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 t="str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 t="str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 t="str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 t="str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 t="str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 t="str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 t="str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 t="str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 t="str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 t="str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 t="str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 t="str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 t="str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 t="str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 t="str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 t="str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 t="str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 t="str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 t="str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 t="str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 t="str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 t="str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 t="str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 t="str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 t="str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545794.533253623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787585.225973678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430626.660433933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430626.660433933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409343.916531055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590686.057407339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322968.430434613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322968.430434613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7584340.30738018</v>
      </c>
      <c r="AJ57" s="411">
        <f>SUM(AJ13:AJ56)</f>
        <v>6877683.88622615</v>
      </c>
      <c r="AK57" s="411">
        <f>SUM(AK13:AK56)</f>
        <v>6249045.861039</v>
      </c>
      <c r="AL57" s="411">
        <f>SUM(AL13:AL56)</f>
        <v>5649331.87652574</v>
      </c>
      <c r="AM57" s="411">
        <f>SUM(AM13:AM56)</f>
        <v>5049417.33623228</v>
      </c>
      <c r="AN57" s="411">
        <f>SUM(AN13:AN56)</f>
        <v>5052663.12271888</v>
      </c>
      <c r="AO57" s="411">
        <f>SUM(AO13:AO56)</f>
        <v>5401553.8180547</v>
      </c>
      <c r="AP57" s="411">
        <f>SUM(AP13:AP56)</f>
        <v>5467522.84735518</v>
      </c>
      <c r="AQ57" s="411">
        <f>SUM(AQ13:AQ56)</f>
        <v>4987159.28958132</v>
      </c>
      <c r="AR57" s="411">
        <f>SUM(AR13:AR56)</f>
        <v>5487740.73964132</v>
      </c>
      <c r="AS57" s="411">
        <f>SUM(AS13:AS56)</f>
        <v>5668988.26224532</v>
      </c>
      <c r="AT57" s="411">
        <f>SUM(AT13:AT56)</f>
        <v>6156102.03011532</v>
      </c>
      <c r="AU57" s="411">
        <f>SUM(AU13:AU56)</f>
        <v>5890227.34660498</v>
      </c>
      <c r="AV57" s="411">
        <f>SUM(AV13:AV56)</f>
        <v>6370396.10654745</v>
      </c>
      <c r="AW57" s="411">
        <f>SUM(AW13:AW56)</f>
        <v>6561086.70157145</v>
      </c>
      <c r="AX57" s="411">
        <f>SUM(AX13:AX56)</f>
        <v>6970772.99569945</v>
      </c>
      <c r="AY57" s="411">
        <f>SUM(AY13:AY56)</f>
        <v>7071696.15663545</v>
      </c>
      <c r="AZ57" s="411">
        <f>SUM(AZ13:AZ56)</f>
        <v>7388918.18913945</v>
      </c>
      <c r="BA57" s="411">
        <f>SUM(BA13:BA56)</f>
        <v>7307119.33039545</v>
      </c>
      <c r="BB57" s="411">
        <f>SUM(BB13:BB56)</f>
        <v>7400845.71295545</v>
      </c>
      <c r="BC57" s="411">
        <f>SUM(BC13:BC56)</f>
        <v>7395996.28326745</v>
      </c>
      <c r="BD57" s="411">
        <f>SUM(BD13:BD56)</f>
        <v>7575572.41925145</v>
      </c>
      <c r="BE57" s="411">
        <f>SUM(BE13:BE56)</f>
        <v>7361545.42566745</v>
      </c>
      <c r="BF57" s="411">
        <f>SUM(BF13:BF56)</f>
        <v>7578715.63411545</v>
      </c>
      <c r="BG57" s="411">
        <f>SUM(BG13:BG56)</f>
        <v>7381268.68450745</v>
      </c>
      <c r="BH57" s="411">
        <f>SUM(BH13:BH56)</f>
        <v>7109018.81390785</v>
      </c>
      <c r="BI57" s="411">
        <f>SUM(BI13:BI56)</f>
        <v>6872689.8</v>
      </c>
      <c r="BJ57" s="411">
        <f>SUM(BJ13:BJ56)</f>
        <v>7065420</v>
      </c>
      <c r="BK57" s="411">
        <f>SUM(BK13:BK56)</f>
        <v>6860482.8</v>
      </c>
      <c r="BL57" s="411">
        <f>SUM(BL13:BL56)</f>
        <v>7024312.65</v>
      </c>
      <c r="BM57" s="411">
        <f>SUM(BM13:BM56)</f>
        <v>6831789.45</v>
      </c>
      <c r="BN57" s="411">
        <f>SUM(BN13:BN56)</f>
        <v>7083579.3</v>
      </c>
      <c r="BO57" s="411">
        <f>SUM(BO13:BO56)</f>
        <v>6940765.8</v>
      </c>
      <c r="BP57" s="411">
        <f>SUM(BP13:BP56)</f>
        <v>7137246.3</v>
      </c>
      <c r="BQ57" s="411">
        <f>SUM(BQ13:BQ56)</f>
        <v>6981718.8</v>
      </c>
      <c r="BR57" s="411">
        <f>SUM(BR13:BR56)</f>
        <v>7163682.3</v>
      </c>
      <c r="BS57" s="411">
        <f>SUM(BS13:BS56)</f>
        <v>6992296.8</v>
      </c>
      <c r="BT57" s="411">
        <f>SUM(BT13:BT56)</f>
        <v>7219123.65</v>
      </c>
      <c r="BU57" s="411">
        <f>SUM(BU13:BU56)</f>
        <v>7049736.15</v>
      </c>
      <c r="BV57" s="411">
        <f>SUM(BV13:BV56)</f>
        <v>7201065</v>
      </c>
      <c r="BW57" s="411">
        <f>SUM(BW13:BW56)</f>
        <v>6992296.8</v>
      </c>
      <c r="BX57" s="411">
        <f>SUM(BX13:BX56)</f>
        <v>7163682.3</v>
      </c>
      <c r="BY57" s="411">
        <f>SUM(BY13:BY56)</f>
        <v>6981718.8</v>
      </c>
      <c r="BZ57" s="411">
        <f>SUM(BZ13:BZ56)</f>
        <v>7198738.65</v>
      </c>
      <c r="CA57" s="411">
        <f>SUM(CA13:CA56)</f>
        <v>7020990.15</v>
      </c>
      <c r="CB57" s="411">
        <f>SUM(CB13:CB56)</f>
        <v>7165908</v>
      </c>
      <c r="CC57" s="411">
        <f>SUM(CC13:CC56)</f>
        <v>6952966.8</v>
      </c>
      <c r="CD57" s="411">
        <f>SUM(CD13:CD56)</f>
        <v>7122474.3</v>
      </c>
      <c r="CE57" s="411">
        <f>SUM(CE13:CE56)</f>
        <v>6940765.8</v>
      </c>
      <c r="CF57" s="411">
        <f>SUM(CF13:CF56)</f>
        <v>7141785</v>
      </c>
      <c r="CG57" s="411">
        <f>SUM(CG13:CG56)</f>
        <v>6940765.8</v>
      </c>
      <c r="CH57" s="411">
        <f>SUM(CH13:CH56)</f>
        <v>7122474.3</v>
      </c>
      <c r="CI57" s="411">
        <f>SUM(CI13:CI56)</f>
        <v>6952966.8</v>
      </c>
      <c r="CJ57" s="411">
        <f>SUM(CJ13:CJ56)</f>
        <v>6815012.55</v>
      </c>
      <c r="CK57" s="411">
        <f>SUM(CK13:CK56)</f>
        <v>6539644.05</v>
      </c>
      <c r="CL57" s="411">
        <f>SUM(CL13:CL56)</f>
        <v>6270894.15</v>
      </c>
      <c r="CM57" s="411">
        <f>SUM(CM13:CM56)</f>
        <v>5853532.95</v>
      </c>
      <c r="CN57" s="411">
        <f>SUM(CN13:CN56)</f>
        <v>5504711.7</v>
      </c>
      <c r="CO57" s="411">
        <f>SUM(CO13:CO56)</f>
        <v>5022244.2</v>
      </c>
      <c r="CP57" s="411">
        <f>SUM(CP13:CP56)</f>
        <v>4579741.95</v>
      </c>
      <c r="CQ57" s="411">
        <f>SUM(CQ13:CQ56)</f>
        <v>4024446.45</v>
      </c>
      <c r="CR57" s="411">
        <f>SUM(CR13:CR56)</f>
        <v>3516716.55</v>
      </c>
      <c r="CS57" s="411">
        <f>SUM(CS13:CS56)</f>
        <v>2916319.35</v>
      </c>
      <c r="CT57" s="411">
        <f>SUM(CT13:CT56)</f>
        <v>2452439.1</v>
      </c>
      <c r="CU57" s="411">
        <f>SUM(CU13:CU56)</f>
        <v>1930722.6</v>
      </c>
      <c r="CV57" s="411">
        <f>SUM(CV13:CV56)</f>
        <v>1527469.35</v>
      </c>
      <c r="CW57" s="411">
        <f>SUM(CW13:CW56)</f>
        <v>1087232.85</v>
      </c>
      <c r="CX57" s="411">
        <f>SUM(CX13:CX56)</f>
        <v>762538.95</v>
      </c>
      <c r="CY57" s="411">
        <f>SUM(CY13:CY56)</f>
        <v>401121.75</v>
      </c>
      <c r="CZ57" s="411">
        <f>SUM(CZ13:CZ56)</f>
        <v>217168.5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8842602.59372172</v>
      </c>
      <c r="AJ58" s="411">
        <f>AJ10+AJ11+AJ57</f>
        <v>7998815.29185206</v>
      </c>
      <c r="AK58" s="411">
        <f>AK10+AK11+AK57</f>
        <v>7253911.79535516</v>
      </c>
      <c r="AL58" s="411">
        <f>AL10+AL11+AL57</f>
        <v>7063164.68223924</v>
      </c>
      <c r="AM58" s="411">
        <f>AM10+AM11+AM57</f>
        <v>5679500.08601696</v>
      </c>
      <c r="AN58" s="411">
        <f>AN10+AN11+AN57</f>
        <v>5682745.87250356</v>
      </c>
      <c r="AO58" s="411">
        <f>AO10+AO11+AO57</f>
        <v>6139988.46783938</v>
      </c>
      <c r="AP58" s="411">
        <f>AP10+AP11+AP57</f>
        <v>6205957.49713986</v>
      </c>
      <c r="AQ58" s="411">
        <f>AQ10+AQ11+AQ57</f>
        <v>5725593.939366</v>
      </c>
      <c r="AR58" s="411">
        <f>AR10+AR11+AR57</f>
        <v>6334527.289426</v>
      </c>
      <c r="AS58" s="411">
        <f>AS10+AS11+AS57</f>
        <v>6515774.81203</v>
      </c>
      <c r="AT58" s="411">
        <f>AT10+AT11+AT57</f>
        <v>7111240.4799</v>
      </c>
      <c r="AU58" s="411">
        <f>AU10+AU11+AU57</f>
        <v>7268498.629986</v>
      </c>
      <c r="AV58" s="411">
        <f>AV10+AV11+AV57</f>
        <v>7123991.197416</v>
      </c>
      <c r="AW58" s="411">
        <f>AW10+AW11+AW57</f>
        <v>7314681.79244</v>
      </c>
      <c r="AX58" s="411">
        <f>AX10+AX11+AX57</f>
        <v>7814661.336568</v>
      </c>
      <c r="AY58" s="411">
        <f>AY10+AY11+AY57</f>
        <v>7915584.497504</v>
      </c>
      <c r="AZ58" s="411">
        <f>AZ10+AZ11+AZ57</f>
        <v>8323099.780008</v>
      </c>
      <c r="BA58" s="411">
        <f>BA10+BA11+BA57</f>
        <v>8331594.171264</v>
      </c>
      <c r="BB58" s="411">
        <f>BB10+BB11+BB57</f>
        <v>8335027.303824</v>
      </c>
      <c r="BC58" s="411">
        <f>BC10+BC11+BC57</f>
        <v>8330177.874136</v>
      </c>
      <c r="BD58" s="411">
        <f>BD10+BD11+BD57</f>
        <v>8708399.16012</v>
      </c>
      <c r="BE58" s="411">
        <f>BE10+BE11+BE57</f>
        <v>8313785.666536</v>
      </c>
      <c r="BF58" s="411">
        <f>BF10+BF11+BF57</f>
        <v>8621249.124984</v>
      </c>
      <c r="BG58" s="411">
        <f>BG10+BG11+BG57</f>
        <v>8532154.075376</v>
      </c>
      <c r="BH58" s="411">
        <f>BH10+BH11+BH57</f>
        <v>8382429.929832</v>
      </c>
      <c r="BI58" s="411">
        <f>BI10+BI11+BI57</f>
        <v>7739505</v>
      </c>
      <c r="BJ58" s="411">
        <f>BJ10+BJ11+BJ57</f>
        <v>8148939</v>
      </c>
      <c r="BK58" s="411">
        <f>BK10+BK11+BK57</f>
        <v>7727298</v>
      </c>
      <c r="BL58" s="411">
        <f>BL10+BL11+BL57</f>
        <v>8089773</v>
      </c>
      <c r="BM58" s="411">
        <f>BM10+BM11+BM57</f>
        <v>7680546</v>
      </c>
      <c r="BN58" s="411">
        <f>BN10+BN11+BN57</f>
        <v>8130981</v>
      </c>
      <c r="BO58" s="411">
        <f>BO10+BO11+BO57</f>
        <v>7807581</v>
      </c>
      <c r="BP58" s="411">
        <f>BP10+BP11+BP57</f>
        <v>8184648</v>
      </c>
      <c r="BQ58" s="411">
        <f>BQ10+BQ11+BQ57</f>
        <v>7848534</v>
      </c>
      <c r="BR58" s="411">
        <f>BR10+BR11+BR57</f>
        <v>8211084</v>
      </c>
      <c r="BS58" s="411">
        <f>BS10+BS11+BS57</f>
        <v>7859112</v>
      </c>
      <c r="BT58" s="411">
        <f>BT10+BT11+BT57</f>
        <v>8284584</v>
      </c>
      <c r="BU58" s="411">
        <f>BU10+BU11+BU57</f>
        <v>7934610</v>
      </c>
      <c r="BV58" s="411">
        <f>BV10+BV11+BV57</f>
        <v>8284584</v>
      </c>
      <c r="BW58" s="411">
        <f>BW10+BW11+BW57</f>
        <v>7859112</v>
      </c>
      <c r="BX58" s="411">
        <f>BX10+BX11+BX57</f>
        <v>8211084</v>
      </c>
      <c r="BY58" s="411">
        <f>BY10+BY11+BY57</f>
        <v>7848534</v>
      </c>
      <c r="BZ58" s="411">
        <f>BZ10+BZ11+BZ57</f>
        <v>8264199</v>
      </c>
      <c r="CA58" s="411">
        <f>CA10+CA11+CA57</f>
        <v>7905864</v>
      </c>
      <c r="CB58" s="411">
        <f>CB10+CB11+CB57</f>
        <v>8249427</v>
      </c>
      <c r="CC58" s="411">
        <f>CC10+CC11+CC57</f>
        <v>7819782</v>
      </c>
      <c r="CD58" s="411">
        <f>CD10+CD11+CD57</f>
        <v>8169876</v>
      </c>
      <c r="CE58" s="411">
        <f>CE10+CE11+CE57</f>
        <v>7807581</v>
      </c>
      <c r="CF58" s="411">
        <f>CF10+CF11+CF57</f>
        <v>8225304</v>
      </c>
      <c r="CG58" s="411">
        <f>CG10+CG11+CG57</f>
        <v>7807581</v>
      </c>
      <c r="CH58" s="411">
        <f>CH10+CH11+CH57</f>
        <v>8169876</v>
      </c>
      <c r="CI58" s="411">
        <f>CI10+CI11+CI57</f>
        <v>7819782</v>
      </c>
      <c r="CJ58" s="411">
        <f>CJ10+CJ11+CJ57</f>
        <v>7772121</v>
      </c>
      <c r="CK58" s="411">
        <f>CK10+CK11+CK57</f>
        <v>7316166</v>
      </c>
      <c r="CL58" s="411">
        <f>CL10+CL11+CL57</f>
        <v>7155768</v>
      </c>
      <c r="CM58" s="411">
        <f>CM10+CM11+CM57</f>
        <v>6521703</v>
      </c>
      <c r="CN58" s="411">
        <f>CN10+CN11+CN57</f>
        <v>6263175</v>
      </c>
      <c r="CO58" s="411">
        <f>CO10+CO11+CO57</f>
        <v>5600121</v>
      </c>
      <c r="CP58" s="411">
        <f>CP10+CP11+CP57</f>
        <v>5247912</v>
      </c>
      <c r="CQ58" s="411">
        <f>CQ10+CQ11+CQ57</f>
        <v>4512030</v>
      </c>
      <c r="CR58" s="411">
        <f>CR10+CR11+CR57</f>
        <v>4112652</v>
      </c>
      <c r="CS58" s="411">
        <f>CS10+CS11+CS57</f>
        <v>3295551</v>
      </c>
      <c r="CT58" s="411">
        <f>CT10+CT11+CT57</f>
        <v>2921964</v>
      </c>
      <c r="CU58" s="411">
        <f>CU10+CU11+CU57</f>
        <v>2219661</v>
      </c>
      <c r="CV58" s="411">
        <f>CV10+CV11+CV57</f>
        <v>1906701</v>
      </c>
      <c r="CW58" s="411">
        <f>CW10+CW11+CW57</f>
        <v>1285878</v>
      </c>
      <c r="CX58" s="411">
        <f>CX10+CX11+CX57</f>
        <v>1069536</v>
      </c>
      <c r="CY58" s="411">
        <f>CY10+CY11+CY57</f>
        <v>491415</v>
      </c>
      <c r="CZ58" s="411">
        <f>CZ10+CZ11+CZ57</f>
        <v>397755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-307461.75</v>
      </c>
      <c r="AJ78" s="401">
        <f>-AJ31</f>
        <v>-401121.75</v>
      </c>
      <c r="AK78" s="401">
        <f>-AK31</f>
        <v>-501936.75</v>
      </c>
      <c r="AL78" s="401">
        <f>-AL31</f>
        <v>-605886.75</v>
      </c>
      <c r="AM78" s="401">
        <f>-AM31</f>
        <v>-707976.75</v>
      </c>
      <c r="AN78" s="401">
        <f>-AN31</f>
        <v>-802536.75</v>
      </c>
      <c r="AO78" s="401">
        <f>-AO31</f>
        <v>-883761.75</v>
      </c>
      <c r="AP78" s="401">
        <f>-AP31</f>
        <v>-946266.75</v>
      </c>
      <c r="AQ78" s="401">
        <f>-AQ31</f>
        <v>-985686.75</v>
      </c>
      <c r="AR78" s="401">
        <f>-AR31</f>
        <v>-999156.75</v>
      </c>
      <c r="AS78" s="401">
        <f>-AS31</f>
        <v>-985686.75</v>
      </c>
      <c r="AT78" s="401">
        <f>-AT31</f>
        <v>-946266.75</v>
      </c>
      <c r="AU78" s="401">
        <f>-AU31</f>
        <v>-883761.75</v>
      </c>
      <c r="AV78" s="401">
        <f>-AV31</f>
        <v>-802536.75</v>
      </c>
      <c r="AW78" s="401">
        <f>-AW31</f>
        <v>-707976.75</v>
      </c>
      <c r="AX78" s="401">
        <f>-AX31</f>
        <v>-605886.75</v>
      </c>
      <c r="AY78" s="401">
        <f>-AY31</f>
        <v>-501936.75</v>
      </c>
      <c r="AZ78" s="401">
        <f>-AZ31</f>
        <v>-401121.75</v>
      </c>
      <c r="BA78" s="401">
        <f>-BA31</f>
        <v>-217168.5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-307461.75</v>
      </c>
      <c r="AM79" s="401">
        <f>-AM32</f>
        <v>-401121.75</v>
      </c>
      <c r="AN79" s="401">
        <f>-AN32</f>
        <v>-501936.75</v>
      </c>
      <c r="AO79" s="401">
        <f>-AO32</f>
        <v>-605886.75</v>
      </c>
      <c r="AP79" s="401">
        <f>-AP32</f>
        <v>-707976.75</v>
      </c>
      <c r="AQ79" s="401">
        <f>-AQ32</f>
        <v>-802536.75</v>
      </c>
      <c r="AR79" s="401">
        <f>-AR32</f>
        <v>-883761.75</v>
      </c>
      <c r="AS79" s="401">
        <f>-AS32</f>
        <v>-946266.75</v>
      </c>
      <c r="AT79" s="401">
        <f>-AT32</f>
        <v>-985686.75</v>
      </c>
      <c r="AU79" s="401">
        <f>-AU32</f>
        <v>-999156.75</v>
      </c>
      <c r="AV79" s="401">
        <f>-AV32</f>
        <v>-985686.75</v>
      </c>
      <c r="AW79" s="401">
        <f>-AW32</f>
        <v>-946266.75</v>
      </c>
      <c r="AX79" s="401">
        <f>-AX32</f>
        <v>-883761.75</v>
      </c>
      <c r="AY79" s="401">
        <f>-AY32</f>
        <v>-802536.75</v>
      </c>
      <c r="AZ79" s="401">
        <f>-AZ32</f>
        <v>-707976.75</v>
      </c>
      <c r="BA79" s="401">
        <f>-BA32</f>
        <v>-605886.75</v>
      </c>
      <c r="BB79" s="401">
        <f>-BB32</f>
        <v>-501936.75</v>
      </c>
      <c r="BC79" s="401">
        <f>-BC32</f>
        <v>-401121.75</v>
      </c>
      <c r="BD79" s="401">
        <f>-BD32</f>
        <v>-217168.5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-368954.1</v>
      </c>
      <c r="AP80" s="401">
        <f>-AP33</f>
        <v>-481346.1</v>
      </c>
      <c r="AQ80" s="401">
        <f>-AQ33</f>
        <v>-602324.1</v>
      </c>
      <c r="AR80" s="401">
        <f>-AR33</f>
        <v>-727064.1</v>
      </c>
      <c r="AS80" s="401">
        <f>-AS33</f>
        <v>-849572.1</v>
      </c>
      <c r="AT80" s="401">
        <f>-AT33</f>
        <v>-963044.1</v>
      </c>
      <c r="AU80" s="401">
        <f>-AU33</f>
        <v>-1060514.1</v>
      </c>
      <c r="AV80" s="401">
        <f>-AV33</f>
        <v>-1135520.1</v>
      </c>
      <c r="AW80" s="401">
        <f>-AW33</f>
        <v>-1182824.1</v>
      </c>
      <c r="AX80" s="401">
        <f>-AX33</f>
        <v>-1198988.1</v>
      </c>
      <c r="AY80" s="401">
        <f>-AY33</f>
        <v>-1182824.1</v>
      </c>
      <c r="AZ80" s="401">
        <f>-AZ33</f>
        <v>-1135520.1</v>
      </c>
      <c r="BA80" s="401">
        <f>-BA33</f>
        <v>-1060514.1</v>
      </c>
      <c r="BB80" s="401">
        <f>-BB33</f>
        <v>-963044.1</v>
      </c>
      <c r="BC80" s="401">
        <f>-BC33</f>
        <v>-849572.1</v>
      </c>
      <c r="BD80" s="401">
        <f>-BD33</f>
        <v>-727064.1</v>
      </c>
      <c r="BE80" s="401">
        <f>-BE33</f>
        <v>-602324.1</v>
      </c>
      <c r="BF80" s="401">
        <f>-BF33</f>
        <v>-481346.1</v>
      </c>
      <c r="BG80" s="401">
        <f>-BG33</f>
        <v>-260602.2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-368954.1</v>
      </c>
      <c r="AS81" s="401">
        <f>-AS34</f>
        <v>-481346.1</v>
      </c>
      <c r="AT81" s="401">
        <f>-AT34</f>
        <v>-602324.1</v>
      </c>
      <c r="AU81" s="401">
        <f>-AU34</f>
        <v>-727064.1</v>
      </c>
      <c r="AV81" s="401">
        <f>-AV34</f>
        <v>-849572.1</v>
      </c>
      <c r="AW81" s="401">
        <f>-AW34</f>
        <v>-963044.1</v>
      </c>
      <c r="AX81" s="401">
        <f>-AX34</f>
        <v>-1060514.1</v>
      </c>
      <c r="AY81" s="401">
        <f>-AY34</f>
        <v>-1135520.1</v>
      </c>
      <c r="AZ81" s="401">
        <f>-AZ34</f>
        <v>-1182824.1</v>
      </c>
      <c r="BA81" s="401">
        <f>-BA34</f>
        <v>-1198988.1</v>
      </c>
      <c r="BB81" s="401">
        <f>-BB34</f>
        <v>-1182824.1</v>
      </c>
      <c r="BC81" s="401">
        <f>-BC34</f>
        <v>-1135520.1</v>
      </c>
      <c r="BD81" s="401">
        <f>-BD34</f>
        <v>-1060514.1</v>
      </c>
      <c r="BE81" s="401">
        <f>-BE34</f>
        <v>-963044.1</v>
      </c>
      <c r="BF81" s="401">
        <f>-BF34</f>
        <v>-849572.1</v>
      </c>
      <c r="BG81" s="401">
        <f>-BG34</f>
        <v>-727064.1</v>
      </c>
      <c r="BH81" s="401">
        <f>-BH34</f>
        <v>-602324.1</v>
      </c>
      <c r="BI81" s="401">
        <f>-BI34</f>
        <v>-481346.1</v>
      </c>
      <c r="BJ81" s="401">
        <f>-BJ34</f>
        <v>-260602.2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-368954.1</v>
      </c>
      <c r="AU82" s="401">
        <f>-AU35</f>
        <v>-481346.1</v>
      </c>
      <c r="AV82" s="401">
        <f>-AV35</f>
        <v>-602324.1</v>
      </c>
      <c r="AW82" s="401">
        <f>-AW35</f>
        <v>-727064.1</v>
      </c>
      <c r="AX82" s="401">
        <f>-AX35</f>
        <v>-849572.1</v>
      </c>
      <c r="AY82" s="401">
        <f>-AY35</f>
        <v>-963044.1</v>
      </c>
      <c r="AZ82" s="401">
        <f>-AZ35</f>
        <v>-1060514.1</v>
      </c>
      <c r="BA82" s="401">
        <f>-BA35</f>
        <v>-1135520.1</v>
      </c>
      <c r="BB82" s="401">
        <f>-BB35</f>
        <v>-1182824.1</v>
      </c>
      <c r="BC82" s="401">
        <f>-BC35</f>
        <v>-1198988.1</v>
      </c>
      <c r="BD82" s="401">
        <f>-BD35</f>
        <v>-1182824.1</v>
      </c>
      <c r="BE82" s="401">
        <f>-BE35</f>
        <v>-1135520.1</v>
      </c>
      <c r="BF82" s="401">
        <f>-BF35</f>
        <v>-1060514.1</v>
      </c>
      <c r="BG82" s="401">
        <f>-BG35</f>
        <v>-963044.1</v>
      </c>
      <c r="BH82" s="401">
        <f>-BH35</f>
        <v>-849572.1</v>
      </c>
      <c r="BI82" s="401">
        <f>-BI35</f>
        <v>-727064.1</v>
      </c>
      <c r="BJ82" s="401">
        <f>-BJ35</f>
        <v>-602324.1</v>
      </c>
      <c r="BK82" s="401">
        <f>-BK35</f>
        <v>-481346.1</v>
      </c>
      <c r="BL82" s="401">
        <f>-BL35</f>
        <v>-260602.2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-307461.75</v>
      </c>
      <c r="AW83" s="401">
        <f>-AW36</f>
        <v>-401121.75</v>
      </c>
      <c r="AX83" s="401">
        <f>-AX36</f>
        <v>-501936.75</v>
      </c>
      <c r="AY83" s="401">
        <f>-AY36</f>
        <v>-605886.75</v>
      </c>
      <c r="AZ83" s="401">
        <f>-AZ36</f>
        <v>-707976.75</v>
      </c>
      <c r="BA83" s="401">
        <f>-BA36</f>
        <v>-802536.75</v>
      </c>
      <c r="BB83" s="401">
        <f>-BB36</f>
        <v>-883761.75</v>
      </c>
      <c r="BC83" s="401">
        <f>-BC36</f>
        <v>-946266.75</v>
      </c>
      <c r="BD83" s="401">
        <f>-BD36</f>
        <v>-985686.75</v>
      </c>
      <c r="BE83" s="401">
        <f>-BE36</f>
        <v>-999156.75</v>
      </c>
      <c r="BF83" s="401">
        <f>-BF36</f>
        <v>-985686.75</v>
      </c>
      <c r="BG83" s="401">
        <f>-BG36</f>
        <v>-946266.75</v>
      </c>
      <c r="BH83" s="401">
        <f>-BH36</f>
        <v>-883761.75</v>
      </c>
      <c r="BI83" s="401">
        <f>-BI36</f>
        <v>-802536.75</v>
      </c>
      <c r="BJ83" s="401">
        <f>-BJ36</f>
        <v>-707976.75</v>
      </c>
      <c r="BK83" s="401">
        <f>-BK36</f>
        <v>-605886.75</v>
      </c>
      <c r="BL83" s="401">
        <f>-BL36</f>
        <v>-501936.75</v>
      </c>
      <c r="BM83" s="401">
        <f>-BM36</f>
        <v>-401121.75</v>
      </c>
      <c r="BN83" s="401">
        <f>-BN36</f>
        <v>-217168.5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-307461.75</v>
      </c>
      <c r="AY84" s="401">
        <f>-AY37</f>
        <v>-401121.75</v>
      </c>
      <c r="AZ84" s="401">
        <f>-AZ37</f>
        <v>-501936.75</v>
      </c>
      <c r="BA84" s="401">
        <f>-BA37</f>
        <v>-605886.75</v>
      </c>
      <c r="BB84" s="401">
        <f>-BB37</f>
        <v>-707976.75</v>
      </c>
      <c r="BC84" s="401">
        <f>-BC37</f>
        <v>-802536.75</v>
      </c>
      <c r="BD84" s="401">
        <f>-BD37</f>
        <v>-883761.75</v>
      </c>
      <c r="BE84" s="401">
        <f>-BE37</f>
        <v>-946266.75</v>
      </c>
      <c r="BF84" s="401">
        <f>-BF37</f>
        <v>-985686.75</v>
      </c>
      <c r="BG84" s="401">
        <f>-BG37</f>
        <v>-999156.75</v>
      </c>
      <c r="BH84" s="401">
        <f>-BH37</f>
        <v>-985686.75</v>
      </c>
      <c r="BI84" s="401">
        <f>-BI37</f>
        <v>-946266.75</v>
      </c>
      <c r="BJ84" s="401">
        <f>-BJ37</f>
        <v>-883761.75</v>
      </c>
      <c r="BK84" s="401">
        <f>-BK37</f>
        <v>-802536.75</v>
      </c>
      <c r="BL84" s="401">
        <f>-BL37</f>
        <v>-707976.75</v>
      </c>
      <c r="BM84" s="401">
        <f>-BM37</f>
        <v>-605886.75</v>
      </c>
      <c r="BN84" s="401">
        <f>-BN37</f>
        <v>-501936.75</v>
      </c>
      <c r="BO84" s="401">
        <f>-BO37</f>
        <v>-401121.75</v>
      </c>
      <c r="BP84" s="401">
        <f>-BP37</f>
        <v>-217168.5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-307461.75</v>
      </c>
      <c r="BA85" s="401">
        <f>-BA38</f>
        <v>-401121.75</v>
      </c>
      <c r="BB85" s="401">
        <f>-BB38</f>
        <v>-501936.75</v>
      </c>
      <c r="BC85" s="401">
        <f>-BC38</f>
        <v>-605886.75</v>
      </c>
      <c r="BD85" s="401">
        <f>-BD38</f>
        <v>-707976.75</v>
      </c>
      <c r="BE85" s="401">
        <f>-BE38</f>
        <v>-802536.75</v>
      </c>
      <c r="BF85" s="401">
        <f>-BF38</f>
        <v>-883761.75</v>
      </c>
      <c r="BG85" s="401">
        <f>-BG38</f>
        <v>-946266.75</v>
      </c>
      <c r="BH85" s="401">
        <f>-BH38</f>
        <v>-985686.75</v>
      </c>
      <c r="BI85" s="401">
        <f>-BI38</f>
        <v>-999156.75</v>
      </c>
      <c r="BJ85" s="401">
        <f>-BJ38</f>
        <v>-985686.75</v>
      </c>
      <c r="BK85" s="401">
        <f>-BK38</f>
        <v>-946266.75</v>
      </c>
      <c r="BL85" s="401">
        <f>-BL38</f>
        <v>-883761.75</v>
      </c>
      <c r="BM85" s="401">
        <f>-BM38</f>
        <v>-802536.75</v>
      </c>
      <c r="BN85" s="401">
        <f>-BN38</f>
        <v>-707976.75</v>
      </c>
      <c r="BO85" s="401">
        <f>-BO38</f>
        <v>-605886.75</v>
      </c>
      <c r="BP85" s="401">
        <f>-BP38</f>
        <v>-501936.75</v>
      </c>
      <c r="BQ85" s="401">
        <f>-BQ38</f>
        <v>-401121.75</v>
      </c>
      <c r="BR85" s="401">
        <f>-BR38</f>
        <v>-217168.5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-307461.75</v>
      </c>
      <c r="BC86" s="401">
        <f>-BC39</f>
        <v>-401121.75</v>
      </c>
      <c r="BD86" s="401">
        <f>-BD39</f>
        <v>-501936.75</v>
      </c>
      <c r="BE86" s="401">
        <f>-BE39</f>
        <v>-605886.75</v>
      </c>
      <c r="BF86" s="401">
        <f>-BF39</f>
        <v>-707976.75</v>
      </c>
      <c r="BG86" s="401">
        <f>-BG39</f>
        <v>-802536.75</v>
      </c>
      <c r="BH86" s="401">
        <f>-BH39</f>
        <v>-883761.75</v>
      </c>
      <c r="BI86" s="401">
        <f>-BI39</f>
        <v>-946266.75</v>
      </c>
      <c r="BJ86" s="401">
        <f>-BJ39</f>
        <v>-985686.75</v>
      </c>
      <c r="BK86" s="401">
        <f>-BK39</f>
        <v>-999156.75</v>
      </c>
      <c r="BL86" s="401">
        <f>-BL39</f>
        <v>-985686.75</v>
      </c>
      <c r="BM86" s="401">
        <f>-BM39</f>
        <v>-946266.75</v>
      </c>
      <c r="BN86" s="401">
        <f>-BN39</f>
        <v>-883761.75</v>
      </c>
      <c r="BO86" s="401">
        <f>-BO39</f>
        <v>-802536.75</v>
      </c>
      <c r="BP86" s="401">
        <f>-BP39</f>
        <v>-707976.75</v>
      </c>
      <c r="BQ86" s="401">
        <f>-BQ39</f>
        <v>-605886.75</v>
      </c>
      <c r="BR86" s="401">
        <f>-BR39</f>
        <v>-501936.75</v>
      </c>
      <c r="BS86" s="401">
        <f>-BS39</f>
        <v>-401121.75</v>
      </c>
      <c r="BT86" s="401">
        <f>-BT39</f>
        <v>-217168.5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-368954.1</v>
      </c>
      <c r="BE87" s="401">
        <f>-BE40</f>
        <v>-481346.1</v>
      </c>
      <c r="BF87" s="401">
        <f>-BF40</f>
        <v>-602324.1</v>
      </c>
      <c r="BG87" s="401">
        <f>-BG40</f>
        <v>-727064.1</v>
      </c>
      <c r="BH87" s="401">
        <f>-BH40</f>
        <v>-849572.1</v>
      </c>
      <c r="BI87" s="401">
        <f>-BI40</f>
        <v>-963044.1</v>
      </c>
      <c r="BJ87" s="401">
        <f>-BJ40</f>
        <v>-1060514.1</v>
      </c>
      <c r="BK87" s="401">
        <f>-BK40</f>
        <v>-1135520.1</v>
      </c>
      <c r="BL87" s="401">
        <f>-BL40</f>
        <v>-1182824.1</v>
      </c>
      <c r="BM87" s="401">
        <f>-BM40</f>
        <v>-1198988.1</v>
      </c>
      <c r="BN87" s="401">
        <f>-BN40</f>
        <v>-1182824.1</v>
      </c>
      <c r="BO87" s="401">
        <f>-BO40</f>
        <v>-1135520.1</v>
      </c>
      <c r="BP87" s="401">
        <f>-BP40</f>
        <v>-1060514.1</v>
      </c>
      <c r="BQ87" s="401">
        <f>-BQ40</f>
        <v>-963044.1</v>
      </c>
      <c r="BR87" s="401">
        <f>-BR40</f>
        <v>-849572.1</v>
      </c>
      <c r="BS87" s="401">
        <f>-BS40</f>
        <v>-727064.1</v>
      </c>
      <c r="BT87" s="401">
        <f>-BT40</f>
        <v>-602324.1</v>
      </c>
      <c r="BU87" s="401">
        <f>-BU40</f>
        <v>-481346.1</v>
      </c>
      <c r="BV87" s="401">
        <f>-BV40</f>
        <v>-260602.2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-307461.75</v>
      </c>
      <c r="BG88" s="401">
        <f>-BG41</f>
        <v>-401121.75</v>
      </c>
      <c r="BH88" s="401">
        <f>-BH41</f>
        <v>-501936.75</v>
      </c>
      <c r="BI88" s="401">
        <f>-BI41</f>
        <v>-605886.75</v>
      </c>
      <c r="BJ88" s="401">
        <f>-BJ41</f>
        <v>-707976.75</v>
      </c>
      <c r="BK88" s="401">
        <f>-BK41</f>
        <v>-802536.75</v>
      </c>
      <c r="BL88" s="401">
        <f>-BL41</f>
        <v>-883761.75</v>
      </c>
      <c r="BM88" s="401">
        <f>-BM41</f>
        <v>-946266.75</v>
      </c>
      <c r="BN88" s="401">
        <f>-BN41</f>
        <v>-985686.75</v>
      </c>
      <c r="BO88" s="401">
        <f>-BO41</f>
        <v>-999156.75</v>
      </c>
      <c r="BP88" s="401">
        <f>-BP41</f>
        <v>-985686.75</v>
      </c>
      <c r="BQ88" s="401">
        <f>-BQ41</f>
        <v>-946266.75</v>
      </c>
      <c r="BR88" s="401">
        <f>-BR41</f>
        <v>-883761.75</v>
      </c>
      <c r="BS88" s="401">
        <f>-BS41</f>
        <v>-802536.75</v>
      </c>
      <c r="BT88" s="401">
        <f>-BT41</f>
        <v>-707976.75</v>
      </c>
      <c r="BU88" s="401">
        <f>-BU41</f>
        <v>-605886.75</v>
      </c>
      <c r="BV88" s="401">
        <f>-BV41</f>
        <v>-501936.75</v>
      </c>
      <c r="BW88" s="401">
        <f>-BW41</f>
        <v>-401121.75</v>
      </c>
      <c r="BX88" s="401">
        <f>-BX41</f>
        <v>-217168.5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-307461.75</v>
      </c>
      <c r="BI89" s="401">
        <f>-BI42</f>
        <v>-401121.75</v>
      </c>
      <c r="BJ89" s="401">
        <f>-BJ42</f>
        <v>-501936.75</v>
      </c>
      <c r="BK89" s="401">
        <f>-BK42</f>
        <v>-605886.75</v>
      </c>
      <c r="BL89" s="401">
        <f>-BL42</f>
        <v>-707976.75</v>
      </c>
      <c r="BM89" s="401">
        <f>-BM42</f>
        <v>-802536.75</v>
      </c>
      <c r="BN89" s="401">
        <f>-BN42</f>
        <v>-883761.75</v>
      </c>
      <c r="BO89" s="401">
        <f>-BO42</f>
        <v>-946266.75</v>
      </c>
      <c r="BP89" s="401">
        <f>-BP42</f>
        <v>-985686.75</v>
      </c>
      <c r="BQ89" s="401">
        <f>-BQ42</f>
        <v>-999156.75</v>
      </c>
      <c r="BR89" s="401">
        <f>-BR42</f>
        <v>-985686.75</v>
      </c>
      <c r="BS89" s="401">
        <f>-BS42</f>
        <v>-946266.75</v>
      </c>
      <c r="BT89" s="401">
        <f>-BT42</f>
        <v>-883761.75</v>
      </c>
      <c r="BU89" s="401">
        <f>-BU42</f>
        <v>-802536.75</v>
      </c>
      <c r="BV89" s="401">
        <f>-BV42</f>
        <v>-707976.75</v>
      </c>
      <c r="BW89" s="401">
        <f>-BW42</f>
        <v>-605886.75</v>
      </c>
      <c r="BX89" s="401">
        <f>-BX42</f>
        <v>-501936.75</v>
      </c>
      <c r="BY89" s="401">
        <f>-BY42</f>
        <v>-401121.75</v>
      </c>
      <c r="BZ89" s="401">
        <f>-BZ42</f>
        <v>-217168.5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-368954.1</v>
      </c>
      <c r="BK90" s="401">
        <f>-BK43</f>
        <v>-481346.1</v>
      </c>
      <c r="BL90" s="401">
        <f>-BL43</f>
        <v>-602324.1</v>
      </c>
      <c r="BM90" s="401">
        <f>-BM43</f>
        <v>-727064.1</v>
      </c>
      <c r="BN90" s="401">
        <f>-BN43</f>
        <v>-849572.1</v>
      </c>
      <c r="BO90" s="401">
        <f>-BO43</f>
        <v>-963044.1</v>
      </c>
      <c r="BP90" s="401">
        <f>-BP43</f>
        <v>-1060514.1</v>
      </c>
      <c r="BQ90" s="401">
        <f>-BQ43</f>
        <v>-1135520.1</v>
      </c>
      <c r="BR90" s="401">
        <f>-BR43</f>
        <v>-1182824.1</v>
      </c>
      <c r="BS90" s="401">
        <f>-BS43</f>
        <v>-1198988.1</v>
      </c>
      <c r="BT90" s="401">
        <f>-BT43</f>
        <v>-1182824.1</v>
      </c>
      <c r="BU90" s="401">
        <f>-BU43</f>
        <v>-1135520.1</v>
      </c>
      <c r="BV90" s="401">
        <f>-BV43</f>
        <v>-1060514.1</v>
      </c>
      <c r="BW90" s="401">
        <f>-BW43</f>
        <v>-963044.1</v>
      </c>
      <c r="BX90" s="401">
        <f>-BX43</f>
        <v>-849572.1</v>
      </c>
      <c r="BY90" s="401">
        <f>-BY43</f>
        <v>-727064.1</v>
      </c>
      <c r="BZ90" s="401">
        <f>-BZ43</f>
        <v>-602324.1</v>
      </c>
      <c r="CA90" s="401">
        <f>-CA43</f>
        <v>-481346.1</v>
      </c>
      <c r="CB90" s="401">
        <f>-CB43</f>
        <v>-260602.2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-307461.75</v>
      </c>
      <c r="BM91" s="401">
        <f>-BM44</f>
        <v>-401121.75</v>
      </c>
      <c r="BN91" s="401">
        <f>-BN44</f>
        <v>-501936.75</v>
      </c>
      <c r="BO91" s="401">
        <f>-BO44</f>
        <v>-605886.75</v>
      </c>
      <c r="BP91" s="401">
        <f>-BP44</f>
        <v>-707976.75</v>
      </c>
      <c r="BQ91" s="401">
        <f>-BQ44</f>
        <v>-802536.75</v>
      </c>
      <c r="BR91" s="401">
        <f>-BR44</f>
        <v>-883761.75</v>
      </c>
      <c r="BS91" s="401">
        <f>-BS44</f>
        <v>-946266.75</v>
      </c>
      <c r="BT91" s="401">
        <f>-BT44</f>
        <v>-985686.75</v>
      </c>
      <c r="BU91" s="401">
        <f>-BU44</f>
        <v>-999156.75</v>
      </c>
      <c r="BV91" s="401">
        <f>-BV44</f>
        <v>-985686.75</v>
      </c>
      <c r="BW91" s="401">
        <f>-BW44</f>
        <v>-946266.75</v>
      </c>
      <c r="BX91" s="401">
        <f>-BX44</f>
        <v>-883761.75</v>
      </c>
      <c r="BY91" s="401">
        <f>-BY44</f>
        <v>-802536.75</v>
      </c>
      <c r="BZ91" s="401">
        <f>-BZ44</f>
        <v>-707976.75</v>
      </c>
      <c r="CA91" s="401">
        <f>-CA44</f>
        <v>-605886.75</v>
      </c>
      <c r="CB91" s="401">
        <f>-CB44</f>
        <v>-501936.75</v>
      </c>
      <c r="CC91" s="401">
        <f>-CC44</f>
        <v>-401121.75</v>
      </c>
      <c r="CD91" s="401">
        <f>-CD44</f>
        <v>-217168.5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-368954.1</v>
      </c>
      <c r="BO92" s="401">
        <f>-BO45</f>
        <v>-481346.1</v>
      </c>
      <c r="BP92" s="401">
        <f>-BP45</f>
        <v>-602324.1</v>
      </c>
      <c r="BQ92" s="401">
        <f>-BQ45</f>
        <v>-727064.1</v>
      </c>
      <c r="BR92" s="401">
        <f>-BR45</f>
        <v>-849572.1</v>
      </c>
      <c r="BS92" s="401">
        <f>-BS45</f>
        <v>-963044.1</v>
      </c>
      <c r="BT92" s="401">
        <f>-BT45</f>
        <v>-1060514.1</v>
      </c>
      <c r="BU92" s="401">
        <f>-BU45</f>
        <v>-1135520.1</v>
      </c>
      <c r="BV92" s="401">
        <f>-BV45</f>
        <v>-1182824.1</v>
      </c>
      <c r="BW92" s="401">
        <f>-BW45</f>
        <v>-1198988.1</v>
      </c>
      <c r="BX92" s="401">
        <f>-BX45</f>
        <v>-1182824.1</v>
      </c>
      <c r="BY92" s="401">
        <f>-BY45</f>
        <v>-1135520.1</v>
      </c>
      <c r="BZ92" s="401">
        <f>-BZ45</f>
        <v>-1060514.1</v>
      </c>
      <c r="CA92" s="401">
        <f>-CA45</f>
        <v>-963044.1</v>
      </c>
      <c r="CB92" s="401">
        <f>-CB45</f>
        <v>-849572.1</v>
      </c>
      <c r="CC92" s="401">
        <f>-CC45</f>
        <v>-727064.1</v>
      </c>
      <c r="CD92" s="401">
        <f>-CD45</f>
        <v>-602324.1</v>
      </c>
      <c r="CE92" s="401">
        <f>-CE45</f>
        <v>-481346.1</v>
      </c>
      <c r="CF92" s="401">
        <f>-CF45</f>
        <v>-260602.2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-307461.75</v>
      </c>
      <c r="BQ93" s="401">
        <f>-BQ46</f>
        <v>-401121.75</v>
      </c>
      <c r="BR93" s="401">
        <f>-BR46</f>
        <v>-501936.75</v>
      </c>
      <c r="BS93" s="401">
        <f>-BS46</f>
        <v>-605886.75</v>
      </c>
      <c r="BT93" s="401">
        <f>-BT46</f>
        <v>-707976.75</v>
      </c>
      <c r="BU93" s="401">
        <f>-BU46</f>
        <v>-802536.75</v>
      </c>
      <c r="BV93" s="401">
        <f>-BV46</f>
        <v>-883761.75</v>
      </c>
      <c r="BW93" s="401">
        <f>-BW46</f>
        <v>-946266.75</v>
      </c>
      <c r="BX93" s="401">
        <f>-BX46</f>
        <v>-985686.75</v>
      </c>
      <c r="BY93" s="401">
        <f>-BY46</f>
        <v>-999156.75</v>
      </c>
      <c r="BZ93" s="401">
        <f>-BZ46</f>
        <v>-985686.75</v>
      </c>
      <c r="CA93" s="401">
        <f>-CA46</f>
        <v>-946266.75</v>
      </c>
      <c r="CB93" s="401">
        <f>-CB46</f>
        <v>-883761.75</v>
      </c>
      <c r="CC93" s="401">
        <f>-CC46</f>
        <v>-802536.75</v>
      </c>
      <c r="CD93" s="401">
        <f>-CD46</f>
        <v>-707976.75</v>
      </c>
      <c r="CE93" s="401">
        <f>-CE46</f>
        <v>-605886.75</v>
      </c>
      <c r="CF93" s="401">
        <f>-CF46</f>
        <v>-501936.75</v>
      </c>
      <c r="CG93" s="401">
        <f>-CG46</f>
        <v>-401121.75</v>
      </c>
      <c r="CH93" s="401">
        <f>-CH46</f>
        <v>-217168.5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-307461.75</v>
      </c>
      <c r="BS94" s="401">
        <f>-BS47</f>
        <v>-401121.75</v>
      </c>
      <c r="BT94" s="401">
        <f>-BT47</f>
        <v>-501936.75</v>
      </c>
      <c r="BU94" s="401">
        <f>-BU47</f>
        <v>-605886.75</v>
      </c>
      <c r="BV94" s="401">
        <f>-BV47</f>
        <v>-707976.75</v>
      </c>
      <c r="BW94" s="401">
        <f>-BW47</f>
        <v>-802536.75</v>
      </c>
      <c r="BX94" s="401">
        <f>-BX47</f>
        <v>-883761.75</v>
      </c>
      <c r="BY94" s="401">
        <f>-BY47</f>
        <v>-946266.75</v>
      </c>
      <c r="BZ94" s="401">
        <f>-BZ47</f>
        <v>-985686.75</v>
      </c>
      <c r="CA94" s="401">
        <f>-CA47</f>
        <v>-999156.75</v>
      </c>
      <c r="CB94" s="401">
        <f>-CB47</f>
        <v>-985686.75</v>
      </c>
      <c r="CC94" s="401">
        <f>-CC47</f>
        <v>-946266.75</v>
      </c>
      <c r="CD94" s="401">
        <f>-CD47</f>
        <v>-883761.75</v>
      </c>
      <c r="CE94" s="401">
        <f>-CE47</f>
        <v>-802536.75</v>
      </c>
      <c r="CF94" s="401">
        <f>-CF47</f>
        <v>-707976.75</v>
      </c>
      <c r="CG94" s="401">
        <f>-CG47</f>
        <v>-605886.75</v>
      </c>
      <c r="CH94" s="401">
        <f>-CH47</f>
        <v>-501936.75</v>
      </c>
      <c r="CI94" s="401">
        <f>-CI47</f>
        <v>-401121.75</v>
      </c>
      <c r="CJ94" s="401">
        <f>-CJ47</f>
        <v>-217168.5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-368954.1</v>
      </c>
      <c r="BU95" s="401">
        <f>-BU48</f>
        <v>-481346.1</v>
      </c>
      <c r="BV95" s="401">
        <f>-BV48</f>
        <v>-602324.1</v>
      </c>
      <c r="BW95" s="401">
        <f>-BW48</f>
        <v>-727064.1</v>
      </c>
      <c r="BX95" s="401">
        <f>-BX48</f>
        <v>-849572.1</v>
      </c>
      <c r="BY95" s="401">
        <f>-BY48</f>
        <v>-963044.1</v>
      </c>
      <c r="BZ95" s="401">
        <f>-BZ48</f>
        <v>-1060514.1</v>
      </c>
      <c r="CA95" s="401">
        <f>-CA48</f>
        <v>-1135520.1</v>
      </c>
      <c r="CB95" s="401">
        <f>-CB48</f>
        <v>-1182824.1</v>
      </c>
      <c r="CC95" s="401">
        <f>-CC48</f>
        <v>-1198988.1</v>
      </c>
      <c r="CD95" s="401">
        <f>-CD48</f>
        <v>-1182824.1</v>
      </c>
      <c r="CE95" s="401">
        <f>-CE48</f>
        <v>-1135520.1</v>
      </c>
      <c r="CF95" s="401">
        <f>-CF48</f>
        <v>-1060514.1</v>
      </c>
      <c r="CG95" s="401">
        <f>-CG48</f>
        <v>-963044.1</v>
      </c>
      <c r="CH95" s="401">
        <f>-CH48</f>
        <v>-849572.1</v>
      </c>
      <c r="CI95" s="401">
        <f>-CI48</f>
        <v>-727064.1</v>
      </c>
      <c r="CJ95" s="401">
        <f>-CJ48</f>
        <v>-602324.1</v>
      </c>
      <c r="CK95" s="401">
        <f>-CK48</f>
        <v>-481346.1</v>
      </c>
      <c r="CL95" s="401">
        <f>-CL48</f>
        <v>-260602.2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-307461.75</v>
      </c>
      <c r="BW96" s="401">
        <f>-BW49</f>
        <v>-401121.75</v>
      </c>
      <c r="BX96" s="401">
        <f>-BX49</f>
        <v>-501936.75</v>
      </c>
      <c r="BY96" s="401">
        <f>-BY49</f>
        <v>-605886.75</v>
      </c>
      <c r="BZ96" s="401">
        <f>-BZ49</f>
        <v>-707976.75</v>
      </c>
      <c r="CA96" s="401">
        <f>-CA49</f>
        <v>-802536.75</v>
      </c>
      <c r="CB96" s="401">
        <f>-CB49</f>
        <v>-883761.75</v>
      </c>
      <c r="CC96" s="401">
        <f>-CC49</f>
        <v>-946266.75</v>
      </c>
      <c r="CD96" s="401">
        <f>-CD49</f>
        <v>-985686.75</v>
      </c>
      <c r="CE96" s="401">
        <f>-CE49</f>
        <v>-999156.75</v>
      </c>
      <c r="CF96" s="401">
        <f>-CF49</f>
        <v>-985686.75</v>
      </c>
      <c r="CG96" s="401">
        <f>-CG49</f>
        <v>-946266.75</v>
      </c>
      <c r="CH96" s="401">
        <f>-CH49</f>
        <v>-883761.75</v>
      </c>
      <c r="CI96" s="401">
        <f>-CI49</f>
        <v>-802536.75</v>
      </c>
      <c r="CJ96" s="401">
        <f>-CJ49</f>
        <v>-707976.75</v>
      </c>
      <c r="CK96" s="401">
        <f>-CK49</f>
        <v>-605886.75</v>
      </c>
      <c r="CL96" s="401">
        <f>-CL49</f>
        <v>-501936.75</v>
      </c>
      <c r="CM96" s="401">
        <f>-CM49</f>
        <v>-401121.75</v>
      </c>
      <c r="CN96" s="401">
        <f>-CN49</f>
        <v>-217168.5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-307461.75</v>
      </c>
      <c r="BY97" s="401">
        <f>-BY50</f>
        <v>-401121.75</v>
      </c>
      <c r="BZ97" s="401">
        <f>-BZ50</f>
        <v>-501936.75</v>
      </c>
      <c r="CA97" s="401">
        <f>-CA50</f>
        <v>-605886.75</v>
      </c>
      <c r="CB97" s="401">
        <f>-CB50</f>
        <v>-707976.75</v>
      </c>
      <c r="CC97" s="401">
        <f>-CC50</f>
        <v>-802536.75</v>
      </c>
      <c r="CD97" s="401">
        <f>-CD50</f>
        <v>-883761.75</v>
      </c>
      <c r="CE97" s="401">
        <f>-CE50</f>
        <v>-946266.75</v>
      </c>
      <c r="CF97" s="401">
        <f>-CF50</f>
        <v>-985686.75</v>
      </c>
      <c r="CG97" s="401">
        <f>-CG50</f>
        <v>-999156.75</v>
      </c>
      <c r="CH97" s="401">
        <f>-CH50</f>
        <v>-985686.75</v>
      </c>
      <c r="CI97" s="401">
        <f>-CI50</f>
        <v>-946266.75</v>
      </c>
      <c r="CJ97" s="401">
        <f>-CJ50</f>
        <v>-883761.75</v>
      </c>
      <c r="CK97" s="401">
        <f>-CK50</f>
        <v>-802536.75</v>
      </c>
      <c r="CL97" s="401">
        <f>-CL50</f>
        <v>-707976.75</v>
      </c>
      <c r="CM97" s="401">
        <f>-CM50</f>
        <v>-605886.75</v>
      </c>
      <c r="CN97" s="401">
        <f>-CN50</f>
        <v>-501936.75</v>
      </c>
      <c r="CO97" s="401">
        <f>-CO50</f>
        <v>-401121.75</v>
      </c>
      <c r="CP97" s="401">
        <f>-CP50</f>
        <v>-217168.5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-368954.1</v>
      </c>
      <c r="CA98" s="401">
        <f>-CA51</f>
        <v>-481346.1</v>
      </c>
      <c r="CB98" s="401">
        <f>-CB51</f>
        <v>-602324.1</v>
      </c>
      <c r="CC98" s="401">
        <f>-CC51</f>
        <v>-727064.1</v>
      </c>
      <c r="CD98" s="401">
        <f>-CD51</f>
        <v>-849572.1</v>
      </c>
      <c r="CE98" s="401">
        <f>-CE51</f>
        <v>-963044.1</v>
      </c>
      <c r="CF98" s="401">
        <f>-CF51</f>
        <v>-1060514.1</v>
      </c>
      <c r="CG98" s="401">
        <f>-CG51</f>
        <v>-1135520.1</v>
      </c>
      <c r="CH98" s="401">
        <f>-CH51</f>
        <v>-1182824.1</v>
      </c>
      <c r="CI98" s="401">
        <f>-CI51</f>
        <v>-1198988.1</v>
      </c>
      <c r="CJ98" s="401">
        <f>-CJ51</f>
        <v>-1182824.1</v>
      </c>
      <c r="CK98" s="401">
        <f>-CK51</f>
        <v>-1135520.1</v>
      </c>
      <c r="CL98" s="401">
        <f>-CL51</f>
        <v>-1060514.1</v>
      </c>
      <c r="CM98" s="401">
        <f>-CM51</f>
        <v>-963044.1</v>
      </c>
      <c r="CN98" s="401">
        <f>-CN51</f>
        <v>-849572.1</v>
      </c>
      <c r="CO98" s="401">
        <f>-CO51</f>
        <v>-727064.1</v>
      </c>
      <c r="CP98" s="401">
        <f>-CP51</f>
        <v>-602324.1</v>
      </c>
      <c r="CQ98" s="401">
        <f>-CQ51</f>
        <v>-481346.1</v>
      </c>
      <c r="CR98" s="401">
        <f>-CR51</f>
        <v>-260602.2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-307461.75</v>
      </c>
      <c r="CC99" s="401">
        <f>-CC52</f>
        <v>-401121.75</v>
      </c>
      <c r="CD99" s="401">
        <f>-CD52</f>
        <v>-501936.75</v>
      </c>
      <c r="CE99" s="401">
        <f>-CE52</f>
        <v>-605886.75</v>
      </c>
      <c r="CF99" s="401">
        <f>-CF52</f>
        <v>-707976.75</v>
      </c>
      <c r="CG99" s="401">
        <f>-CG52</f>
        <v>-802536.75</v>
      </c>
      <c r="CH99" s="401">
        <f>-CH52</f>
        <v>-883761.75</v>
      </c>
      <c r="CI99" s="401">
        <f>-CI52</f>
        <v>-946266.75</v>
      </c>
      <c r="CJ99" s="401">
        <f>-CJ52</f>
        <v>-985686.75</v>
      </c>
      <c r="CK99" s="401">
        <f>-CK52</f>
        <v>-999156.75</v>
      </c>
      <c r="CL99" s="401">
        <f>-CL52</f>
        <v>-985686.75</v>
      </c>
      <c r="CM99" s="401">
        <f>-CM52</f>
        <v>-946266.75</v>
      </c>
      <c r="CN99" s="401">
        <f>-CN52</f>
        <v>-883761.75</v>
      </c>
      <c r="CO99" s="401">
        <f>-CO52</f>
        <v>-802536.75</v>
      </c>
      <c r="CP99" s="401">
        <f>-CP52</f>
        <v>-707976.75</v>
      </c>
      <c r="CQ99" s="401">
        <f>-CQ52</f>
        <v>-605886.75</v>
      </c>
      <c r="CR99" s="401">
        <f>-CR52</f>
        <v>-501936.75</v>
      </c>
      <c r="CS99" s="401">
        <f>-CS52</f>
        <v>-401121.75</v>
      </c>
      <c r="CT99" s="401">
        <f>-CT52</f>
        <v>-217168.5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-307461.75</v>
      </c>
      <c r="CE100" s="401">
        <f>-CE53</f>
        <v>-401121.75</v>
      </c>
      <c r="CF100" s="401">
        <f>-CF53</f>
        <v>-501936.75</v>
      </c>
      <c r="CG100" s="401">
        <f>-CG53</f>
        <v>-605886.75</v>
      </c>
      <c r="CH100" s="401">
        <f>-CH53</f>
        <v>-707976.75</v>
      </c>
      <c r="CI100" s="401">
        <f>-CI53</f>
        <v>-802536.75</v>
      </c>
      <c r="CJ100" s="401">
        <f>-CJ53</f>
        <v>-883761.75</v>
      </c>
      <c r="CK100" s="401">
        <f>-CK53</f>
        <v>-946266.75</v>
      </c>
      <c r="CL100" s="401">
        <f>-CL53</f>
        <v>-985686.75</v>
      </c>
      <c r="CM100" s="401">
        <f>-CM53</f>
        <v>-999156.75</v>
      </c>
      <c r="CN100" s="401">
        <f>-CN53</f>
        <v>-985686.75</v>
      </c>
      <c r="CO100" s="401">
        <f>-CO53</f>
        <v>-946266.75</v>
      </c>
      <c r="CP100" s="401">
        <f>-CP53</f>
        <v>-883761.75</v>
      </c>
      <c r="CQ100" s="401">
        <f>-CQ53</f>
        <v>-802536.75</v>
      </c>
      <c r="CR100" s="401">
        <f>-CR53</f>
        <v>-707976.75</v>
      </c>
      <c r="CS100" s="401">
        <f>-CS53</f>
        <v>-605886.75</v>
      </c>
      <c r="CT100" s="401">
        <f>-CT53</f>
        <v>-501936.75</v>
      </c>
      <c r="CU100" s="401">
        <f>-CU53</f>
        <v>-401121.75</v>
      </c>
      <c r="CV100" s="401">
        <f>-CV53</f>
        <v>-217168.5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-368954.1</v>
      </c>
      <c r="CG101" s="401">
        <f>-CG54</f>
        <v>-481346.1</v>
      </c>
      <c r="CH101" s="401">
        <f>-CH54</f>
        <v>-602324.1</v>
      </c>
      <c r="CI101" s="401">
        <f>-CI54</f>
        <v>-727064.1</v>
      </c>
      <c r="CJ101" s="401">
        <f>-CJ54</f>
        <v>-849572.1</v>
      </c>
      <c r="CK101" s="401">
        <f>-CK54</f>
        <v>-963044.1</v>
      </c>
      <c r="CL101" s="401">
        <f>-CL54</f>
        <v>-1060514.1</v>
      </c>
      <c r="CM101" s="401">
        <f>-CM54</f>
        <v>-1135520.1</v>
      </c>
      <c r="CN101" s="401">
        <f>-CN54</f>
        <v>-1182824.1</v>
      </c>
      <c r="CO101" s="401">
        <f>-CO54</f>
        <v>-1198988.1</v>
      </c>
      <c r="CP101" s="401">
        <f>-CP54</f>
        <v>-1182824.1</v>
      </c>
      <c r="CQ101" s="401">
        <f>-CQ54</f>
        <v>-1135520.1</v>
      </c>
      <c r="CR101" s="401">
        <f>-CR54</f>
        <v>-1060514.1</v>
      </c>
      <c r="CS101" s="401">
        <f>-CS54</f>
        <v>-963044.1</v>
      </c>
      <c r="CT101" s="401">
        <f>-CT54</f>
        <v>-849572.1</v>
      </c>
      <c r="CU101" s="401">
        <f>-CU54</f>
        <v>-727064.1</v>
      </c>
      <c r="CV101" s="401">
        <f>-CV54</f>
        <v>-602324.1</v>
      </c>
      <c r="CW101" s="401">
        <f>-CW54</f>
        <v>-481346.1</v>
      </c>
      <c r="CX101" s="401">
        <f>-CX54</f>
        <v>-260602.2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-307461.75</v>
      </c>
      <c r="CI102" s="401">
        <f>-CI55</f>
        <v>-401121.75</v>
      </c>
      <c r="CJ102" s="401">
        <f>-CJ55</f>
        <v>-501936.75</v>
      </c>
      <c r="CK102" s="401">
        <f>-CK55</f>
        <v>-605886.75</v>
      </c>
      <c r="CL102" s="401">
        <f>-CL55</f>
        <v>-707976.75</v>
      </c>
      <c r="CM102" s="401">
        <f>-CM55</f>
        <v>-802536.75</v>
      </c>
      <c r="CN102" s="401">
        <f>-CN55</f>
        <v>-883761.75</v>
      </c>
      <c r="CO102" s="401">
        <f>-CO55</f>
        <v>-946266.75</v>
      </c>
      <c r="CP102" s="401">
        <f>-CP55</f>
        <v>-985686.75</v>
      </c>
      <c r="CQ102" s="401">
        <f>-CQ55</f>
        <v>-999156.75</v>
      </c>
      <c r="CR102" s="401">
        <f>-CR55</f>
        <v>-985686.75</v>
      </c>
      <c r="CS102" s="401">
        <f>-CS55</f>
        <v>-946266.75</v>
      </c>
      <c r="CT102" s="401">
        <f>-CT55</f>
        <v>-883761.75</v>
      </c>
      <c r="CU102" s="401">
        <f>-CU55</f>
        <v>-802536.75</v>
      </c>
      <c r="CV102" s="401">
        <f>-CV55</f>
        <v>-707976.75</v>
      </c>
      <c r="CW102" s="401">
        <f>-CW55</f>
        <v>-605886.75</v>
      </c>
      <c r="CX102" s="401">
        <f>-CX55</f>
        <v>-501936.75</v>
      </c>
      <c r="CY102" s="401">
        <f>-CY55</f>
        <v>-401121.75</v>
      </c>
      <c r="CZ102" s="401">
        <f>-CZ55</f>
        <v>-217168.5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-7584340.30738018</v>
      </c>
      <c r="AJ104" s="411">
        <f>SUM(AJ60:AJ103)</f>
        <v>-6877683.88622615</v>
      </c>
      <c r="AK104" s="411">
        <f>SUM(AK60:AK103)</f>
        <v>-6249045.861039</v>
      </c>
      <c r="AL104" s="411">
        <f>SUM(AL60:AL103)</f>
        <v>-5649331.87652574</v>
      </c>
      <c r="AM104" s="411">
        <f>SUM(AM60:AM103)</f>
        <v>-5049417.33623228</v>
      </c>
      <c r="AN104" s="411">
        <f>SUM(AN60:AN103)</f>
        <v>-5052663.12271888</v>
      </c>
      <c r="AO104" s="411">
        <f>SUM(AO60:AO103)</f>
        <v>-5401553.8180547</v>
      </c>
      <c r="AP104" s="411">
        <f>SUM(AP60:AP103)</f>
        <v>-5467522.84735518</v>
      </c>
      <c r="AQ104" s="411">
        <f>SUM(AQ60:AQ103)</f>
        <v>-4987159.28958132</v>
      </c>
      <c r="AR104" s="411">
        <f>SUM(AR60:AR103)</f>
        <v>-5487740.73964132</v>
      </c>
      <c r="AS104" s="411">
        <f>SUM(AS60:AS103)</f>
        <v>-5668988.26224532</v>
      </c>
      <c r="AT104" s="411">
        <f>SUM(AT60:AT103)</f>
        <v>-6156102.03011532</v>
      </c>
      <c r="AU104" s="411">
        <f>SUM(AU60:AU103)</f>
        <v>-5890227.34660498</v>
      </c>
      <c r="AV104" s="411">
        <f>SUM(AV60:AV103)</f>
        <v>-6370396.10654745</v>
      </c>
      <c r="AW104" s="411">
        <f>SUM(AW60:AW103)</f>
        <v>-6561086.70157145</v>
      </c>
      <c r="AX104" s="411">
        <f>SUM(AX60:AX103)</f>
        <v>-6970772.99569945</v>
      </c>
      <c r="AY104" s="411">
        <f>SUM(AY60:AY103)</f>
        <v>-7071696.15663545</v>
      </c>
      <c r="AZ104" s="411">
        <f>SUM(AZ60:AZ103)</f>
        <v>-7388918.18913945</v>
      </c>
      <c r="BA104" s="411">
        <f>SUM(BA60:BA103)</f>
        <v>-7307119.33039545</v>
      </c>
      <c r="BB104" s="411">
        <f>SUM(BB60:BB103)</f>
        <v>-7400845.71295545</v>
      </c>
      <c r="BC104" s="411">
        <f>SUM(BC60:BC103)</f>
        <v>-7395996.28326745</v>
      </c>
      <c r="BD104" s="411">
        <f>SUM(BD60:BD103)</f>
        <v>-7575572.41925145</v>
      </c>
      <c r="BE104" s="411">
        <f>SUM(BE60:BE103)</f>
        <v>-7361545.42566745</v>
      </c>
      <c r="BF104" s="411">
        <f>SUM(BF60:BF103)</f>
        <v>-7578715.63411545</v>
      </c>
      <c r="BG104" s="411">
        <f>SUM(BG60:BG103)</f>
        <v>-7381268.68450745</v>
      </c>
      <c r="BH104" s="411">
        <f>SUM(BH60:BH103)</f>
        <v>-7109018.81390785</v>
      </c>
      <c r="BI104" s="411">
        <f>SUM(BI60:BI103)</f>
        <v>-6872689.8</v>
      </c>
      <c r="BJ104" s="411">
        <f>SUM(BJ60:BJ103)</f>
        <v>-7065420</v>
      </c>
      <c r="BK104" s="411">
        <f>SUM(BK60:BK103)</f>
        <v>-6860482.8</v>
      </c>
      <c r="BL104" s="411">
        <f>SUM(BL60:BL103)</f>
        <v>-7024312.65</v>
      </c>
      <c r="BM104" s="411">
        <f>SUM(BM60:BM103)</f>
        <v>-6831789.45</v>
      </c>
      <c r="BN104" s="411">
        <f>SUM(BN60:BN103)</f>
        <v>-7083579.3</v>
      </c>
      <c r="BO104" s="411">
        <f>SUM(BO60:BO103)</f>
        <v>-6940765.8</v>
      </c>
      <c r="BP104" s="411">
        <f>SUM(BP60:BP103)</f>
        <v>-7137246.3</v>
      </c>
      <c r="BQ104" s="411">
        <f>SUM(BQ60:BQ103)</f>
        <v>-6981718.8</v>
      </c>
      <c r="BR104" s="411">
        <f>SUM(BR60:BR103)</f>
        <v>-7163682.3</v>
      </c>
      <c r="BS104" s="411">
        <f>SUM(BS60:BS103)</f>
        <v>-6992296.8</v>
      </c>
      <c r="BT104" s="411">
        <f>SUM(BT60:BT103)</f>
        <v>-7219123.65</v>
      </c>
      <c r="BU104" s="411">
        <f>SUM(BU60:BU103)</f>
        <v>-7049736.15</v>
      </c>
      <c r="BV104" s="411">
        <f>SUM(BV60:BV103)</f>
        <v>-7201065</v>
      </c>
      <c r="BW104" s="411">
        <f>SUM(BW60:BW103)</f>
        <v>-6992296.8</v>
      </c>
      <c r="BX104" s="411">
        <f>SUM(BX60:BX103)</f>
        <v>-7163682.3</v>
      </c>
      <c r="BY104" s="411">
        <f>SUM(BY60:BY103)</f>
        <v>-6981718.8</v>
      </c>
      <c r="BZ104" s="411">
        <f>SUM(BZ60:BZ103)</f>
        <v>-7198738.65</v>
      </c>
      <c r="CA104" s="411">
        <f>SUM(CA60:CA103)</f>
        <v>-7020990.15</v>
      </c>
      <c r="CB104" s="411">
        <f>SUM(CB60:CB103)</f>
        <v>-7165908</v>
      </c>
      <c r="CC104" s="411">
        <f>SUM(CC60:CC103)</f>
        <v>-6952966.8</v>
      </c>
      <c r="CD104" s="411">
        <f>SUM(CD60:CD103)</f>
        <v>-7122474.3</v>
      </c>
      <c r="CE104" s="411">
        <f>SUM(CE60:CE103)</f>
        <v>-6940765.8</v>
      </c>
      <c r="CF104" s="411">
        <f>SUM(CF60:CF103)</f>
        <v>-7141785</v>
      </c>
      <c r="CG104" s="411">
        <f>SUM(CG60:CG103)</f>
        <v>-6940765.8</v>
      </c>
      <c r="CH104" s="411">
        <f>SUM(CH60:CH103)</f>
        <v>-7122474.3</v>
      </c>
      <c r="CI104" s="411">
        <f>SUM(CI60:CI103)</f>
        <v>-6952966.8</v>
      </c>
      <c r="CJ104" s="411">
        <f>SUM(CJ60:CJ103)</f>
        <v>-6815012.55</v>
      </c>
      <c r="CK104" s="411">
        <f>SUM(CK60:CK103)</f>
        <v>-6539644.05</v>
      </c>
      <c r="CL104" s="411">
        <f>SUM(CL60:CL103)</f>
        <v>-6270894.15</v>
      </c>
      <c r="CM104" s="411">
        <f>SUM(CM60:CM103)</f>
        <v>-5853532.95</v>
      </c>
      <c r="CN104" s="411">
        <f>SUM(CN60:CN103)</f>
        <v>-5504711.7</v>
      </c>
      <c r="CO104" s="411">
        <f>SUM(CO60:CO103)</f>
        <v>-5022244.2</v>
      </c>
      <c r="CP104" s="411">
        <f>SUM(CP60:CP103)</f>
        <v>-4579741.95</v>
      </c>
      <c r="CQ104" s="411">
        <f>SUM(CQ60:CQ103)</f>
        <v>-4024446.45</v>
      </c>
      <c r="CR104" s="411">
        <f>SUM(CR60:CR103)</f>
        <v>-3516716.55</v>
      </c>
      <c r="CS104" s="411">
        <f>SUM(CS60:CS103)</f>
        <v>-2916319.35</v>
      </c>
      <c r="CT104" s="411">
        <f>SUM(CT60:CT103)</f>
        <v>-2452439.1</v>
      </c>
      <c r="CU104" s="411">
        <f>SUM(CU60:CU103)</f>
        <v>-1930722.6</v>
      </c>
      <c r="CV104" s="411">
        <f>SUM(CV60:CV103)</f>
        <v>-1527469.35</v>
      </c>
      <c r="CW104" s="411">
        <f>SUM(CW60:CW103)</f>
        <v>-1087232.85</v>
      </c>
      <c r="CX104" s="411">
        <f>SUM(CX60:CX103)</f>
        <v>-762538.95</v>
      </c>
      <c r="CY104" s="411">
        <f>SUM(CY60:CY103)</f>
        <v>-401121.75</v>
      </c>
      <c r="CZ104" s="411">
        <f>SUM(CZ60:CZ103)</f>
        <v>-217168.5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1258262.28634154</v>
      </c>
      <c r="AJ107" s="413">
        <f>AJ10+AJ11+AJ57+AJ104+AJ105+AJ106</f>
        <v>1121131.40562591</v>
      </c>
      <c r="AK107" s="413">
        <f>AK10+AK11+AK57+AK104+AK105+AK106</f>
        <v>1004865.93431616</v>
      </c>
      <c r="AL107" s="413">
        <f>AL10+AL11+AL57+AL104+AL105+AL106</f>
        <v>1413832.8057135</v>
      </c>
      <c r="AM107" s="413">
        <f>AM10+AM11+AM57+AM104+AM105+AM106</f>
        <v>630082.749784677</v>
      </c>
      <c r="AN107" s="413">
        <f>AN10+AN11+AN57+AN104+AN105+AN106</f>
        <v>630082.749784677</v>
      </c>
      <c r="AO107" s="413">
        <f>AO10+AO11+AO57+AO104+AO105+AO106</f>
        <v>738434.649784678</v>
      </c>
      <c r="AP107" s="413">
        <f>AP10+AP11+AP57+AP104+AP105+AP106</f>
        <v>738434.649784678</v>
      </c>
      <c r="AQ107" s="413">
        <f>AQ10+AQ11+AQ57+AQ104+AQ105+AQ106</f>
        <v>738434.649784678</v>
      </c>
      <c r="AR107" s="413">
        <f>AR10+AR11+AR57+AR104+AR105+AR106</f>
        <v>846786.549784677</v>
      </c>
      <c r="AS107" s="413">
        <f>AS10+AS11+AS57+AS104+AS105+AS106</f>
        <v>846786.549784677</v>
      </c>
      <c r="AT107" s="413">
        <f>AT10+AT11+AT57+AT104+AT105+AT106</f>
        <v>955138.449784678</v>
      </c>
      <c r="AU107" s="413">
        <f>AU10+AU11+AU57+AU104+AU105+AU106</f>
        <v>1378271.28338102</v>
      </c>
      <c r="AV107" s="413">
        <f>AV10+AV11+AV57+AV104+AV105+AV106</f>
        <v>753595.090868547</v>
      </c>
      <c r="AW107" s="413">
        <f>AW10+AW11+AW57+AW104+AW105+AW106</f>
        <v>753595.090868547</v>
      </c>
      <c r="AX107" s="413">
        <f>AX10+AX11+AX57+AX104+AX105+AX106</f>
        <v>843888.340868547</v>
      </c>
      <c r="AY107" s="413">
        <f>AY10+AY11+AY57+AY104+AY105+AY106</f>
        <v>843888.340868547</v>
      </c>
      <c r="AZ107" s="413">
        <f>AZ10+AZ11+AZ57+AZ104+AZ105+AZ106</f>
        <v>934181.590868547</v>
      </c>
      <c r="BA107" s="413">
        <f>BA10+BA11+BA57+BA104+BA105+BA106</f>
        <v>1024474.84086855</v>
      </c>
      <c r="BB107" s="413">
        <f>BB10+BB11+BB57+BB104+BB105+BB106</f>
        <v>934181.590868547</v>
      </c>
      <c r="BC107" s="413">
        <f>BC10+BC11+BC57+BC104+BC105+BC106</f>
        <v>934181.590868547</v>
      </c>
      <c r="BD107" s="413">
        <f>BD10+BD11+BD57+BD104+BD105+BD106</f>
        <v>1132826.74086855</v>
      </c>
      <c r="BE107" s="413">
        <f>BE10+BE11+BE57+BE104+BE105+BE106</f>
        <v>952240.240868547</v>
      </c>
      <c r="BF107" s="413">
        <f>BF10+BF11+BF57+BF104+BF105+BF106</f>
        <v>1042533.49086855</v>
      </c>
      <c r="BG107" s="413">
        <f>BG10+BG11+BG57+BG104+BG105+BG106</f>
        <v>1150885.39086855</v>
      </c>
      <c r="BH107" s="413">
        <f>BH10+BH11+BH57+BH104+BH105+BH106</f>
        <v>1273411.11592415</v>
      </c>
      <c r="BI107" s="413">
        <f>BI10+BI11+BI57+BI104+BI105+BI106</f>
        <v>866815.2</v>
      </c>
      <c r="BJ107" s="413">
        <f>BJ10+BJ11+BJ57+BJ104+BJ105+BJ106</f>
        <v>1083519</v>
      </c>
      <c r="BK107" s="413">
        <f>BK10+BK11+BK57+BK104+BK105+BK106</f>
        <v>866815.2</v>
      </c>
      <c r="BL107" s="413">
        <f>BL10+BL11+BL57+BL104+BL105+BL106</f>
        <v>1065460.35</v>
      </c>
      <c r="BM107" s="413">
        <f>BM10+BM11+BM57+BM104+BM105+BM106</f>
        <v>848756.55</v>
      </c>
      <c r="BN107" s="413">
        <f>BN10+BN11+BN57+BN104+BN105+BN106</f>
        <v>1047401.7</v>
      </c>
      <c r="BO107" s="413">
        <f>BO10+BO11+BO57+BO104+BO105+BO106</f>
        <v>866815.2</v>
      </c>
      <c r="BP107" s="413">
        <f>BP10+BP11+BP57+BP104+BP105+BP106</f>
        <v>1047401.7</v>
      </c>
      <c r="BQ107" s="413">
        <f>BQ10+BQ11+BQ57+BQ104+BQ105+BQ106</f>
        <v>866815.2</v>
      </c>
      <c r="BR107" s="413">
        <f>BR10+BR11+BR57+BR104+BR105+BR106</f>
        <v>1047401.7</v>
      </c>
      <c r="BS107" s="413">
        <f>BS10+BS11+BS57+BS104+BS105+BS106</f>
        <v>866815.2</v>
      </c>
      <c r="BT107" s="413">
        <f>BT10+BT11+BT57+BT104+BT105+BT106</f>
        <v>1065460.35</v>
      </c>
      <c r="BU107" s="413">
        <f>BU10+BU11+BU57+BU104+BU105+BU106</f>
        <v>884873.85</v>
      </c>
      <c r="BV107" s="413">
        <f>BV10+BV11+BV57+BV104+BV105+BV106</f>
        <v>1083519</v>
      </c>
      <c r="BW107" s="413">
        <f>BW10+BW11+BW57+BW104+BW105+BW106</f>
        <v>866815.2</v>
      </c>
      <c r="BX107" s="413">
        <f>BX10+BX11+BX57+BX104+BX105+BX106</f>
        <v>1047401.7</v>
      </c>
      <c r="BY107" s="413">
        <f>BY10+BY11+BY57+BY104+BY105+BY106</f>
        <v>866815.2</v>
      </c>
      <c r="BZ107" s="413">
        <f>BZ10+BZ11+BZ57+BZ104+BZ105+BZ106</f>
        <v>1065460.35</v>
      </c>
      <c r="CA107" s="413">
        <f>CA10+CA11+CA57+CA104+CA105+CA106</f>
        <v>884873.85</v>
      </c>
      <c r="CB107" s="413">
        <f>CB10+CB11+CB57+CB104+CB105+CB106</f>
        <v>1083519</v>
      </c>
      <c r="CC107" s="413">
        <f>CC10+CC11+CC57+CC104+CC105+CC106</f>
        <v>866815.2</v>
      </c>
      <c r="CD107" s="413">
        <f>CD10+CD11+CD57+CD104+CD105+CD106</f>
        <v>1047401.7</v>
      </c>
      <c r="CE107" s="413">
        <f>CE10+CE11+CE57+CE104+CE105+CE106</f>
        <v>866815.2</v>
      </c>
      <c r="CF107" s="413">
        <f>CF10+CF11+CF57+CF104+CF105+CF106</f>
        <v>1083519</v>
      </c>
      <c r="CG107" s="413">
        <f>CG10+CG11+CG57+CG104+CG105+CG106</f>
        <v>866815.2</v>
      </c>
      <c r="CH107" s="413">
        <f>CH10+CH11+CH57+CH104+CH105+CH106</f>
        <v>1047401.7</v>
      </c>
      <c r="CI107" s="413">
        <f>CI10+CI11+CI57+CI104+CI105+CI106</f>
        <v>866815.2</v>
      </c>
      <c r="CJ107" s="413">
        <f>CJ10+CJ11+CJ57+CJ104+CJ105+CJ106</f>
        <v>957108.45</v>
      </c>
      <c r="CK107" s="413">
        <f>CK10+CK11+CK57+CK104+CK105+CK106</f>
        <v>776521.95</v>
      </c>
      <c r="CL107" s="413">
        <f>CL10+CL11+CL57+CL104+CL105+CL106</f>
        <v>884873.85</v>
      </c>
      <c r="CM107" s="413">
        <f>CM10+CM11+CM57+CM104+CM105+CM106</f>
        <v>668170.05</v>
      </c>
      <c r="CN107" s="413">
        <f>CN10+CN11+CN57+CN104+CN105+CN106</f>
        <v>758463.3</v>
      </c>
      <c r="CO107" s="413">
        <f>CO10+CO11+CO57+CO104+CO105+CO106</f>
        <v>577876.8</v>
      </c>
      <c r="CP107" s="413">
        <f>CP10+CP11+CP57+CP104+CP105+CP106</f>
        <v>668170.05</v>
      </c>
      <c r="CQ107" s="413">
        <f>CQ10+CQ11+CQ57+CQ104+CQ105+CQ106</f>
        <v>487583.55</v>
      </c>
      <c r="CR107" s="413">
        <f>CR10+CR11+CR57+CR104+CR105+CR106</f>
        <v>595935.45</v>
      </c>
      <c r="CS107" s="413">
        <f>CS10+CS11+CS57+CS104+CS105+CS106</f>
        <v>379231.65</v>
      </c>
      <c r="CT107" s="413">
        <f>CT10+CT11+CT57+CT104+CT105+CT106</f>
        <v>469524.9</v>
      </c>
      <c r="CU107" s="413">
        <f>CU10+CU11+CU57+CU104+CU105+CU106</f>
        <v>288938.4</v>
      </c>
      <c r="CV107" s="413">
        <f>CV10+CV11+CV57+CV104+CV105+CV106</f>
        <v>379231.65</v>
      </c>
      <c r="CW107" s="413">
        <f>CW10+CW11+CW57+CW104+CW105+CW106</f>
        <v>198645.15</v>
      </c>
      <c r="CX107" s="413">
        <f>CX10+CX11+CX57+CX104+CX105+CX106</f>
        <v>306997.05</v>
      </c>
      <c r="CY107" s="413">
        <f>CY10+CY11+CY57+CY104+CY105+CY106</f>
        <v>90293.25</v>
      </c>
      <c r="CZ107" s="413">
        <f>CZ10+CZ11+CZ57+CZ104+CZ105+CZ106</f>
        <v>180586.5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0.142295469349139</v>
      </c>
      <c r="AJ108" s="414">
        <f>IFERROR(AJ107/AJ58,0)</f>
        <v>0.140162182113136</v>
      </c>
      <c r="AK108" s="414">
        <f>IFERROR(AK107/AK58,0)</f>
        <v>0.138527454243322</v>
      </c>
      <c r="AL108" s="414">
        <f>IFERROR(AL107/AL58,0)</f>
        <v>0.200169877005511</v>
      </c>
      <c r="AM108" s="414">
        <f>IFERROR(AM107/AM58,0)</f>
        <v>0.110939825731485</v>
      </c>
      <c r="AN108" s="414">
        <f>IFERROR(AN107/AN58,0)</f>
        <v>0.110876460767564</v>
      </c>
      <c r="AO108" s="414">
        <f>IFERROR(AO107/AO58,0)</f>
        <v>0.120266455491329</v>
      </c>
      <c r="AP108" s="414">
        <f>IFERROR(AP107/AP58,0)</f>
        <v>0.118988028861783</v>
      </c>
      <c r="AQ108" s="414">
        <f>IFERROR(AQ107/AQ58,0)</f>
        <v>0.128970838240486</v>
      </c>
      <c r="AR108" s="414">
        <f>IFERROR(AR107/AR58,0)</f>
        <v>0.133677938557181</v>
      </c>
      <c r="AS108" s="414">
        <f>IFERROR(AS107/AS58,0)</f>
        <v>0.1299594559685</v>
      </c>
      <c r="AT108" s="414">
        <f>IFERROR(AT107/AT58,0)</f>
        <v>0.134313900997215</v>
      </c>
      <c r="AU108" s="414">
        <f>IFERROR(AU107/AU58,0)</f>
        <v>0.189622555295669</v>
      </c>
      <c r="AV108" s="414">
        <f>IFERROR(AV107/AV58,0)</f>
        <v>0.105782709437076</v>
      </c>
      <c r="AW108" s="414">
        <f>IFERROR(AW107/AW58,0)</f>
        <v>0.103024999890961</v>
      </c>
      <c r="AX108" s="414">
        <f>IFERROR(AX107/AX58,0)</f>
        <v>0.10798783268056</v>
      </c>
      <c r="AY108" s="414">
        <f>IFERROR(AY107/AY58,0)</f>
        <v>0.106610995199994</v>
      </c>
      <c r="AZ108" s="414">
        <f>IFERROR(AZ107/AZ58,0)</f>
        <v>0.11223962412567</v>
      </c>
      <c r="BA108" s="414">
        <f>IFERROR(BA107/BA58,0)</f>
        <v>0.122962643140013</v>
      </c>
      <c r="BB108" s="414">
        <f>IFERROR(BB107/BB58,0)</f>
        <v>0.112079007880389</v>
      </c>
      <c r="BC108" s="414">
        <f>IFERROR(BC107/BC58,0)</f>
        <v>0.112144254898691</v>
      </c>
      <c r="BD108" s="414">
        <f>IFERROR(BD107/BD58,0)</f>
        <v>0.130084384057211</v>
      </c>
      <c r="BE108" s="414">
        <f>IFERROR(BE107/BE58,0)</f>
        <v>0.114537501814779</v>
      </c>
      <c r="BF108" s="414">
        <f>IFERROR(BF107/BF58,0)</f>
        <v>0.120926037022562</v>
      </c>
      <c r="BG108" s="414">
        <f>IFERROR(BG107/BG58,0)</f>
        <v>0.134888022497159</v>
      </c>
      <c r="BH108" s="414">
        <f>IFERROR(BH107/BH58,0)</f>
        <v>0.151914316801175</v>
      </c>
      <c r="BI108" s="414">
        <f>IFERROR(BI107/BI58,0)</f>
        <v>0.11199879062033</v>
      </c>
      <c r="BJ108" s="414">
        <f>IFERROR(BJ107/BJ58,0)</f>
        <v>0.132964426411831</v>
      </c>
      <c r="BK108" s="414">
        <f>IFERROR(BK107/BK58,0)</f>
        <v>0.112175717825299</v>
      </c>
      <c r="BL108" s="414">
        <f>IFERROR(BL107/BL58,0)</f>
        <v>0.131704604072327</v>
      </c>
      <c r="BM108" s="414">
        <f>IFERROR(BM107/BM58,0)</f>
        <v>0.110507319401511</v>
      </c>
      <c r="BN108" s="414">
        <f>IFERROR(BN107/BN58,0)</f>
        <v>0.128816153917959</v>
      </c>
      <c r="BO108" s="414">
        <f>IFERROR(BO107/BO58,0)</f>
        <v>0.111022248760532</v>
      </c>
      <c r="BP108" s="414">
        <f>IFERROR(BP107/BP58,0)</f>
        <v>0.12797150225642</v>
      </c>
      <c r="BQ108" s="414">
        <f>IFERROR(BQ107/BQ58,0)</f>
        <v>0.110442943866969</v>
      </c>
      <c r="BR108" s="414">
        <f>IFERROR(BR107/BR58,0)</f>
        <v>0.127559491536075</v>
      </c>
      <c r="BS108" s="414">
        <f>IFERROR(BS107/BS58,0)</f>
        <v>0.110294292790331</v>
      </c>
      <c r="BT108" s="414">
        <f>IFERROR(BT107/BT58,0)</f>
        <v>0.12860758609002</v>
      </c>
      <c r="BU108" s="414">
        <f>IFERROR(BU107/BU58,0)</f>
        <v>0.111520774177937</v>
      </c>
      <c r="BV108" s="414">
        <f>IFERROR(BV107/BV58,0)</f>
        <v>0.130787375684766</v>
      </c>
      <c r="BW108" s="414">
        <f>IFERROR(BW107/BW58,0)</f>
        <v>0.110294292790331</v>
      </c>
      <c r="BX108" s="414">
        <f>IFERROR(BX107/BX58,0)</f>
        <v>0.127559491536075</v>
      </c>
      <c r="BY108" s="414">
        <f>IFERROR(BY107/BY58,0)</f>
        <v>0.110442943866969</v>
      </c>
      <c r="BZ108" s="414">
        <f>IFERROR(BZ107/BZ58,0)</f>
        <v>0.128924817759108</v>
      </c>
      <c r="CA108" s="414">
        <f>IFERROR(CA107/CA58,0)</f>
        <v>0.111926267641336</v>
      </c>
      <c r="CB108" s="414">
        <f>IFERROR(CB107/CB58,0)</f>
        <v>0.13134475885416</v>
      </c>
      <c r="CC108" s="414">
        <f>IFERROR(CC107/CC58,0)</f>
        <v>0.110849023668435</v>
      </c>
      <c r="CD108" s="414">
        <f>IFERROR(CD107/CD58,0)</f>
        <v>0.128202888269051</v>
      </c>
      <c r="CE108" s="414">
        <f>IFERROR(CE107/CE58,0)</f>
        <v>0.111022248760532</v>
      </c>
      <c r="CF108" s="414">
        <f>IFERROR(CF107/CF58,0)</f>
        <v>0.131729964023214</v>
      </c>
      <c r="CG108" s="414">
        <f>IFERROR(CG107/CG58,0)</f>
        <v>0.111022248760532</v>
      </c>
      <c r="CH108" s="414">
        <f>IFERROR(CH107/CH58,0)</f>
        <v>0.128202888269051</v>
      </c>
      <c r="CI108" s="414">
        <f>IFERROR(CI107/CI58,0)</f>
        <v>0.110849023668435</v>
      </c>
      <c r="CJ108" s="414">
        <f>IFERROR(CJ107/CJ58,0)</f>
        <v>0.123146365065598</v>
      </c>
      <c r="CK108" s="414">
        <f>IFERROR(CK107/CK58,0)</f>
        <v>0.106137825467602</v>
      </c>
      <c r="CL108" s="414">
        <f>IFERROR(CL107/CL58,0)</f>
        <v>0.123658823203882</v>
      </c>
      <c r="CM108" s="414">
        <f>IFERROR(CM107/CM58,0)</f>
        <v>0.10245330859133</v>
      </c>
      <c r="CN108" s="414">
        <f>IFERROR(CN107/CN58,0)</f>
        <v>0.121098851620783</v>
      </c>
      <c r="CO108" s="414">
        <f>IFERROR(CO107/CO58,0)</f>
        <v>0.103190056072003</v>
      </c>
      <c r="CP108" s="414">
        <f>IFERROR(CP107/CP58,0)</f>
        <v>0.127321123143833</v>
      </c>
      <c r="CQ108" s="414">
        <f>IFERROR(CQ107/CQ58,0)</f>
        <v>0.108063011549125</v>
      </c>
      <c r="CR108" s="414">
        <f>IFERROR(CR107/CR58,0)</f>
        <v>0.144902960425536</v>
      </c>
      <c r="CS108" s="414">
        <f>IFERROR(CS107/CS58,0)</f>
        <v>0.115073822253092</v>
      </c>
      <c r="CT108" s="414">
        <f>IFERROR(CT107/CT58,0)</f>
        <v>0.160688119360813</v>
      </c>
      <c r="CU108" s="414">
        <f>IFERROR(CU107/CU58,0)</f>
        <v>0.130172310096001</v>
      </c>
      <c r="CV108" s="414">
        <f>IFERROR(CV107/CV58,0)</f>
        <v>0.198894137046134</v>
      </c>
      <c r="CW108" s="414">
        <f>IFERROR(CW107/CW58,0)</f>
        <v>0.154482112610994</v>
      </c>
      <c r="CX108" s="414">
        <f>IFERROR(CX107/CX58,0)</f>
        <v>0.287037603222332</v>
      </c>
      <c r="CY108" s="414">
        <f>IFERROR(CY107/CY58,0)</f>
        <v>0.183741338786972</v>
      </c>
      <c r="CZ108" s="414">
        <f>IFERROR(CZ107/CZ58,0)</f>
        <v>0.454014405852849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-37500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-45000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-45000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-45000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-37500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-37500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-37500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-37500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-45000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-37500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-37500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-45000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-37500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-45000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-37500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-37500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-45000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-37500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-37500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-45000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-37500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-37500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-45000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-37500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-627533.822559333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-644757.832343853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-644757.832343853</v>
      </c>
      <c r="AT144" s="411">
        <f>SUM(AT110:AT143)</f>
        <v>-599757.832343853</v>
      </c>
      <c r="AU144" s="411">
        <f>SUM(AU110:AU143)</f>
        <v>-644757.832343853</v>
      </c>
      <c r="AV144" s="411">
        <f>SUM(AV110:AV143)</f>
        <v>-599757.832343853</v>
      </c>
      <c r="AW144" s="411">
        <f>SUM(AW110:AW143)</f>
        <v>-637257.832343853</v>
      </c>
      <c r="AX144" s="411">
        <f>SUM(AX110:AX143)</f>
        <v>-599757.832343853</v>
      </c>
      <c r="AY144" s="411">
        <f>SUM(AY110:AY143)</f>
        <v>-637257.832343853</v>
      </c>
      <c r="AZ144" s="411">
        <f>SUM(AZ110:AZ143)</f>
        <v>-599757.832343853</v>
      </c>
      <c r="BA144" s="411">
        <f>SUM(BA110:BA143)</f>
        <v>-647176.322324064</v>
      </c>
      <c r="BB144" s="411">
        <f>SUM(BB110:BB143)</f>
        <v>-609676.322324064</v>
      </c>
      <c r="BC144" s="411">
        <f>SUM(BC110:BC143)</f>
        <v>-647176.322324064</v>
      </c>
      <c r="BD144" s="411">
        <f>SUM(BD110:BD143)</f>
        <v>-609676.322324064</v>
      </c>
      <c r="BE144" s="411">
        <f>SUM(BE110:BE143)</f>
        <v>-654676.322324064</v>
      </c>
      <c r="BF144" s="411">
        <f>SUM(BF110:BF143)</f>
        <v>-609676.322324064</v>
      </c>
      <c r="BG144" s="411">
        <f>SUM(BG110:BG143)</f>
        <v>-647176.322324064</v>
      </c>
      <c r="BH144" s="411">
        <f>SUM(BH110:BH143)</f>
        <v>-609676.322324064</v>
      </c>
      <c r="BI144" s="411">
        <f>SUM(BI110:BI143)</f>
        <v>-647176.322324064</v>
      </c>
      <c r="BJ144" s="411">
        <f>SUM(BJ110:BJ143)</f>
        <v>-609676.322324064</v>
      </c>
      <c r="BK144" s="411">
        <f>SUM(BK110:BK143)</f>
        <v>-654676.322324064</v>
      </c>
      <c r="BL144" s="411">
        <f>SUM(BL110:BL143)</f>
        <v>-609676.322324064</v>
      </c>
      <c r="BM144" s="411">
        <f>SUM(BM110:BM143)</f>
        <v>-657293.182103878</v>
      </c>
      <c r="BN144" s="411">
        <f>SUM(BN110:BN143)</f>
        <v>-619793.182103878</v>
      </c>
      <c r="BO144" s="411">
        <f>SUM(BO110:BO143)</f>
        <v>-664793.182103878</v>
      </c>
      <c r="BP144" s="411">
        <f>SUM(BP110:BP143)</f>
        <v>-619793.182103878</v>
      </c>
      <c r="BQ144" s="411">
        <f>SUM(BQ110:BQ143)</f>
        <v>-657293.182103878</v>
      </c>
      <c r="BR144" s="411">
        <f>SUM(BR110:BR143)</f>
        <v>-619793.182103878</v>
      </c>
      <c r="BS144" s="411">
        <f>SUM(BS110:BS143)</f>
        <v>-657293.182103878</v>
      </c>
      <c r="BT144" s="411">
        <f>SUM(BT110:BT143)</f>
        <v>-619793.182103878</v>
      </c>
      <c r="BU144" s="411">
        <f>SUM(BU110:BU143)</f>
        <v>-664793.182103878</v>
      </c>
      <c r="BV144" s="411">
        <f>SUM(BV110:BV143)</f>
        <v>-619793.182103878</v>
      </c>
      <c r="BW144" s="411">
        <f>SUM(BW110:BW143)</f>
        <v>-657293.182103878</v>
      </c>
      <c r="BX144" s="411">
        <f>SUM(BX110:BX143)</f>
        <v>-619793.182103878</v>
      </c>
      <c r="BY144" s="411">
        <f>SUM(BY110:BY143)</f>
        <v>-667612.379079289</v>
      </c>
      <c r="BZ144" s="411">
        <f>SUM(BZ110:BZ143)</f>
        <v>-630112.379079289</v>
      </c>
      <c r="CA144" s="411">
        <f>SUM(CA110:CA143)</f>
        <v>-675112.379079289</v>
      </c>
      <c r="CB144" s="411">
        <f>SUM(CB110:CB143)</f>
        <v>-630112.379079289</v>
      </c>
      <c r="CC144" s="411">
        <f>SUM(CC110:CC143)</f>
        <v>-667612.379079289</v>
      </c>
      <c r="CD144" s="411">
        <f>SUM(CD110:CD143)</f>
        <v>-630112.379079289</v>
      </c>
      <c r="CE144" s="411">
        <f>SUM(CE110:CE143)</f>
        <v>-667612.379079289</v>
      </c>
      <c r="CF144" s="411">
        <f>SUM(CF110:CF143)</f>
        <v>-630112.379079289</v>
      </c>
      <c r="CG144" s="411">
        <f>SUM(CG110:CG143)</f>
        <v>-675112.379079289</v>
      </c>
      <c r="CH144" s="411">
        <f>SUM(CH110:CH143)</f>
        <v>-630112.379079289</v>
      </c>
      <c r="CI144" s="411">
        <f>SUM(CI110:CI143)</f>
        <v>-667612.379079289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668228.46378221</v>
      </c>
      <c r="AJ145" s="418">
        <f>AJ107+AJ144</f>
        <v>531097.583066574</v>
      </c>
      <c r="AK145" s="418">
        <f>AK107+AK144</f>
        <v>414832.111756825</v>
      </c>
      <c r="AL145" s="418">
        <f>AL107+AL144</f>
        <v>823798.983154165</v>
      </c>
      <c r="AM145" s="418">
        <f>AM107+AM144</f>
        <v>2548.927225344</v>
      </c>
      <c r="AN145" s="418">
        <f>AN107+AN144</f>
        <v>40048.927225344</v>
      </c>
      <c r="AO145" s="418">
        <f>AO107+AO144</f>
        <v>138676.817440824</v>
      </c>
      <c r="AP145" s="418">
        <f>AP107+AP144</f>
        <v>93676.8174408244</v>
      </c>
      <c r="AQ145" s="418">
        <f>AQ107+AQ144</f>
        <v>138676.817440824</v>
      </c>
      <c r="AR145" s="418">
        <f>AR107+AR144</f>
        <v>247028.717440824</v>
      </c>
      <c r="AS145" s="418">
        <f>AS107+AS144</f>
        <v>202028.717440824</v>
      </c>
      <c r="AT145" s="418">
        <f>AT107+AT144</f>
        <v>355380.617440824</v>
      </c>
      <c r="AU145" s="418">
        <f>AU107+AU144</f>
        <v>733513.451037163</v>
      </c>
      <c r="AV145" s="418">
        <f>AV107+AV144</f>
        <v>153837.258524693</v>
      </c>
      <c r="AW145" s="418">
        <f>AW107+AW144</f>
        <v>116337.258524693</v>
      </c>
      <c r="AX145" s="418">
        <f>AX107+AX144</f>
        <v>244130.508524693</v>
      </c>
      <c r="AY145" s="418">
        <f>AY107+AY144</f>
        <v>206630.508524693</v>
      </c>
      <c r="AZ145" s="418">
        <f>AZ107+AZ144</f>
        <v>334423.758524693</v>
      </c>
      <c r="BA145" s="418">
        <f>BA107+BA144</f>
        <v>377298.518544483</v>
      </c>
      <c r="BB145" s="418">
        <f>BB107+BB144</f>
        <v>324505.268544483</v>
      </c>
      <c r="BC145" s="418">
        <f>BC107+BC144</f>
        <v>287005.268544483</v>
      </c>
      <c r="BD145" s="418">
        <f>BD107+BD144</f>
        <v>523150.418544482</v>
      </c>
      <c r="BE145" s="418">
        <f>BE107+BE144</f>
        <v>297563.918544483</v>
      </c>
      <c r="BF145" s="418">
        <f>BF107+BF144</f>
        <v>432857.168544482</v>
      </c>
      <c r="BG145" s="418">
        <f>BG107+BG144</f>
        <v>503709.068544484</v>
      </c>
      <c r="BH145" s="418">
        <f>BH107+BH144</f>
        <v>663734.793600083</v>
      </c>
      <c r="BI145" s="418">
        <f>BI107+BI144</f>
        <v>219638.877675937</v>
      </c>
      <c r="BJ145" s="418">
        <f>BJ107+BJ144</f>
        <v>473842.677675936</v>
      </c>
      <c r="BK145" s="418">
        <f>BK107+BK144</f>
        <v>212138.877675937</v>
      </c>
      <c r="BL145" s="418">
        <f>BL107+BL144</f>
        <v>455784.027675936</v>
      </c>
      <c r="BM145" s="418">
        <f>BM107+BM144</f>
        <v>191463.367896122</v>
      </c>
      <c r="BN145" s="418">
        <f>BN107+BN144</f>
        <v>427608.517896122</v>
      </c>
      <c r="BO145" s="418">
        <f>BO107+BO144</f>
        <v>202022.017896122</v>
      </c>
      <c r="BP145" s="418">
        <f>BP107+BP144</f>
        <v>427608.517896122</v>
      </c>
      <c r="BQ145" s="418">
        <f>BQ107+BQ144</f>
        <v>209522.017896122</v>
      </c>
      <c r="BR145" s="418">
        <f>BR107+BR144</f>
        <v>427608.517896122</v>
      </c>
      <c r="BS145" s="418">
        <f>BS107+BS144</f>
        <v>209522.017896122</v>
      </c>
      <c r="BT145" s="418">
        <f>BT107+BT144</f>
        <v>445667.167896122</v>
      </c>
      <c r="BU145" s="418">
        <f>BU107+BU144</f>
        <v>220080.667896121</v>
      </c>
      <c r="BV145" s="418">
        <f>BV107+BV144</f>
        <v>463725.817896122</v>
      </c>
      <c r="BW145" s="418">
        <f>BW107+BW144</f>
        <v>209522.017896122</v>
      </c>
      <c r="BX145" s="418">
        <f>BX107+BX144</f>
        <v>427608.517896122</v>
      </c>
      <c r="BY145" s="418">
        <f>BY107+BY144</f>
        <v>199202.820920711</v>
      </c>
      <c r="BZ145" s="418">
        <f>BZ107+BZ144</f>
        <v>435347.970920711</v>
      </c>
      <c r="CA145" s="418">
        <f>CA107+CA144</f>
        <v>209761.47092071</v>
      </c>
      <c r="CB145" s="418">
        <f>CB107+CB144</f>
        <v>453406.620920711</v>
      </c>
      <c r="CC145" s="418">
        <f>CC107+CC144</f>
        <v>199202.820920711</v>
      </c>
      <c r="CD145" s="418">
        <f>CD107+CD144</f>
        <v>417289.320920711</v>
      </c>
      <c r="CE145" s="418">
        <f>CE107+CE144</f>
        <v>199202.820920711</v>
      </c>
      <c r="CF145" s="418">
        <f>CF107+CF144</f>
        <v>453406.620920711</v>
      </c>
      <c r="CG145" s="418">
        <f>CG107+CG144</f>
        <v>191702.820920711</v>
      </c>
      <c r="CH145" s="418">
        <f>CH107+CH144</f>
        <v>417289.320920711</v>
      </c>
      <c r="CI145" s="418">
        <f>CI107+CI144</f>
        <v>199202.820920711</v>
      </c>
      <c r="CJ145" s="418">
        <f>CJ107+CJ144</f>
        <v>326996.070920711</v>
      </c>
      <c r="CK145" s="418">
        <f>CK107+CK144</f>
        <v>135883.990005792</v>
      </c>
      <c r="CL145" s="418">
        <f>CL107+CL144</f>
        <v>244235.890005791</v>
      </c>
      <c r="CM145" s="418">
        <f>CM107+CM144</f>
        <v>27532.0900057916</v>
      </c>
      <c r="CN145" s="418">
        <f>CN107+CN144</f>
        <v>117825.340005792</v>
      </c>
      <c r="CO145" s="418">
        <f>CO107+CO144</f>
        <v>-62761.1599942084</v>
      </c>
      <c r="CP145" s="418">
        <f>CP107+CP144</f>
        <v>27532.0900057916</v>
      </c>
      <c r="CQ145" s="418">
        <f>CQ107+CQ144</f>
        <v>-153054.409994208</v>
      </c>
      <c r="CR145" s="418">
        <f>CR107+CR144</f>
        <v>-44702.509994208</v>
      </c>
      <c r="CS145" s="418">
        <f>CS107+CS144</f>
        <v>-261406.309994208</v>
      </c>
      <c r="CT145" s="418">
        <f>CT107+CT144</f>
        <v>-107022.382477231</v>
      </c>
      <c r="CU145" s="418">
        <f>CU107+CU144</f>
        <v>-287608.882477231</v>
      </c>
      <c r="CV145" s="418">
        <f>CV107+CV144</f>
        <v>-197315.632477231</v>
      </c>
      <c r="CW145" s="418">
        <f>CW107+CW144</f>
        <v>-387356.411460109</v>
      </c>
      <c r="CX145" s="418">
        <f>CX107+CX144</f>
        <v>-279004.511460109</v>
      </c>
      <c r="CY145" s="418">
        <f>CY107+CY144</f>
        <v>-495708.311460109</v>
      </c>
      <c r="CZ145" s="418">
        <f>CZ107+CZ144</f>
        <v>-405415.061460109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0.0755692067691309</v>
      </c>
      <c r="AJ146" s="414">
        <f>IFERROR(AJ145/AJ58,0)</f>
        <v>0.066397030521204</v>
      </c>
      <c r="AK146" s="414">
        <f>IFERROR(AK145/AK58,0)</f>
        <v>0.0571873664113825</v>
      </c>
      <c r="AL146" s="414">
        <f>IFERROR(AL145/AL58,0)</f>
        <v>0.116633126964413</v>
      </c>
      <c r="AM146" s="414">
        <f>IFERROR(AM145/AM58,0)</f>
        <v>0.000448794292937773</v>
      </c>
      <c r="AN146" s="414">
        <f>IFERROR(AN145/AN58,0)</f>
        <v>0.00704746052768681</v>
      </c>
      <c r="AO146" s="414">
        <f>IFERROR(AO145/AO58,0)</f>
        <v>0.0225858433069051</v>
      </c>
      <c r="AP146" s="414">
        <f>IFERROR(AP145/AP58,0)</f>
        <v>0.0150946598464455</v>
      </c>
      <c r="AQ146" s="414">
        <f>IFERROR(AQ145/AQ58,0)</f>
        <v>0.0242205121266738</v>
      </c>
      <c r="AR146" s="414">
        <f>IFERROR(AR145/AR58,0)</f>
        <v>0.0389971826079556</v>
      </c>
      <c r="AS146" s="414">
        <f>IFERROR(AS145/AS58,0)</f>
        <v>0.0310060926396383</v>
      </c>
      <c r="AT146" s="414">
        <f>IFERROR(AT145/AT58,0)</f>
        <v>0.0499744901674063</v>
      </c>
      <c r="AU146" s="414">
        <f>IFERROR(AU145/AU58,0)</f>
        <v>0.100916776404287</v>
      </c>
      <c r="AV146" s="414">
        <f>IFERROR(AV145/AV58,0)</f>
        <v>0.0215942516296894</v>
      </c>
      <c r="AW146" s="414">
        <f>IFERROR(AW145/AW58,0)</f>
        <v>0.0159046233077333</v>
      </c>
      <c r="AX146" s="414">
        <f>IFERROR(AX145/AX58,0)</f>
        <v>0.0312400624941105</v>
      </c>
      <c r="AY146" s="414">
        <f>IFERROR(AY145/AY58,0)</f>
        <v>0.0261042641373925</v>
      </c>
      <c r="AZ146" s="414">
        <f>IFERROR(AZ145/AZ58,0)</f>
        <v>0.0401801933611292</v>
      </c>
      <c r="BA146" s="414">
        <f>IFERROR(BA145/BA58,0)</f>
        <v>0.0452852732368795</v>
      </c>
      <c r="BB146" s="414">
        <f>IFERROR(BB145/BB58,0)</f>
        <v>0.0389327181202639</v>
      </c>
      <c r="BC146" s="414">
        <f>IFERROR(BC145/BC58,0)</f>
        <v>0.0344536782864617</v>
      </c>
      <c r="BD146" s="414">
        <f>IFERROR(BD145/BD58,0)</f>
        <v>0.0600742351062918</v>
      </c>
      <c r="BE146" s="414">
        <f>IFERROR(BE145/BE58,0)</f>
        <v>0.0357916273620349</v>
      </c>
      <c r="BF146" s="414">
        <f>IFERROR(BF145/BF58,0)</f>
        <v>0.0502081731161302</v>
      </c>
      <c r="BG146" s="414">
        <f>IFERROR(BG145/BG58,0)</f>
        <v>0.0590365649863497</v>
      </c>
      <c r="BH146" s="414">
        <f>IFERROR(BH145/BH58,0)</f>
        <v>0.0791816691766114</v>
      </c>
      <c r="BI146" s="414">
        <f>IFERROR(BI145/BI58,0)</f>
        <v>0.0283789309104312</v>
      </c>
      <c r="BJ146" s="414">
        <f>IFERROR(BJ145/BJ58,0)</f>
        <v>0.0581477757627019</v>
      </c>
      <c r="BK146" s="414">
        <f>IFERROR(BK145/BK58,0)</f>
        <v>0.0274531767347314</v>
      </c>
      <c r="BL146" s="414">
        <f>IFERROR(BL145/BL58,0)</f>
        <v>0.0563407684833599</v>
      </c>
      <c r="BM146" s="414">
        <f>IFERROR(BM145/BM58,0)</f>
        <v>0.0249283537779894</v>
      </c>
      <c r="BN146" s="414">
        <f>IFERROR(BN145/BN58,0)</f>
        <v>0.0525900279309621</v>
      </c>
      <c r="BO146" s="414">
        <f>IFERROR(BO145/BO58,0)</f>
        <v>0.0258751100880186</v>
      </c>
      <c r="BP146" s="414">
        <f>IFERROR(BP145/BP58,0)</f>
        <v>0.0522451934275148</v>
      </c>
      <c r="BQ146" s="414">
        <f>IFERROR(BQ145/BQ58,0)</f>
        <v>0.0266956883790173</v>
      </c>
      <c r="BR146" s="414">
        <f>IFERROR(BR145/BR58,0)</f>
        <v>0.0520769873863332</v>
      </c>
      <c r="BS146" s="414">
        <f>IFERROR(BS145/BS58,0)</f>
        <v>0.0266597572214421</v>
      </c>
      <c r="BT146" s="414">
        <f>IFERROR(BT145/BT58,0)</f>
        <v>0.0537947551616499</v>
      </c>
      <c r="BU146" s="414">
        <f>IFERROR(BU145/BU58,0)</f>
        <v>0.0277367971325776</v>
      </c>
      <c r="BV146" s="414">
        <f>IFERROR(BV145/BV58,0)</f>
        <v>0.055974544756396</v>
      </c>
      <c r="BW146" s="414">
        <f>IFERROR(BW145/BW58,0)</f>
        <v>0.0266597572214421</v>
      </c>
      <c r="BX146" s="414">
        <f>IFERROR(BX145/BX58,0)</f>
        <v>0.0520769873863332</v>
      </c>
      <c r="BY146" s="414">
        <f>IFERROR(BY145/BY58,0)</f>
        <v>0.0253808954539422</v>
      </c>
      <c r="BZ146" s="414">
        <f>IFERROR(BZ145/BZ58,0)</f>
        <v>0.0526787860409353</v>
      </c>
      <c r="CA146" s="414">
        <f>IFERROR(CA145/CA58,0)</f>
        <v>0.0265323905041512</v>
      </c>
      <c r="CB146" s="414">
        <f>IFERROR(CB145/CB58,0)</f>
        <v>0.0549621956677368</v>
      </c>
      <c r="CC146" s="414">
        <f>IFERROR(CC145/CC58,0)</f>
        <v>0.0254742166623969</v>
      </c>
      <c r="CD146" s="414">
        <f>IFERROR(CD145/CD58,0)</f>
        <v>0.051076579487952</v>
      </c>
      <c r="CE146" s="414">
        <f>IFERROR(CE145/CE58,0)</f>
        <v>0.0255140255247702</v>
      </c>
      <c r="CF146" s="414">
        <f>IFERROR(CF145/CF58,0)</f>
        <v>0.0551233876487375</v>
      </c>
      <c r="CG146" s="414">
        <f>IFERROR(CG145/CG58,0)</f>
        <v>0.0245534206972315</v>
      </c>
      <c r="CH146" s="414">
        <f>IFERROR(CH145/CH58,0)</f>
        <v>0.051076579487952</v>
      </c>
      <c r="CI146" s="414">
        <f>IFERROR(CI145/CI58,0)</f>
        <v>0.0254742166623969</v>
      </c>
      <c r="CJ146" s="414">
        <f>IFERROR(CJ145/CJ58,0)</f>
        <v>0.0420729516332428</v>
      </c>
      <c r="CK146" s="414">
        <f>IFERROR(CK145/CK58,0)</f>
        <v>0.0185731146622141</v>
      </c>
      <c r="CL146" s="414">
        <f>IFERROR(CL145/CL58,0)</f>
        <v>0.0341313315364321</v>
      </c>
      <c r="CM146" s="414">
        <f>IFERROR(CM145/CM58,0)</f>
        <v>0.00422161052194368</v>
      </c>
      <c r="CN146" s="414">
        <f>IFERROR(CN145/CN58,0)</f>
        <v>0.0188123978662247</v>
      </c>
      <c r="CO146" s="414">
        <f>IFERROR(CO145/CO58,0)</f>
        <v>-0.0112071078453856</v>
      </c>
      <c r="CP146" s="414">
        <f>IFERROR(CP145/CP58,0)</f>
        <v>0.00524629414627982</v>
      </c>
      <c r="CQ146" s="414">
        <f>IFERROR(CQ145/CQ58,0)</f>
        <v>-0.0339214078794264</v>
      </c>
      <c r="CR146" s="414">
        <f>IFERROR(CR145/CR58,0)</f>
        <v>-0.0108695095024349</v>
      </c>
      <c r="CS146" s="414">
        <f>IFERROR(CS145/CS58,0)</f>
        <v>-0.0793209724244014</v>
      </c>
      <c r="CT146" s="414">
        <f>IFERROR(CT145/CT58,0)</f>
        <v>-0.0366268655182716</v>
      </c>
      <c r="CU146" s="414">
        <f>IFERROR(CU145/CU58,0)</f>
        <v>-0.129573336864157</v>
      </c>
      <c r="CV146" s="414">
        <f>IFERROR(CV145/CV58,0)</f>
        <v>-0.103485356370627</v>
      </c>
      <c r="CW146" s="414">
        <f>IFERROR(CW145/CW58,0)</f>
        <v>-0.301238851166369</v>
      </c>
      <c r="CX146" s="414">
        <f>IFERROR(CX145/CX58,0)</f>
        <v>-0.260865002636759</v>
      </c>
      <c r="CY146" s="414">
        <f>IFERROR(CY145/CY58,0)</f>
        <v>-1.00873663087229</v>
      </c>
      <c r="CZ146" s="414">
        <f>IFERROR(CZ145/CZ58,0)</f>
        <v>-1.01925824052522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23132.2304</v>
      </c>
      <c r="R165" s="394">
        <f>IF(ISBLANK(Actuals!S80),IF(Uplifters!$B$2="Yes",Uplifters!P107,0),Actuals!S80)</f>
        <v>16882.0304</v>
      </c>
      <c r="S165" s="394">
        <f>IF(ISBLANK(Actuals!T80),IF(Uplifters!$B$2="Yes",Uplifters!Q107,0),Actuals!T80)</f>
        <v>16882.0304</v>
      </c>
      <c r="T165" s="394">
        <f>IF(ISBLANK(Actuals!U80),IF(Uplifters!$B$2="Yes",Uplifters!R107,0),Actuals!U80)</f>
        <v>16882.0304</v>
      </c>
      <c r="U165" s="394">
        <f>IF(ISBLANK(Actuals!V80),IF(Uplifters!$B$2="Yes",Uplifters!S107,0),Actuals!V80)</f>
        <v>12382.0304</v>
      </c>
      <c r="V165" s="394">
        <f>IF(ISBLANK(Actuals!W80),IF(Uplifters!$B$2="Yes",Uplifters!T107,0),Actuals!W80)</f>
        <v>12382.0304</v>
      </c>
      <c r="W165" s="394">
        <f>IF(ISBLANK(Actuals!X80),IF(Uplifters!$B$2="Yes",Uplifters!U107,0),Actuals!X80)</f>
        <v>28954.2928</v>
      </c>
      <c r="X165" s="394">
        <f>IF(ISBLANK(Actuals!Y80),IF(Uplifters!$B$2="Yes",Uplifters!V107,0),Actuals!Y80)</f>
        <v>45526.5552</v>
      </c>
      <c r="Y165" s="394">
        <f>IF(ISBLANK(Actuals!Z80),IF(Uplifters!$B$2="Yes",Uplifters!W107,0),Actuals!Z80)</f>
        <v>62098.8176</v>
      </c>
      <c r="Z165" s="394">
        <f>IF(ISBLANK(Actuals!AA80),IF(Uplifters!$B$2="Yes",Uplifters!X107,0),Actuals!AA80)</f>
        <v>72225.794</v>
      </c>
      <c r="AA165" s="394">
        <f>IF(ISBLANK(Actuals!AB80),IF(Uplifters!$B$2="Yes",Uplifters!Y107,0),Actuals!AB80)</f>
        <v>87762.296</v>
      </c>
      <c r="AB165" s="394">
        <f>IF(ISBLANK(Actuals!AC80),IF(Uplifters!$B$2="Yes",Uplifters!Z107,0),Actuals!AC80)</f>
        <v>103298.786</v>
      </c>
      <c r="AC165" s="394">
        <f>IF(ISBLANK(Actuals!AD80),IF(Uplifters!$B$2="Yes",Uplifters!AA107,0),Actuals!AD80)</f>
        <v>118835.276</v>
      </c>
      <c r="AD165" s="394">
        <f>IF(ISBLANK(Actuals!AE80),IF(Uplifters!$B$2="Yes",Uplifters!AB107,0),Actuals!AE80)</f>
        <v>134371.772</v>
      </c>
      <c r="AE165" s="394">
        <f>IF(ISBLANK(Actuals!AF80),IF(Uplifters!$B$2="Yes",Uplifters!AC107,0),Actuals!AF80)</f>
        <v>149908.274</v>
      </c>
      <c r="AF165" s="394">
        <f>IF(ISBLANK(Actuals!AG80),IF(Uplifters!$B$2="Yes",Uplifters!AD107,0),Actuals!AG80)</f>
        <v>152699.367</v>
      </c>
      <c r="AG165" s="394">
        <f>IF(ISBLANK(Actuals!AH80),IF(Uplifters!$B$2="Yes",Uplifters!AE107,0),Actuals!AH80)</f>
        <v>166941.1605</v>
      </c>
      <c r="AH165" s="394">
        <f>IF(ISBLANK(Actuals!AI80),IF(Uplifters!$B$2="Yes",Uplifters!AF107,0),Actuals!AI80)</f>
        <v>200231.2855</v>
      </c>
      <c r="AI165" s="394">
        <f>IF(ISBLANK(Actuals!AJ80),IF(Uplifters!$B$2="Yes",Uplifters!AG107,0),Actuals!AJ80)</f>
        <v>151106.0555</v>
      </c>
      <c r="AJ165" s="394">
        <f>IF(ISBLANK(Actuals!AK80),IF(Uplifters!$B$2="Yes",Uplifters!AH107,0),Actuals!AK80)</f>
        <v>151536.2215</v>
      </c>
      <c r="AK165" s="394">
        <f>IF(ISBLANK(Actuals!AL80),IF(Uplifters!$B$2="Yes",Uplifters!AI107,0),Actuals!AL80)</f>
        <v>151966.3765</v>
      </c>
      <c r="AL165" s="394">
        <f>IF(ISBLANK(Actuals!AM80),IF(Uplifters!$B$2="Yes",Uplifters!AJ107,0),Actuals!AM80)</f>
        <v>152396.537</v>
      </c>
      <c r="AM165" s="394">
        <f>IF(ISBLANK(Actuals!AN80),IF(Uplifters!$B$2="Yes",Uplifters!AK107,0),Actuals!AN80)</f>
        <v>152826.692</v>
      </c>
      <c r="AN165" s="394">
        <f>IF(ISBLANK(Actuals!AO80),IF(Uplifters!$B$2="Yes",Uplifters!AL107,0),Actuals!AO80)</f>
        <v>167498.6405</v>
      </c>
      <c r="AO165" s="394">
        <f>IF(ISBLANK(Actuals!AP80),IF(Uplifters!$B$2="Yes",Uplifters!AM107,0),Actuals!AP80)</f>
        <v>153687.0185</v>
      </c>
      <c r="AP165" s="394">
        <f>IF(ISBLANK(Actuals!AQ80),IF(Uplifters!$B$2="Yes",Uplifters!AN107,0),Actuals!AQ80)</f>
        <v>139875.391</v>
      </c>
      <c r="AQ165" s="394">
        <f>IF(ISBLANK(Actuals!AR80),IF(Uplifters!$B$2="Yes",Uplifters!AO107,0),Actuals!AR80)</f>
        <v>126063.7635</v>
      </c>
      <c r="AR165" s="394">
        <f>IF(ISBLANK(Actuals!AS80),IF(Uplifters!$B$2="Yes",Uplifters!AP107,0),Actuals!AS80)</f>
        <v>112252.1305</v>
      </c>
      <c r="AS165" s="394">
        <f>IF(ISBLANK(Actuals!AT80),IF(Uplifters!$B$2="Yes",Uplifters!AQ107,0),Actuals!AT80)</f>
        <v>90627.735</v>
      </c>
      <c r="AT165" s="394">
        <f>IF(ISBLANK(Actuals!AU80),IF(Uplifters!$B$2="Yes",Uplifters!AR107,0),Actuals!AU80)</f>
        <v>78071.71</v>
      </c>
      <c r="AU165" s="394">
        <f>IF(ISBLANK(Actuals!AV80),IF(Uplifters!$B$2="Yes",Uplifters!AS107,0),Actuals!AV80)</f>
        <v>65515.68</v>
      </c>
      <c r="AV165" s="394">
        <f>IF(ISBLANK(Actuals!AW80),IF(Uplifters!$B$2="Yes",Uplifters!AT107,0),Actuals!AW80)</f>
        <v>52959.66</v>
      </c>
      <c r="AW165" s="394">
        <f>IF(ISBLANK(Actuals!AX80),IF(Uplifters!$B$2="Yes",Uplifters!AU107,0),Actuals!AX80)</f>
        <v>39919.0485</v>
      </c>
      <c r="AX165" s="394">
        <f>IF(ISBLANK(Actuals!AY80),IF(Uplifters!$B$2="Yes",Uplifters!AV107,0),Actuals!AY80)</f>
        <v>80797.05</v>
      </c>
      <c r="AY165" s="394">
        <f>IF(ISBLANK(Actuals!AZ80),IF(Uplifters!$B$2="Yes",Uplifters!AW107,0),Actuals!AZ80)</f>
        <v>67849.975</v>
      </c>
      <c r="AZ165" s="394">
        <f>IF(ISBLANK(Actuals!BA80),IF(Uplifters!$B$2="Yes",Uplifters!AX107,0),Actuals!BA80)</f>
        <v>42056.6125</v>
      </c>
      <c r="BA165" s="394">
        <f>IF(ISBLANK(Actuals!BB80),IF(Uplifters!$B$2="Yes",Uplifters!AY107,0),Actuals!BB80)</f>
        <v>41626.452</v>
      </c>
      <c r="BB165" s="394">
        <f>IF(ISBLANK(Actuals!BC80),IF(Uplifters!$B$2="Yes",Uplifters!AZ107,0),Actuals!BC80)</f>
        <v>41196.286</v>
      </c>
      <c r="BC165" s="394">
        <f>IF(ISBLANK(Actuals!BD80),IF(Uplifters!$B$2="Yes",Uplifters!BA107,0),Actuals!BD80)</f>
        <v>40766.131</v>
      </c>
      <c r="BD165" s="394">
        <f>IF(ISBLANK(Actuals!BE80),IF(Uplifters!$B$2="Yes",Uplifters!BB107,0),Actuals!BE80)</f>
        <v>40335.9705</v>
      </c>
      <c r="BE165" s="394">
        <f>IF(ISBLANK(Actuals!BF80),IF(Uplifters!$B$2="Yes",Uplifters!BC107,0),Actuals!BF80)</f>
        <v>39905.81</v>
      </c>
      <c r="BF165" s="394">
        <f>IF(ISBLANK(Actuals!BG80),IF(Uplifters!$B$2="Yes",Uplifters!BD107,0),Actuals!BG80)</f>
        <v>39475.6495</v>
      </c>
      <c r="BG165" s="394">
        <f>IF(ISBLANK(Actuals!BH80),IF(Uplifters!$B$2="Yes",Uplifters!BE107,0),Actuals!BH80)</f>
        <v>39045.489</v>
      </c>
      <c r="BH165" s="394">
        <f>IF(ISBLANK(Actuals!BI80),IF(Uplifters!$B$2="Yes",Uplifters!BF107,0),Actuals!BI80)</f>
        <v>38615.3285</v>
      </c>
      <c r="BI165" s="394">
        <f>IF(ISBLANK(Actuals!BJ80),IF(Uplifters!$B$2="Yes",Uplifters!BG107,0),Actuals!BJ80)</f>
        <v>38185.168</v>
      </c>
      <c r="BJ165" s="394">
        <f>IF(ISBLANK(Actuals!BK80),IF(Uplifters!$B$2="Yes",Uplifters!BH107,0),Actuals!BK80)</f>
        <v>37755.0075</v>
      </c>
      <c r="BK165" s="394">
        <f>IF(ISBLANK(Actuals!BL80),IF(Uplifters!$B$2="Yes",Uplifters!BI107,0),Actuals!BL80)</f>
        <v>37324.847</v>
      </c>
      <c r="BL165" s="394">
        <f>IF(ISBLANK(Actuals!BM80),IF(Uplifters!$B$2="Yes",Uplifters!BJ107,0),Actuals!BM80)</f>
        <v>36894.692</v>
      </c>
      <c r="BM165" s="394">
        <f>IF(ISBLANK(Actuals!BN80),IF(Uplifters!$B$2="Yes",Uplifters!BK107,0),Actuals!BN80)</f>
        <v>59965.026</v>
      </c>
      <c r="BN165" s="394">
        <f>IF(ISBLANK(Actuals!BO80),IF(Uplifters!$B$2="Yes",Uplifters!BL107,0),Actuals!BO80)</f>
        <v>59534.8655</v>
      </c>
      <c r="BO165" s="394">
        <f>IF(ISBLANK(Actuals!BP80),IF(Uplifters!$B$2="Yes",Uplifters!BM107,0),Actuals!BP80)</f>
        <v>112930.995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99512.1904</v>
      </c>
      <c r="R168" s="411">
        <f>SUM(R148:R167)</f>
        <v>93261.9904</v>
      </c>
      <c r="S168" s="411">
        <f>SUM(S148:S167)</f>
        <v>93261.9904</v>
      </c>
      <c r="T168" s="411">
        <f>SUM(T148:T167)</f>
        <v>65355.7404</v>
      </c>
      <c r="U168" s="411">
        <f>SUM(U148:U167)</f>
        <v>64855.7404</v>
      </c>
      <c r="V168" s="411">
        <f>SUM(V148:V167)</f>
        <v>64855.7404</v>
      </c>
      <c r="W168" s="411">
        <f>SUM(W148:W167)</f>
        <v>81428.0028</v>
      </c>
      <c r="X168" s="411">
        <f>SUM(X148:X167)</f>
        <v>96653.2652</v>
      </c>
      <c r="Y168" s="411">
        <f>SUM(Y148:Y167)</f>
        <v>170600.5276</v>
      </c>
      <c r="Z168" s="411">
        <f>SUM(Z148:Z167)</f>
        <v>105410.004</v>
      </c>
      <c r="AA168" s="411">
        <f>SUM(AA148:AA167)</f>
        <v>120946.506</v>
      </c>
      <c r="AB168" s="411">
        <f>SUM(AB148:AB167)</f>
        <v>193857.996</v>
      </c>
      <c r="AC168" s="411">
        <f>SUM(AC148:AC167)</f>
        <v>152019.486</v>
      </c>
      <c r="AD168" s="411">
        <f>SUM(AD148:AD167)</f>
        <v>167555.982</v>
      </c>
      <c r="AE168" s="411">
        <f>SUM(AE148:AE167)</f>
        <v>240467.484</v>
      </c>
      <c r="AF168" s="411">
        <f>SUM(AF148:AF167)</f>
        <v>185883.577</v>
      </c>
      <c r="AG168" s="411">
        <f>SUM(AG148:AG167)</f>
        <v>176441.1605</v>
      </c>
      <c r="AH168" s="411">
        <f>SUM(AH148:AH167)</f>
        <v>209731.2855</v>
      </c>
      <c r="AI168" s="411">
        <f>SUM(AI148:AI167)</f>
        <v>151106.0555</v>
      </c>
      <c r="AJ168" s="411">
        <f>SUM(AJ148:AJ167)</f>
        <v>151536.2215</v>
      </c>
      <c r="AK168" s="411">
        <f>SUM(AK148:AK167)</f>
        <v>151966.3765</v>
      </c>
      <c r="AL168" s="411">
        <f>SUM(AL148:AL167)</f>
        <v>152396.537</v>
      </c>
      <c r="AM168" s="411">
        <f>SUM(AM148:AM167)</f>
        <v>152826.692</v>
      </c>
      <c r="AN168" s="411">
        <f>SUM(AN148:AN167)</f>
        <v>167498.6405</v>
      </c>
      <c r="AO168" s="411">
        <f>SUM(AO148:AO167)</f>
        <v>153687.0185</v>
      </c>
      <c r="AP168" s="411">
        <f>SUM(AP148:AP167)</f>
        <v>139875.391</v>
      </c>
      <c r="AQ168" s="411">
        <f>SUM(AQ148:AQ167)</f>
        <v>126063.7635</v>
      </c>
      <c r="AR168" s="411">
        <f>SUM(AR148:AR167)</f>
        <v>112252.1305</v>
      </c>
      <c r="AS168" s="411">
        <f>SUM(AS148:AS167)</f>
        <v>90627.735</v>
      </c>
      <c r="AT168" s="411">
        <f>SUM(AT148:AT167)</f>
        <v>159754.71</v>
      </c>
      <c r="AU168" s="411">
        <f>SUM(AU148:AU167)</f>
        <v>65515.68</v>
      </c>
      <c r="AV168" s="411">
        <f>SUM(AV148:AV167)</f>
        <v>52959.66</v>
      </c>
      <c r="AW168" s="411">
        <f>SUM(AW148:AW167)</f>
        <v>121601.0485</v>
      </c>
      <c r="AX168" s="411">
        <f>SUM(AX148:AX167)</f>
        <v>80797.05</v>
      </c>
      <c r="AY168" s="411">
        <f>SUM(AY148:AY167)</f>
        <v>67849.975</v>
      </c>
      <c r="AZ168" s="411">
        <f>SUM(AZ148:AZ167)</f>
        <v>123738.6125</v>
      </c>
      <c r="BA168" s="411">
        <f>SUM(BA148:BA167)</f>
        <v>41626.452</v>
      </c>
      <c r="BB168" s="411">
        <f>SUM(BB148:BB167)</f>
        <v>41196.286</v>
      </c>
      <c r="BC168" s="411">
        <f>SUM(BC148:BC167)</f>
        <v>974287.131</v>
      </c>
      <c r="BD168" s="411">
        <f>SUM(BD148:BD167)</f>
        <v>40335.9705</v>
      </c>
      <c r="BE168" s="411">
        <f>SUM(BE148:BE167)</f>
        <v>39905.81</v>
      </c>
      <c r="BF168" s="411">
        <f>SUM(BF148:BF167)</f>
        <v>170353.6495</v>
      </c>
      <c r="BG168" s="411">
        <f>SUM(BG148:BG167)</f>
        <v>39045.489</v>
      </c>
      <c r="BH168" s="411">
        <f>SUM(BH148:BH167)</f>
        <v>38615.3285</v>
      </c>
      <c r="BI168" s="411">
        <f>SUM(BI148:BI167)</f>
        <v>169061.168</v>
      </c>
      <c r="BJ168" s="411">
        <f>SUM(BJ148:BJ167)</f>
        <v>37755.0075</v>
      </c>
      <c r="BK168" s="411">
        <f>SUM(BK148:BK167)</f>
        <v>37324.847</v>
      </c>
      <c r="BL168" s="411">
        <f>SUM(BL148:BL167)</f>
        <v>167770.692</v>
      </c>
      <c r="BM168" s="411">
        <f>SUM(BM148:BM167)</f>
        <v>59965.026</v>
      </c>
      <c r="BN168" s="411">
        <f>SUM(BN148:BN167)</f>
        <v>59534.8655</v>
      </c>
      <c r="BO168" s="411">
        <f>SUM(BO148:BO167)</f>
        <v>243806.995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19860.2969</v>
      </c>
      <c r="R200" s="418">
        <f>R168+R199</f>
        <v>13610.0969</v>
      </c>
      <c r="S200" s="418">
        <f>S168+S199</f>
        <v>13610.0969</v>
      </c>
      <c r="T200" s="418">
        <f>T168+T199</f>
        <v>-14296.1531</v>
      </c>
      <c r="U200" s="418">
        <f>U168+U199</f>
        <v>-14796.1531</v>
      </c>
      <c r="V200" s="418">
        <f>V168+V199</f>
        <v>-14796.1531</v>
      </c>
      <c r="W200" s="418">
        <f>W168+W199</f>
        <v>1776.1093</v>
      </c>
      <c r="X200" s="418">
        <f>X168+X199</f>
        <v>17001.3717</v>
      </c>
      <c r="Y200" s="418">
        <f>Y168+Y199</f>
        <v>90948.6341</v>
      </c>
      <c r="Z200" s="418">
        <f>Z168+Z199</f>
        <v>25758.1105</v>
      </c>
      <c r="AA200" s="418">
        <f>AA168+AA199</f>
        <v>41294.6125</v>
      </c>
      <c r="AB200" s="418">
        <f>AB168+AB199</f>
        <v>114206.1025</v>
      </c>
      <c r="AC200" s="418">
        <f>AC168+AC199</f>
        <v>70774.55463</v>
      </c>
      <c r="AD200" s="418">
        <f>AD168+AD199</f>
        <v>86311.05063</v>
      </c>
      <c r="AE200" s="418">
        <f>AE168+AE199</f>
        <v>159222.55263</v>
      </c>
      <c r="AF200" s="418">
        <f>AF168+AF199</f>
        <v>104638.64563</v>
      </c>
      <c r="AG200" s="418">
        <f>AG168+AG199</f>
        <v>95196.22913</v>
      </c>
      <c r="AH200" s="418">
        <f>AH168+AH199</f>
        <v>128486.35413</v>
      </c>
      <c r="AI200" s="418">
        <f>AI168+AI199</f>
        <v>69861.12413</v>
      </c>
      <c r="AJ200" s="418">
        <f>AJ168+AJ199</f>
        <v>70291.29013</v>
      </c>
      <c r="AK200" s="418">
        <f>AK168+AK199</f>
        <v>70721.44513</v>
      </c>
      <c r="AL200" s="418">
        <f>AL168+AL199</f>
        <v>71151.60563</v>
      </c>
      <c r="AM200" s="418">
        <f>AM168+AM199</f>
        <v>71581.76063</v>
      </c>
      <c r="AN200" s="418">
        <f>AN168+AN199</f>
        <v>86253.70913</v>
      </c>
      <c r="AO200" s="418">
        <f>AO168+AO199</f>
        <v>70817.1885026</v>
      </c>
      <c r="AP200" s="418">
        <f>AP168+AP199</f>
        <v>57005.5610026</v>
      </c>
      <c r="AQ200" s="418">
        <f>AQ168+AQ199</f>
        <v>43193.9335026</v>
      </c>
      <c r="AR200" s="418">
        <f>AR168+AR199</f>
        <v>29382.3005026</v>
      </c>
      <c r="AS200" s="418">
        <f>AS168+AS199</f>
        <v>7757.90500259999</v>
      </c>
      <c r="AT200" s="418">
        <f>AT168+AT199</f>
        <v>-4798.11999739998</v>
      </c>
      <c r="AU200" s="418">
        <f>AU168+AU199</f>
        <v>-17354.1499974</v>
      </c>
      <c r="AV200" s="418">
        <f>AV168+AV199</f>
        <v>-29910.1699974</v>
      </c>
      <c r="AW200" s="418">
        <f>AW168+AW199</f>
        <v>-42950.7814974</v>
      </c>
      <c r="AX200" s="418">
        <f>AX168+AX199</f>
        <v>-2072.77999740001</v>
      </c>
      <c r="AY200" s="418">
        <f>AY168+AY199</f>
        <v>-15019.8549974</v>
      </c>
      <c r="AZ200" s="418">
        <f>AZ168+AZ199</f>
        <v>-40813.2174974</v>
      </c>
      <c r="BA200" s="418">
        <f>BA168+BA199</f>
        <v>-42900.774597348</v>
      </c>
      <c r="BB200" s="418">
        <f>BB168+BB199</f>
        <v>-43330.940597348</v>
      </c>
      <c r="BC200" s="418">
        <f>BC168+BC199</f>
        <v>-43761.0955973479</v>
      </c>
      <c r="BD200" s="418">
        <f>BD168+BD199</f>
        <v>-44191.256097348</v>
      </c>
      <c r="BE200" s="418">
        <f>BE168+BE199</f>
        <v>-44621.416597348</v>
      </c>
      <c r="BF200" s="418">
        <f>BF168+BF199</f>
        <v>-45051.577097348</v>
      </c>
      <c r="BG200" s="418">
        <f>BG168+BG199</f>
        <v>-45481.737597348</v>
      </c>
      <c r="BH200" s="418">
        <f>BH168+BH199</f>
        <v>-45911.898097348</v>
      </c>
      <c r="BI200" s="418">
        <f>BI168+BI199</f>
        <v>-46342.058597348</v>
      </c>
      <c r="BJ200" s="418">
        <f>BJ168+BJ199</f>
        <v>-46772.219097348</v>
      </c>
      <c r="BK200" s="418">
        <f>BK168+BK199</f>
        <v>-47202.379597348</v>
      </c>
      <c r="BL200" s="418">
        <f>BL168+BL199</f>
        <v>-47632.534597348</v>
      </c>
      <c r="BM200" s="418">
        <f>BM168+BM199</f>
        <v>-26252.745129295</v>
      </c>
      <c r="BN200" s="418">
        <f>BN168+BN199</f>
        <v>-26682.905629295</v>
      </c>
      <c r="BO200" s="418">
        <f>BO168+BO199</f>
        <v>26713.223870705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1258262.28634154</v>
      </c>
      <c r="AJ203" s="394">
        <f>AJ107</f>
        <v>1121131.40562591</v>
      </c>
      <c r="AK203" s="394">
        <f>AK107</f>
        <v>1004865.93431616</v>
      </c>
      <c r="AL203" s="394">
        <f>AL107</f>
        <v>1413832.8057135</v>
      </c>
      <c r="AM203" s="394">
        <f>AM107</f>
        <v>630082.749784677</v>
      </c>
      <c r="AN203" s="394">
        <f>AN107</f>
        <v>630082.749784677</v>
      </c>
      <c r="AO203" s="394">
        <f>AO107</f>
        <v>738434.649784678</v>
      </c>
      <c r="AP203" s="394">
        <f>AP107</f>
        <v>738434.649784678</v>
      </c>
      <c r="AQ203" s="394">
        <f>AQ107</f>
        <v>738434.649784678</v>
      </c>
      <c r="AR203" s="394">
        <f>AR107</f>
        <v>846786.549784677</v>
      </c>
      <c r="AS203" s="394">
        <f>AS107</f>
        <v>846786.549784677</v>
      </c>
      <c r="AT203" s="394">
        <f>AT107</f>
        <v>955138.449784678</v>
      </c>
      <c r="AU203" s="394">
        <f>AU107</f>
        <v>1378271.28338102</v>
      </c>
      <c r="AV203" s="394">
        <f>AV107</f>
        <v>753595.090868547</v>
      </c>
      <c r="AW203" s="394">
        <f>AW107</f>
        <v>753595.090868547</v>
      </c>
      <c r="AX203" s="394">
        <f>AX107</f>
        <v>843888.340868547</v>
      </c>
      <c r="AY203" s="394">
        <f>AY107</f>
        <v>843888.340868547</v>
      </c>
      <c r="AZ203" s="394">
        <f>AZ107</f>
        <v>934181.590868547</v>
      </c>
      <c r="BA203" s="394">
        <f>BA107</f>
        <v>1024474.84086855</v>
      </c>
      <c r="BB203" s="394">
        <f>BB107</f>
        <v>934181.590868547</v>
      </c>
      <c r="BC203" s="394">
        <f>BC107</f>
        <v>934181.590868547</v>
      </c>
      <c r="BD203" s="394">
        <f>BD107</f>
        <v>1132826.74086855</v>
      </c>
      <c r="BE203" s="394">
        <f>BE107</f>
        <v>952240.240868547</v>
      </c>
      <c r="BF203" s="394">
        <f>BF107</f>
        <v>1042533.49086855</v>
      </c>
      <c r="BG203" s="394">
        <f>BG107</f>
        <v>1150885.39086855</v>
      </c>
      <c r="BH203" s="394">
        <f>BH107</f>
        <v>1273411.11592415</v>
      </c>
      <c r="BI203" s="394">
        <f>BI107</f>
        <v>866815.2</v>
      </c>
      <c r="BJ203" s="394">
        <f>BJ107</f>
        <v>1083519</v>
      </c>
      <c r="BK203" s="394">
        <f>BK107</f>
        <v>866815.2</v>
      </c>
      <c r="BL203" s="394">
        <f>BL107</f>
        <v>1065460.35</v>
      </c>
      <c r="BM203" s="394">
        <f>BM107</f>
        <v>848756.55</v>
      </c>
      <c r="BN203" s="394">
        <f>BN107</f>
        <v>1047401.7</v>
      </c>
      <c r="BO203" s="394">
        <f>BO107</f>
        <v>866815.2</v>
      </c>
      <c r="BP203" s="394">
        <f>BP107</f>
        <v>1047401.7</v>
      </c>
      <c r="BQ203" s="394">
        <f>BQ107</f>
        <v>866815.2</v>
      </c>
      <c r="BR203" s="394">
        <f>BR107</f>
        <v>1047401.7</v>
      </c>
      <c r="BS203" s="394">
        <f>BS107</f>
        <v>866815.2</v>
      </c>
      <c r="BT203" s="394">
        <f>BT107</f>
        <v>1065460.35</v>
      </c>
      <c r="BU203" s="394">
        <f>BU107</f>
        <v>884873.85</v>
      </c>
      <c r="BV203" s="394">
        <f>BV107</f>
        <v>1083519</v>
      </c>
      <c r="BW203" s="394">
        <f>BW107</f>
        <v>866815.2</v>
      </c>
      <c r="BX203" s="394">
        <f>BX107</f>
        <v>1047401.7</v>
      </c>
      <c r="BY203" s="394">
        <f>BY107</f>
        <v>866815.2</v>
      </c>
      <c r="BZ203" s="394">
        <f>BZ107</f>
        <v>1065460.35</v>
      </c>
      <c r="CA203" s="394">
        <f>CA107</f>
        <v>884873.85</v>
      </c>
      <c r="CB203" s="394">
        <f>CB107</f>
        <v>1083519</v>
      </c>
      <c r="CC203" s="394">
        <f>CC107</f>
        <v>866815.2</v>
      </c>
      <c r="CD203" s="394">
        <f>CD107</f>
        <v>1047401.7</v>
      </c>
      <c r="CE203" s="394">
        <f>CE107</f>
        <v>866815.2</v>
      </c>
      <c r="CF203" s="394">
        <f>CF107</f>
        <v>1083519</v>
      </c>
      <c r="CG203" s="394">
        <f>CG107</f>
        <v>866815.2</v>
      </c>
      <c r="CH203" s="394">
        <f>CH107</f>
        <v>1047401.7</v>
      </c>
      <c r="CI203" s="394">
        <f>CI107</f>
        <v>866815.2</v>
      </c>
      <c r="CJ203" s="394">
        <f>CJ107</f>
        <v>957108.45</v>
      </c>
      <c r="CK203" s="394">
        <f>CK107</f>
        <v>776521.95</v>
      </c>
      <c r="CL203" s="394">
        <f>CL107</f>
        <v>884873.85</v>
      </c>
      <c r="CM203" s="394">
        <f>CM107</f>
        <v>668170.05</v>
      </c>
      <c r="CN203" s="394">
        <f>CN107</f>
        <v>758463.3</v>
      </c>
      <c r="CO203" s="394">
        <f>CO107</f>
        <v>577876.8</v>
      </c>
      <c r="CP203" s="394">
        <f>CP107</f>
        <v>668170.05</v>
      </c>
      <c r="CQ203" s="394">
        <f>CQ107</f>
        <v>487583.55</v>
      </c>
      <c r="CR203" s="394">
        <f>CR107</f>
        <v>595935.45</v>
      </c>
      <c r="CS203" s="394">
        <f>CS107</f>
        <v>379231.65</v>
      </c>
      <c r="CT203" s="394">
        <f>CT107</f>
        <v>469524.9</v>
      </c>
      <c r="CU203" s="394">
        <f>CU107</f>
        <v>288938.4</v>
      </c>
      <c r="CV203" s="394">
        <f>CV107</f>
        <v>379231.65</v>
      </c>
      <c r="CW203" s="394">
        <f>CW107</f>
        <v>198645.15</v>
      </c>
      <c r="CX203" s="394">
        <f>CX107</f>
        <v>306997.05</v>
      </c>
      <c r="CY203" s="394">
        <f>CY107</f>
        <v>90293.25</v>
      </c>
      <c r="CZ203" s="394">
        <f>CZ107</f>
        <v>180586.5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99512.1904</v>
      </c>
      <c r="R204" s="394">
        <f>R168</f>
        <v>93261.9904</v>
      </c>
      <c r="S204" s="394">
        <f>S168</f>
        <v>93261.9904</v>
      </c>
      <c r="T204" s="394">
        <f>T168</f>
        <v>65355.7404</v>
      </c>
      <c r="U204" s="394">
        <f>U168</f>
        <v>64855.7404</v>
      </c>
      <c r="V204" s="394">
        <f>V168</f>
        <v>64855.7404</v>
      </c>
      <c r="W204" s="394">
        <f>W168</f>
        <v>81428.0028</v>
      </c>
      <c r="X204" s="394">
        <f>X168</f>
        <v>96653.2652</v>
      </c>
      <c r="Y204" s="394">
        <f>Y168</f>
        <v>170600.5276</v>
      </c>
      <c r="Z204" s="394">
        <f>Z168</f>
        <v>105410.004</v>
      </c>
      <c r="AA204" s="394">
        <f>AA168</f>
        <v>120946.506</v>
      </c>
      <c r="AB204" s="394">
        <f>AB168</f>
        <v>193857.996</v>
      </c>
      <c r="AC204" s="394">
        <f>AC168</f>
        <v>152019.486</v>
      </c>
      <c r="AD204" s="394">
        <f>AD168</f>
        <v>167555.982</v>
      </c>
      <c r="AE204" s="394">
        <f>AE168</f>
        <v>240467.484</v>
      </c>
      <c r="AF204" s="394">
        <f>AF168</f>
        <v>185883.577</v>
      </c>
      <c r="AG204" s="394">
        <f>AG168</f>
        <v>176441.1605</v>
      </c>
      <c r="AH204" s="394">
        <f>AH168</f>
        <v>209731.2855</v>
      </c>
      <c r="AI204" s="394">
        <f>AI168</f>
        <v>151106.0555</v>
      </c>
      <c r="AJ204" s="394">
        <f>AJ168</f>
        <v>151536.2215</v>
      </c>
      <c r="AK204" s="394">
        <f>AK168</f>
        <v>151966.3765</v>
      </c>
      <c r="AL204" s="394">
        <f>AL168</f>
        <v>152396.537</v>
      </c>
      <c r="AM204" s="394">
        <f>AM168</f>
        <v>152826.692</v>
      </c>
      <c r="AN204" s="394">
        <f>AN168</f>
        <v>167498.6405</v>
      </c>
      <c r="AO204" s="394">
        <f>AO168</f>
        <v>153687.0185</v>
      </c>
      <c r="AP204" s="394">
        <f>AP168</f>
        <v>139875.391</v>
      </c>
      <c r="AQ204" s="394">
        <f>AQ168</f>
        <v>126063.7635</v>
      </c>
      <c r="AR204" s="394">
        <f>AR168</f>
        <v>112252.1305</v>
      </c>
      <c r="AS204" s="394">
        <f>AS168</f>
        <v>90627.735</v>
      </c>
      <c r="AT204" s="394">
        <f>AT168</f>
        <v>159754.71</v>
      </c>
      <c r="AU204" s="394">
        <f>AU168</f>
        <v>65515.68</v>
      </c>
      <c r="AV204" s="394">
        <f>AV168</f>
        <v>52959.66</v>
      </c>
      <c r="AW204" s="394">
        <f>AW168</f>
        <v>121601.0485</v>
      </c>
      <c r="AX204" s="394">
        <f>AX168</f>
        <v>80797.05</v>
      </c>
      <c r="AY204" s="394">
        <f>AY168</f>
        <v>67849.975</v>
      </c>
      <c r="AZ204" s="394">
        <f>AZ168</f>
        <v>123738.6125</v>
      </c>
      <c r="BA204" s="394">
        <f>BA168</f>
        <v>41626.452</v>
      </c>
      <c r="BB204" s="394">
        <f>BB168</f>
        <v>41196.286</v>
      </c>
      <c r="BC204" s="394">
        <f>BC168</f>
        <v>974287.131</v>
      </c>
      <c r="BD204" s="394">
        <f>BD168</f>
        <v>40335.9705</v>
      </c>
      <c r="BE204" s="394">
        <f>BE168</f>
        <v>39905.81</v>
      </c>
      <c r="BF204" s="394">
        <f>BF168</f>
        <v>170353.6495</v>
      </c>
      <c r="BG204" s="394">
        <f>BG168</f>
        <v>39045.489</v>
      </c>
      <c r="BH204" s="394">
        <f>BH168</f>
        <v>38615.3285</v>
      </c>
      <c r="BI204" s="394">
        <f>BI168</f>
        <v>169061.168</v>
      </c>
      <c r="BJ204" s="394">
        <f>BJ168</f>
        <v>37755.0075</v>
      </c>
      <c r="BK204" s="394">
        <f>BK168</f>
        <v>37324.847</v>
      </c>
      <c r="BL204" s="394">
        <f>BL168</f>
        <v>167770.692</v>
      </c>
      <c r="BM204" s="394">
        <f>BM168</f>
        <v>59965.026</v>
      </c>
      <c r="BN204" s="394">
        <f>BN168</f>
        <v>59534.8655</v>
      </c>
      <c r="BO204" s="394">
        <f>BO168</f>
        <v>243806.995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891557.150596431</v>
      </c>
      <c r="R205" s="411">
        <f>R203+R204</f>
        <v>61169.4421319626</v>
      </c>
      <c r="S205" s="411">
        <f>S203+S204</f>
        <v>964002.159489858</v>
      </c>
      <c r="T205" s="411">
        <f>T203+T204</f>
        <v>847283.721123498</v>
      </c>
      <c r="U205" s="411">
        <f>U203+U204</f>
        <v>1116973.84354294</v>
      </c>
      <c r="V205" s="411">
        <f>V203+V204</f>
        <v>1114190.9428853</v>
      </c>
      <c r="W205" s="411">
        <f>W203+W204</f>
        <v>1128177.8114888</v>
      </c>
      <c r="X205" s="411">
        <f>X203+X204</f>
        <v>1251685.83632269</v>
      </c>
      <c r="Y205" s="411">
        <f>Y203+Y204</f>
        <v>1325633.09872269</v>
      </c>
      <c r="Z205" s="411">
        <f>Z203+Z204</f>
        <v>1260442.57512269</v>
      </c>
      <c r="AA205" s="411">
        <f>AA203+AA204</f>
        <v>1354195.76174446</v>
      </c>
      <c r="AB205" s="411">
        <f>AB203+AB204</f>
        <v>1270673.88250091</v>
      </c>
      <c r="AC205" s="411">
        <f>AC203+AC204</f>
        <v>1228835.37250091</v>
      </c>
      <c r="AD205" s="411">
        <f>AD203+AD204</f>
        <v>1244371.86850091</v>
      </c>
      <c r="AE205" s="411">
        <f>AE203+AE204</f>
        <v>751236.951369456</v>
      </c>
      <c r="AF205" s="411">
        <f>AF203+AF204</f>
        <v>1614861.72496512</v>
      </c>
      <c r="AG205" s="411">
        <f>AG203+AG204</f>
        <v>1216414.06727379</v>
      </c>
      <c r="AH205" s="411">
        <f>AH203+AH204</f>
        <v>1249704.19227379</v>
      </c>
      <c r="AI205" s="411">
        <f>AI203+AI204</f>
        <v>1409368.34184154</v>
      </c>
      <c r="AJ205" s="411">
        <f>AJ203+AJ204</f>
        <v>1272667.62712591</v>
      </c>
      <c r="AK205" s="411">
        <f>AK203+AK204</f>
        <v>1156832.31081616</v>
      </c>
      <c r="AL205" s="411">
        <f>AL203+AL204</f>
        <v>1566229.3427135</v>
      </c>
      <c r="AM205" s="411">
        <f>AM203+AM204</f>
        <v>782909.441784677</v>
      </c>
      <c r="AN205" s="411">
        <f>AN203+AN204</f>
        <v>797581.390284677</v>
      </c>
      <c r="AO205" s="411">
        <f>AO203+AO204</f>
        <v>892121.668284678</v>
      </c>
      <c r="AP205" s="411">
        <f>AP203+AP204</f>
        <v>878310.040784678</v>
      </c>
      <c r="AQ205" s="411">
        <f>AQ203+AQ204</f>
        <v>864498.413284678</v>
      </c>
      <c r="AR205" s="411">
        <f>AR203+AR204</f>
        <v>959038.680284677</v>
      </c>
      <c r="AS205" s="411">
        <f>AS203+AS204</f>
        <v>937414.284784677</v>
      </c>
      <c r="AT205" s="411">
        <f>AT203+AT204</f>
        <v>1114893.15978468</v>
      </c>
      <c r="AU205" s="411">
        <f>AU203+AU204</f>
        <v>1443786.96338102</v>
      </c>
      <c r="AV205" s="411">
        <f>AV203+AV204</f>
        <v>806554.750868547</v>
      </c>
      <c r="AW205" s="411">
        <f>AW203+AW204</f>
        <v>875196.139368547</v>
      </c>
      <c r="AX205" s="411">
        <f>AX203+AX204</f>
        <v>924685.390868547</v>
      </c>
      <c r="AY205" s="411">
        <f>AY203+AY204</f>
        <v>911738.315868547</v>
      </c>
      <c r="AZ205" s="411">
        <f>AZ203+AZ204</f>
        <v>1057920.20336855</v>
      </c>
      <c r="BA205" s="411">
        <f>BA203+BA204</f>
        <v>1066101.29286855</v>
      </c>
      <c r="BB205" s="411">
        <f>BB203+BB204</f>
        <v>975377.876868547</v>
      </c>
      <c r="BC205" s="411">
        <f>BC203+BC204</f>
        <v>1908468.72186855</v>
      </c>
      <c r="BD205" s="411">
        <f>BD203+BD204</f>
        <v>1173162.71136855</v>
      </c>
      <c r="BE205" s="411">
        <f>BE203+BE204</f>
        <v>992146.050868547</v>
      </c>
      <c r="BF205" s="411">
        <f>BF203+BF204</f>
        <v>1212887.14036855</v>
      </c>
      <c r="BG205" s="411">
        <f>BG203+BG204</f>
        <v>1189930.87986855</v>
      </c>
      <c r="BH205" s="411">
        <f>BH203+BH204</f>
        <v>1312026.44442415</v>
      </c>
      <c r="BI205" s="411">
        <f>BI203+BI204</f>
        <v>1035876.368</v>
      </c>
      <c r="BJ205" s="411">
        <f>BJ203+BJ204</f>
        <v>1121274.0075</v>
      </c>
      <c r="BK205" s="411">
        <f>BK203+BK204</f>
        <v>904140.047</v>
      </c>
      <c r="BL205" s="411">
        <f>BL203+BL204</f>
        <v>1233231.042</v>
      </c>
      <c r="BM205" s="411">
        <f>BM203+BM204</f>
        <v>908721.576</v>
      </c>
      <c r="BN205" s="411">
        <f>BN203+BN204</f>
        <v>1106936.5655</v>
      </c>
      <c r="BO205" s="411">
        <f>BO203+BO204</f>
        <v>1110622.195</v>
      </c>
      <c r="BP205" s="411">
        <f>BP203+BP204</f>
        <v>1047401.7</v>
      </c>
      <c r="BQ205" s="411">
        <f>BQ203+BQ204</f>
        <v>866815.2</v>
      </c>
      <c r="BR205" s="411">
        <f>BR203+BR204</f>
        <v>1189807.7</v>
      </c>
      <c r="BS205" s="411">
        <f>BS203+BS204</f>
        <v>866815.2</v>
      </c>
      <c r="BT205" s="411">
        <f>BT203+BT204</f>
        <v>1065460.35</v>
      </c>
      <c r="BU205" s="411">
        <f>BU203+BU204</f>
        <v>1027275.85</v>
      </c>
      <c r="BV205" s="411">
        <f>BV203+BV204</f>
        <v>1083519</v>
      </c>
      <c r="BW205" s="411">
        <f>BW203+BW204</f>
        <v>866815.2</v>
      </c>
      <c r="BX205" s="411">
        <f>BX203+BX204</f>
        <v>1189803.7</v>
      </c>
      <c r="BY205" s="411">
        <f>BY203+BY204</f>
        <v>866815.2</v>
      </c>
      <c r="BZ205" s="411">
        <f>BZ203+BZ204</f>
        <v>1065460.35</v>
      </c>
      <c r="CA205" s="411">
        <f>CA203+CA204</f>
        <v>1100431.85</v>
      </c>
      <c r="CB205" s="411">
        <f>CB203+CB204</f>
        <v>1083519</v>
      </c>
      <c r="CC205" s="411">
        <f>CC203+CC204</f>
        <v>866815.2</v>
      </c>
      <c r="CD205" s="411">
        <f>CD203+CD204</f>
        <v>1278418.7</v>
      </c>
      <c r="CE205" s="411">
        <f>CE203+CE204</f>
        <v>866815.2</v>
      </c>
      <c r="CF205" s="411">
        <f>CF203+CF204</f>
        <v>1083519</v>
      </c>
      <c r="CG205" s="411">
        <f>CG203+CG204</f>
        <v>1097831.2</v>
      </c>
      <c r="CH205" s="411">
        <f>CH203+CH204</f>
        <v>1047401.7</v>
      </c>
      <c r="CI205" s="411">
        <f>CI203+CI204</f>
        <v>866815.2</v>
      </c>
      <c r="CJ205" s="411">
        <f>CJ203+CJ204</f>
        <v>1188124.45</v>
      </c>
      <c r="CK205" s="411">
        <f>CK203+CK204</f>
        <v>1007537.95</v>
      </c>
      <c r="CL205" s="411">
        <f>CL203+CL204</f>
        <v>1115889.85</v>
      </c>
      <c r="CM205" s="411">
        <f>CM203+CM204</f>
        <v>899186.05</v>
      </c>
      <c r="CN205" s="411">
        <f>CN203+CN204</f>
        <v>989479.3</v>
      </c>
      <c r="CO205" s="411">
        <f>CO203+CO204</f>
        <v>808892.8</v>
      </c>
      <c r="CP205" s="411">
        <f>CP203+CP204</f>
        <v>899186.05</v>
      </c>
      <c r="CQ205" s="411">
        <f>CQ203+CQ204</f>
        <v>718599.55</v>
      </c>
      <c r="CR205" s="411">
        <f>CR203+CR204</f>
        <v>826951.45</v>
      </c>
      <c r="CS205" s="411">
        <f>CS203+CS204</f>
        <v>610247.65</v>
      </c>
      <c r="CT205" s="411">
        <f>CT203+CT204</f>
        <v>700540.9</v>
      </c>
      <c r="CU205" s="411">
        <f>CU203+CU204</f>
        <v>519954.4</v>
      </c>
      <c r="CV205" s="411">
        <f>CV203+CV204</f>
        <v>610247.65</v>
      </c>
      <c r="CW205" s="411">
        <f>CW203+CW204</f>
        <v>429661.15</v>
      </c>
      <c r="CX205" s="411">
        <f>CX203+CX204</f>
        <v>538013.05</v>
      </c>
      <c r="CY205" s="411">
        <f>CY203+CY204</f>
        <v>321309.25</v>
      </c>
      <c r="CZ205" s="411">
        <f>CZ203+CZ204</f>
        <v>411602.5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-627533.822559333</v>
      </c>
      <c r="AN206" s="394">
        <f>AN144</f>
        <v>-590033.822559333</v>
      </c>
      <c r="AO206" s="394">
        <f>AO144</f>
        <v>-599757.832343853</v>
      </c>
      <c r="AP206" s="394">
        <f>AP144</f>
        <v>-644757.832343853</v>
      </c>
      <c r="AQ206" s="394">
        <f>AQ144</f>
        <v>-599757.832343853</v>
      </c>
      <c r="AR206" s="394">
        <f>AR144</f>
        <v>-599757.832343853</v>
      </c>
      <c r="AS206" s="394">
        <f>AS144</f>
        <v>-644757.832343853</v>
      </c>
      <c r="AT206" s="394">
        <f>AT144</f>
        <v>-599757.832343853</v>
      </c>
      <c r="AU206" s="394">
        <f>AU144</f>
        <v>-644757.832343853</v>
      </c>
      <c r="AV206" s="394">
        <f>AV144</f>
        <v>-599757.832343853</v>
      </c>
      <c r="AW206" s="394">
        <f>AW144</f>
        <v>-637257.832343853</v>
      </c>
      <c r="AX206" s="394">
        <f>AX144</f>
        <v>-599757.832343853</v>
      </c>
      <c r="AY206" s="394">
        <f>AY144</f>
        <v>-637257.832343853</v>
      </c>
      <c r="AZ206" s="394">
        <f>AZ144</f>
        <v>-599757.832343853</v>
      </c>
      <c r="BA206" s="394">
        <f>BA144</f>
        <v>-647176.322324064</v>
      </c>
      <c r="BB206" s="394">
        <f>BB144</f>
        <v>-609676.322324064</v>
      </c>
      <c r="BC206" s="394">
        <f>BC144</f>
        <v>-647176.322324064</v>
      </c>
      <c r="BD206" s="394">
        <f>BD144</f>
        <v>-609676.322324064</v>
      </c>
      <c r="BE206" s="394">
        <f>BE144</f>
        <v>-654676.322324064</v>
      </c>
      <c r="BF206" s="394">
        <f>BF144</f>
        <v>-609676.322324064</v>
      </c>
      <c r="BG206" s="394">
        <f>BG144</f>
        <v>-647176.322324064</v>
      </c>
      <c r="BH206" s="394">
        <f>BH144</f>
        <v>-609676.322324064</v>
      </c>
      <c r="BI206" s="394">
        <f>BI144</f>
        <v>-647176.322324064</v>
      </c>
      <c r="BJ206" s="394">
        <f>BJ144</f>
        <v>-609676.322324064</v>
      </c>
      <c r="BK206" s="394">
        <f>BK144</f>
        <v>-654676.322324064</v>
      </c>
      <c r="BL206" s="394">
        <f>BL144</f>
        <v>-609676.322324064</v>
      </c>
      <c r="BM206" s="394">
        <f>BM144</f>
        <v>-657293.182103878</v>
      </c>
      <c r="BN206" s="394">
        <f>BN144</f>
        <v>-619793.182103878</v>
      </c>
      <c r="BO206" s="394">
        <f>BO144</f>
        <v>-664793.182103878</v>
      </c>
      <c r="BP206" s="394">
        <f>BP144</f>
        <v>-619793.182103878</v>
      </c>
      <c r="BQ206" s="394">
        <f>BQ144</f>
        <v>-657293.182103878</v>
      </c>
      <c r="BR206" s="394">
        <f>BR144</f>
        <v>-619793.182103878</v>
      </c>
      <c r="BS206" s="394">
        <f>BS144</f>
        <v>-657293.182103878</v>
      </c>
      <c r="BT206" s="394">
        <f>BT144</f>
        <v>-619793.182103878</v>
      </c>
      <c r="BU206" s="394">
        <f>BU144</f>
        <v>-664793.182103878</v>
      </c>
      <c r="BV206" s="394">
        <f>BV144</f>
        <v>-619793.182103878</v>
      </c>
      <c r="BW206" s="394">
        <f>BW144</f>
        <v>-657293.182103878</v>
      </c>
      <c r="BX206" s="394">
        <f>BX144</f>
        <v>-619793.182103878</v>
      </c>
      <c r="BY206" s="394">
        <f>BY144</f>
        <v>-667612.379079289</v>
      </c>
      <c r="BZ206" s="394">
        <f>BZ144</f>
        <v>-630112.379079289</v>
      </c>
      <c r="CA206" s="394">
        <f>CA144</f>
        <v>-675112.379079289</v>
      </c>
      <c r="CB206" s="394">
        <f>CB144</f>
        <v>-630112.379079289</v>
      </c>
      <c r="CC206" s="394">
        <f>CC144</f>
        <v>-667612.379079289</v>
      </c>
      <c r="CD206" s="394">
        <f>CD144</f>
        <v>-630112.379079289</v>
      </c>
      <c r="CE206" s="394">
        <f>CE144</f>
        <v>-667612.379079289</v>
      </c>
      <c r="CF206" s="394">
        <f>CF144</f>
        <v>-630112.379079289</v>
      </c>
      <c r="CG206" s="394">
        <f>CG144</f>
        <v>-675112.379079289</v>
      </c>
      <c r="CH206" s="394">
        <f>CH144</f>
        <v>-630112.379079289</v>
      </c>
      <c r="CI206" s="394">
        <f>CI144</f>
        <v>-667612.379079289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-708778.753929333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-727627.662341253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-727627.662341253</v>
      </c>
      <c r="AT208" s="411">
        <f>AT206+AT207</f>
        <v>-764310.662341253</v>
      </c>
      <c r="AU208" s="411">
        <f>AU206+AU207</f>
        <v>-727627.662341253</v>
      </c>
      <c r="AV208" s="411">
        <f>AV206+AV207</f>
        <v>-682627.662341253</v>
      </c>
      <c r="AW208" s="411">
        <f>AW206+AW207</f>
        <v>-801809.662341253</v>
      </c>
      <c r="AX208" s="411">
        <f>AX206+AX207</f>
        <v>-682627.662341253</v>
      </c>
      <c r="AY208" s="411">
        <f>AY206+AY207</f>
        <v>-720127.662341253</v>
      </c>
      <c r="AZ208" s="411">
        <f>AZ206+AZ207</f>
        <v>-764309.662341253</v>
      </c>
      <c r="BA208" s="411">
        <f>BA206+BA207</f>
        <v>-731703.548921412</v>
      </c>
      <c r="BB208" s="411">
        <f>BB206+BB207</f>
        <v>-694203.548921412</v>
      </c>
      <c r="BC208" s="411">
        <f>BC206+BC207</f>
        <v>-1665224.54892141</v>
      </c>
      <c r="BD208" s="411">
        <f>BD206+BD207</f>
        <v>-694203.548921412</v>
      </c>
      <c r="BE208" s="411">
        <f>BE206+BE207</f>
        <v>-739203.548921412</v>
      </c>
      <c r="BF208" s="411">
        <f>BF206+BF207</f>
        <v>-825081.548921412</v>
      </c>
      <c r="BG208" s="411">
        <f>BG206+BG207</f>
        <v>-731703.548921412</v>
      </c>
      <c r="BH208" s="411">
        <f>BH206+BH207</f>
        <v>-694203.548921412</v>
      </c>
      <c r="BI208" s="411">
        <f>BI206+BI207</f>
        <v>-862579.548921412</v>
      </c>
      <c r="BJ208" s="411">
        <f>BJ206+BJ207</f>
        <v>-694203.548921412</v>
      </c>
      <c r="BK208" s="411">
        <f>BK206+BK207</f>
        <v>-739203.548921412</v>
      </c>
      <c r="BL208" s="411">
        <f>BL206+BL207</f>
        <v>-825079.548921412</v>
      </c>
      <c r="BM208" s="411">
        <f>BM206+BM207</f>
        <v>-743510.953233173</v>
      </c>
      <c r="BN208" s="411">
        <f>BN206+BN207</f>
        <v>-706010.953233173</v>
      </c>
      <c r="BO208" s="411">
        <f>BO206+BO207</f>
        <v>-881886.953233173</v>
      </c>
      <c r="BP208" s="411">
        <f>BP206+BP207</f>
        <v>-706010.953233173</v>
      </c>
      <c r="BQ208" s="411">
        <f>BQ206+BQ207</f>
        <v>-743510.953233173</v>
      </c>
      <c r="BR208" s="411">
        <f>BR206+BR207</f>
        <v>-795166.603233173</v>
      </c>
      <c r="BS208" s="411">
        <f>BS206+BS207</f>
        <v>-743510.953233173</v>
      </c>
      <c r="BT208" s="411">
        <f>BT206+BT207</f>
        <v>-706010.953233173</v>
      </c>
      <c r="BU208" s="411">
        <f>BU206+BU207</f>
        <v>-825650.953233173</v>
      </c>
      <c r="BV208" s="411">
        <f>BV206+BV207</f>
        <v>-706010.953233173</v>
      </c>
      <c r="BW208" s="411">
        <f>BW206+BW207</f>
        <v>-743510.953233173</v>
      </c>
      <c r="BX208" s="411">
        <f>BX206+BX207</f>
        <v>-780650.953233173</v>
      </c>
      <c r="BY208" s="411">
        <f>BY206+BY207</f>
        <v>-755554.50563117</v>
      </c>
      <c r="BZ208" s="411">
        <f>BZ206+BZ207</f>
        <v>-718054.50563117</v>
      </c>
      <c r="CA208" s="411">
        <f>CA206+CA207</f>
        <v>-910850.50563117</v>
      </c>
      <c r="CB208" s="411">
        <f>CB206+CB207</f>
        <v>-718054.50563117</v>
      </c>
      <c r="CC208" s="411">
        <f>CC206+CC207</f>
        <v>-755554.50563117</v>
      </c>
      <c r="CD208" s="411">
        <f>CD206+CD207</f>
        <v>-872572.50563117</v>
      </c>
      <c r="CE208" s="411">
        <f>CE206+CE207</f>
        <v>-755554.50563117</v>
      </c>
      <c r="CF208" s="411">
        <f>CF206+CF207</f>
        <v>-718054.50563117</v>
      </c>
      <c r="CG208" s="411">
        <f>CG206+CG207</f>
        <v>-917571.50563117</v>
      </c>
      <c r="CH208" s="411">
        <f>CH206+CH207</f>
        <v>-718054.50563117</v>
      </c>
      <c r="CI208" s="411">
        <f>CI206+CI207</f>
        <v>-755554.50563117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274714.402463098</v>
      </c>
      <c r="R209" s="418">
        <f>R205+R208</f>
        <v>-665732.931001371</v>
      </c>
      <c r="S209" s="418">
        <f>S205+S208</f>
        <v>265559.748856525</v>
      </c>
      <c r="T209" s="418">
        <f>T205+T208</f>
        <v>158837.885490165</v>
      </c>
      <c r="U209" s="418">
        <f>U205+U208</f>
        <v>410714.547909604</v>
      </c>
      <c r="V209" s="418">
        <f>V205+V208</f>
        <v>454038.569751967</v>
      </c>
      <c r="W209" s="418">
        <f>W205+W208</f>
        <v>468025.438355466</v>
      </c>
      <c r="X209" s="418">
        <f>X205+X208</f>
        <v>591533.463189354</v>
      </c>
      <c r="Y209" s="418">
        <f>Y205+Y208</f>
        <v>602914.899139354</v>
      </c>
      <c r="Z209" s="418">
        <f>Z205+Z208</f>
        <v>600290.201989354</v>
      </c>
      <c r="AA209" s="418">
        <f>AA205+AA208</f>
        <v>694043.388611132</v>
      </c>
      <c r="AB209" s="418">
        <f>AB205+AB208</f>
        <v>610521.509367577</v>
      </c>
      <c r="AC209" s="418">
        <f>AC205+AC208</f>
        <v>557556.618571577</v>
      </c>
      <c r="AD209" s="418">
        <f>AD205+AD208</f>
        <v>573093.114571577</v>
      </c>
      <c r="AE209" s="418">
        <f>AE205+AE208</f>
        <v>79958.197440123</v>
      </c>
      <c r="AF209" s="418">
        <f>AF205+AF208</f>
        <v>943582.971035785</v>
      </c>
      <c r="AG209" s="418">
        <f>AG205+AG208</f>
        <v>545135.313344459</v>
      </c>
      <c r="AH209" s="418">
        <f>AH205+AH208</f>
        <v>578425.438344459</v>
      </c>
      <c r="AI209" s="418">
        <f>AI205+AI208</f>
        <v>738089.58791221</v>
      </c>
      <c r="AJ209" s="418">
        <f>AJ205+AJ208</f>
        <v>601388.873196574</v>
      </c>
      <c r="AK209" s="418">
        <f>AK205+AK208</f>
        <v>485553.556886825</v>
      </c>
      <c r="AL209" s="418">
        <f>AL205+AL208</f>
        <v>894950.588784165</v>
      </c>
      <c r="AM209" s="418">
        <f>AM205+AM208</f>
        <v>74130.687855344</v>
      </c>
      <c r="AN209" s="418">
        <f>AN205+AN208</f>
        <v>126302.636355344</v>
      </c>
      <c r="AO209" s="418">
        <f>AO205+AO208</f>
        <v>209494.005943424</v>
      </c>
      <c r="AP209" s="418">
        <f>AP205+AP208</f>
        <v>150682.378443424</v>
      </c>
      <c r="AQ209" s="418">
        <f>AQ205+AQ208</f>
        <v>181870.750943424</v>
      </c>
      <c r="AR209" s="418">
        <f>AR205+AR208</f>
        <v>276411.017943424</v>
      </c>
      <c r="AS209" s="418">
        <f>AS205+AS208</f>
        <v>209786.622443424</v>
      </c>
      <c r="AT209" s="418">
        <f>AT205+AT208</f>
        <v>350582.497443424</v>
      </c>
      <c r="AU209" s="418">
        <f>AU205+AU208</f>
        <v>716159.301039763</v>
      </c>
      <c r="AV209" s="418">
        <f>AV205+AV208</f>
        <v>123927.088527293</v>
      </c>
      <c r="AW209" s="418">
        <f>AW205+AW208</f>
        <v>73386.4770272933</v>
      </c>
      <c r="AX209" s="418">
        <f>AX205+AX208</f>
        <v>242057.728527293</v>
      </c>
      <c r="AY209" s="418">
        <f>AY205+AY208</f>
        <v>191610.653527293</v>
      </c>
      <c r="AZ209" s="418">
        <f>AZ205+AZ208</f>
        <v>293610.541027293</v>
      </c>
      <c r="BA209" s="418">
        <f>BA205+BA208</f>
        <v>334397.743947135</v>
      </c>
      <c r="BB209" s="418">
        <f>BB205+BB208</f>
        <v>281174.327947135</v>
      </c>
      <c r="BC209" s="418">
        <f>BC205+BC208</f>
        <v>243244.172947135</v>
      </c>
      <c r="BD209" s="418">
        <f>BD205+BD208</f>
        <v>478959.162447135</v>
      </c>
      <c r="BE209" s="418">
        <f>BE205+BE208</f>
        <v>252942.501947135</v>
      </c>
      <c r="BF209" s="418">
        <f>BF205+BF208</f>
        <v>387805.591447135</v>
      </c>
      <c r="BG209" s="418">
        <f>BG205+BG208</f>
        <v>458227.330947136</v>
      </c>
      <c r="BH209" s="418">
        <f>BH205+BH208</f>
        <v>617822.895502735</v>
      </c>
      <c r="BI209" s="418">
        <f>BI205+BI208</f>
        <v>173296.819078589</v>
      </c>
      <c r="BJ209" s="418">
        <f>BJ205+BJ208</f>
        <v>427070.458578588</v>
      </c>
      <c r="BK209" s="418">
        <f>BK205+BK208</f>
        <v>164936.498078589</v>
      </c>
      <c r="BL209" s="418">
        <f>BL205+BL208</f>
        <v>408151.493078588</v>
      </c>
      <c r="BM209" s="418">
        <f>BM205+BM208</f>
        <v>165210.622766827</v>
      </c>
      <c r="BN209" s="418">
        <f>BN205+BN208</f>
        <v>400925.612266827</v>
      </c>
      <c r="BO209" s="418">
        <f>BO205+BO208</f>
        <v>228735.241766827</v>
      </c>
      <c r="BP209" s="418">
        <f>BP205+BP208</f>
        <v>341390.746766827</v>
      </c>
      <c r="BQ209" s="418">
        <f>BQ205+BQ208</f>
        <v>123304.246766827</v>
      </c>
      <c r="BR209" s="418">
        <f>BR205+BR208</f>
        <v>394641.096766827</v>
      </c>
      <c r="BS209" s="418">
        <f>BS205+BS208</f>
        <v>123304.246766827</v>
      </c>
      <c r="BT209" s="418">
        <f>BT205+BT208</f>
        <v>359449.396766827</v>
      </c>
      <c r="BU209" s="418">
        <f>BU205+BU208</f>
        <v>201624.896766826</v>
      </c>
      <c r="BV209" s="418">
        <f>BV205+BV208</f>
        <v>377508.046766827</v>
      </c>
      <c r="BW209" s="418">
        <f>BW205+BW208</f>
        <v>123304.246766827</v>
      </c>
      <c r="BX209" s="418">
        <f>BX205+BX208</f>
        <v>409152.746766827</v>
      </c>
      <c r="BY209" s="418">
        <f>BY205+BY208</f>
        <v>111260.69436883</v>
      </c>
      <c r="BZ209" s="418">
        <f>BZ205+BZ208</f>
        <v>347405.844368831</v>
      </c>
      <c r="CA209" s="418">
        <f>CA205+CA208</f>
        <v>189581.34436883</v>
      </c>
      <c r="CB209" s="418">
        <f>CB205+CB208</f>
        <v>365464.49436883</v>
      </c>
      <c r="CC209" s="418">
        <f>CC205+CC208</f>
        <v>111260.69436883</v>
      </c>
      <c r="CD209" s="418">
        <f>CD205+CD208</f>
        <v>405846.19436883</v>
      </c>
      <c r="CE209" s="418">
        <f>CE205+CE208</f>
        <v>111260.69436883</v>
      </c>
      <c r="CF209" s="418">
        <f>CF205+CF208</f>
        <v>365464.49436883</v>
      </c>
      <c r="CG209" s="418">
        <f>CG205+CG208</f>
        <v>180259.69436883</v>
      </c>
      <c r="CH209" s="418">
        <f>CH205+CH208</f>
        <v>329347.19436883</v>
      </c>
      <c r="CI209" s="418">
        <f>CI205+CI208</f>
        <v>111260.69436883</v>
      </c>
      <c r="CJ209" s="418">
        <f>CJ205+CJ208</f>
        <v>322160.970975309</v>
      </c>
      <c r="CK209" s="418">
        <f>CK205+CK208</f>
        <v>204044.020922874</v>
      </c>
      <c r="CL209" s="418">
        <f>CL205+CL208</f>
        <v>312395.920922873</v>
      </c>
      <c r="CM209" s="418">
        <f>CM205+CM208</f>
        <v>95692.1209228732</v>
      </c>
      <c r="CN209" s="418">
        <f>CN205+CN208</f>
        <v>185985.370922873</v>
      </c>
      <c r="CO209" s="418">
        <f>CO205+CO208</f>
        <v>5398.87092287315</v>
      </c>
      <c r="CP209" s="418">
        <f>CP205+CP208</f>
        <v>95692.1209228732</v>
      </c>
      <c r="CQ209" s="418">
        <f>CQ205+CQ208</f>
        <v>-84894.3790771269</v>
      </c>
      <c r="CR209" s="418">
        <f>CR205+CR208</f>
        <v>23457.5209228735</v>
      </c>
      <c r="CS209" s="418">
        <f>CS205+CS208</f>
        <v>-193246.279077127</v>
      </c>
      <c r="CT209" s="418">
        <f>CT205+CT208</f>
        <v>-36953.8581852529</v>
      </c>
      <c r="CU209" s="418">
        <f>CU205+CU208</f>
        <v>-217540.358185253</v>
      </c>
      <c r="CV209" s="418">
        <f>CV205+CV208</f>
        <v>-127247.108185253</v>
      </c>
      <c r="CW209" s="418">
        <f>CW205+CW208</f>
        <v>-263335.585618699</v>
      </c>
      <c r="CX209" s="418">
        <f>CX205+CX208</f>
        <v>-137536.836682291</v>
      </c>
      <c r="CY209" s="418">
        <f>CY205+CY208</f>
        <v>-354240.636682291</v>
      </c>
      <c r="CZ209" s="418">
        <f>CZ205+CZ208</f>
        <v>-263947.386682291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0.308128763567563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0.275476300796937</v>
      </c>
      <c r="T210" s="414">
        <f>IFERROR(IF(OR(T205&lt;=0,T209/T205&lt;0,T209/T205&gt;1),0,T209/T205),0)</f>
        <v>0.1874671748438</v>
      </c>
      <c r="U210" s="414">
        <f>IFERROR(IF(OR(U205&lt;=0,U209/U205&lt;0,U209/U205&gt;1),0,U209/U205),0)</f>
        <v>0.367702923648468</v>
      </c>
      <c r="V210" s="414">
        <f>IFERROR(IF(OR(V205&lt;=0,V209/V205&lt;0,V209/V205&gt;1),0,V209/V205),0)</f>
        <v>0.407505170142734</v>
      </c>
      <c r="W210" s="414">
        <f>IFERROR(IF(OR(W205&lt;=0,W209/W205&lt;0,W209/W205&gt;1),0,W209/W205),0)</f>
        <v>0.414850774044063</v>
      </c>
      <c r="X210" s="414">
        <f>IFERROR(IF(OR(X205&lt;=0,X209/X205&lt;0,X209/X205&gt;1),0,X209/X205),0)</f>
        <v>0.472589403845308</v>
      </c>
      <c r="Y210" s="414">
        <f>IFERROR(IF(OR(Y205&lt;=0,Y209/Y205&lt;0,Y209/Y205&gt;1),0,Y209/Y205),0)</f>
        <v>0.454812798292599</v>
      </c>
      <c r="Z210" s="414">
        <f>IFERROR(IF(OR(Z205&lt;=0,Z209/Z205&lt;0,Z209/Z205&gt;1),0,Z209/Z205),0)</f>
        <v>0.476253511137486</v>
      </c>
      <c r="AA210" s="414">
        <f>IFERROR(IF(OR(AA205&lt;=0,AA209/AA205&lt;0,AA209/AA205&gt;1),0,AA209/AA205),0)</f>
        <v>0.51251333685838</v>
      </c>
      <c r="AB210" s="414">
        <f>IFERROR(IF(OR(AB205&lt;=0,AB209/AB205&lt;0,AB209/AB205&gt;1),0,AB209/AB205),0)</f>
        <v>0.480470652443067</v>
      </c>
      <c r="AC210" s="414">
        <f>IFERROR(IF(OR(AC205&lt;=0,AC209/AC205&lt;0,AC209/AC205&gt;1),0,AC209/AC205),0)</f>
        <v>0.453727676667416</v>
      </c>
      <c r="AD210" s="414">
        <f>IFERROR(IF(OR(AD205&lt;=0,AD209/AD205&lt;0,AD209/AD205&gt;1),0,AD209/AD205),0)</f>
        <v>0.460548111925722</v>
      </c>
      <c r="AE210" s="414">
        <f>IFERROR(IF(OR(AE205&lt;=0,AE209/AE205&lt;0,AE209/AE205&gt;1),0,AE209/AE205),0)</f>
        <v>0.106435389385951</v>
      </c>
      <c r="AF210" s="414">
        <f>IFERROR(IF(OR(AF205&lt;=0,AF209/AF205&lt;0,AF209/AF205&gt;1),0,AF209/AF205),0)</f>
        <v>0.58431192989986</v>
      </c>
      <c r="AG210" s="414">
        <f>IFERROR(IF(OR(AG205&lt;=0,AG209/AG205&lt;0,AG209/AG205&gt;1),0,AG209/AG205),0)</f>
        <v>0.448149464899076</v>
      </c>
      <c r="AH210" s="414">
        <f>IFERROR(IF(OR(AH205&lt;=0,AH209/AH205&lt;0,AH209/AH205&gt;1),0,AH209/AH205),0)</f>
        <v>0.462849882332582</v>
      </c>
      <c r="AI210" s="414">
        <f>IFERROR(IF(OR(AI205&lt;=0,AI209/AI205&lt;0,AI209/AI205&gt;1),0,AI209/AI205),0)</f>
        <v>0.523702403409878</v>
      </c>
      <c r="AJ210" s="414">
        <f>IFERROR(IF(OR(AJ205&lt;=0,AJ209/AJ205&lt;0,AJ209/AJ205&gt;1),0,AJ209/AJ205),0)</f>
        <v>0.472541974336775</v>
      </c>
      <c r="AK210" s="414">
        <f>IFERROR(IF(OR(AK205&lt;=0,AK209/AK205&lt;0,AK209/AK205&gt;1),0,AK209/AK205),0)</f>
        <v>0.419726828466834</v>
      </c>
      <c r="AL210" s="414">
        <f>IFERROR(IF(OR(AL205&lt;=0,AL209/AL205&lt;0,AL209/AL205&gt;1),0,AL209/AL205),0)</f>
        <v>0.57140456022466</v>
      </c>
      <c r="AM210" s="414">
        <f>IFERROR(IF(OR(AM205&lt;=0,AM209/AM205&lt;0,AM209/AM205&gt;1),0,AM209/AM205),0)</f>
        <v>0.0946861589590232</v>
      </c>
      <c r="AN210" s="414">
        <f>IFERROR(IF(OR(AN205&lt;=0,AN209/AN205&lt;0,AN209/AN205&gt;1),0,AN209/AN205),0)</f>
        <v>0.158357050319671</v>
      </c>
      <c r="AO210" s="414">
        <f>IFERROR(IF(OR(AO205&lt;=0,AO209/AO205&lt;0,AO209/AO205&gt;1),0,AO209/AO205),0)</f>
        <v>0.234826720828593</v>
      </c>
      <c r="AP210" s="414">
        <f>IFERROR(IF(OR(AP205&lt;=0,AP209/AP205&lt;0,AP209/AP205&gt;1),0,AP209/AP205),0)</f>
        <v>0.171559439658467</v>
      </c>
      <c r="AQ210" s="414">
        <f>IFERROR(IF(OR(AQ205&lt;=0,AQ209/AQ205&lt;0,AQ209/AQ205&gt;1),0,AQ209/AQ205),0)</f>
        <v>0.210377194623647</v>
      </c>
      <c r="AR210" s="414">
        <f>IFERROR(IF(OR(AR205&lt;=0,AR209/AR205&lt;0,AR209/AR205&gt;1),0,AR209/AR205),0)</f>
        <v>0.2882167566603</v>
      </c>
      <c r="AS210" s="414">
        <f>IFERROR(IF(OR(AS205&lt;=0,AS209/AS205&lt;0,AS209/AS205&gt;1),0,AS209/AS205),0)</f>
        <v>0.223792858556248</v>
      </c>
      <c r="AT210" s="414">
        <f>IFERROR(IF(OR(AT205&lt;=0,AT209/AT205&lt;0,AT209/AT205&gt;1),0,AT209/AT205),0)</f>
        <v>0.314453895753682</v>
      </c>
      <c r="AU210" s="414">
        <f>IFERROR(IF(OR(AU205&lt;=0,AU209/AU205&lt;0,AU209/AU205&gt;1),0,AU209/AU205),0)</f>
        <v>0.496028374825246</v>
      </c>
      <c r="AV210" s="414">
        <f>IFERROR(IF(OR(AV205&lt;=0,AV209/AV205&lt;0,AV209/AV205&gt;1),0,AV209/AV205),0)</f>
        <v>0.153649939317624</v>
      </c>
      <c r="AW210" s="414">
        <f>IFERROR(IF(OR(AW205&lt;=0,AW209/AW205&lt;0,AW209/AW205&gt;1),0,AW209/AW205),0)</f>
        <v>0.0838514633762457</v>
      </c>
      <c r="AX210" s="414">
        <f>IFERROR(IF(OR(AX205&lt;=0,AX209/AX205&lt;0,AX209/AX205&gt;1),0,AX209/AX205),0)</f>
        <v>0.261773064566243</v>
      </c>
      <c r="AY210" s="414">
        <f>IFERROR(IF(OR(AY205&lt;=0,AY209/AY205&lt;0,AY209/AY205&gt;1),0,AY209/AY205),0)</f>
        <v>0.21015970283618</v>
      </c>
      <c r="AZ210" s="414">
        <f>IFERROR(IF(OR(AZ205&lt;=0,AZ209/AZ205&lt;0,AZ209/AZ205&gt;1),0,AZ209/AZ205),0)</f>
        <v>0.277535621394129</v>
      </c>
      <c r="BA210" s="414">
        <f>IFERROR(IF(OR(BA205&lt;=0,BA209/BA205&lt;0,BA209/BA205&gt;1),0,BA209/BA205),0)</f>
        <v>0.313664138843106</v>
      </c>
      <c r="BB210" s="414">
        <f>IFERROR(IF(OR(BB205&lt;=0,BB209/BB205&lt;0,BB209/BB205&gt;1),0,BB209/BB205),0)</f>
        <v>0.288272201590061</v>
      </c>
      <c r="BC210" s="414">
        <f>IFERROR(IF(OR(BC205&lt;=0,BC209/BC205&lt;0,BC209/BC205&gt;1),0,BC209/BC205),0)</f>
        <v>0.127455153002968</v>
      </c>
      <c r="BD210" s="414">
        <f>IFERROR(IF(OR(BD205&lt;=0,BD209/BD205&lt;0,BD209/BD205&gt;1),0,BD209/BD205),0)</f>
        <v>0.408263199815145</v>
      </c>
      <c r="BE210" s="414">
        <f>IFERROR(IF(OR(BE205&lt;=0,BE209/BE205&lt;0,BE209/BE205&gt;1),0,BE209/BE205),0)</f>
        <v>0.254944825639032</v>
      </c>
      <c r="BF210" s="414">
        <f>IFERROR(IF(OR(BF205&lt;=0,BF209/BF205&lt;0,BF209/BF205&gt;1),0,BF209/BF205),0)</f>
        <v>0.319737573711348</v>
      </c>
      <c r="BG210" s="414">
        <f>IFERROR(IF(OR(BG205&lt;=0,BG209/BG205&lt;0,BG209/BG205&gt;1),0,BG209/BG205),0)</f>
        <v>0.385087351458394</v>
      </c>
      <c r="BH210" s="414">
        <f>IFERROR(IF(OR(BH205&lt;=0,BH209/BH205&lt;0,BH209/BH205&gt;1),0,BH209/BH205),0)</f>
        <v>0.470892105969632</v>
      </c>
      <c r="BI210" s="414">
        <f>IFERROR(IF(OR(BI205&lt;=0,BI209/BI205&lt;0,BI209/BI205&gt;1),0,BI209/BI205),0)</f>
        <v>0.167294886177564</v>
      </c>
      <c r="BJ210" s="414">
        <f>IFERROR(IF(OR(BJ205&lt;=0,BJ209/BJ205&lt;0,BJ209/BJ205&gt;1),0,BJ209/BJ205),0)</f>
        <v>0.38087965628561</v>
      </c>
      <c r="BK210" s="414">
        <f>IFERROR(IF(OR(BK205&lt;=0,BK209/BK205&lt;0,BK209/BK205&gt;1),0,BK209/BK205),0)</f>
        <v>0.18242361747592</v>
      </c>
      <c r="BL210" s="414">
        <f>IFERROR(IF(OR(BL205&lt;=0,BL209/BL205&lt;0,BL209/BL205&gt;1),0,BL209/BL205),0)</f>
        <v>0.330961092591917</v>
      </c>
      <c r="BM210" s="414">
        <f>IFERROR(IF(OR(BM205&lt;=0,BM209/BM205&lt;0,BM209/BM205&gt;1),0,BM209/BM205),0)</f>
        <v>0.181805546528397</v>
      </c>
      <c r="BN210" s="414">
        <f>IFERROR(IF(OR(BN205&lt;=0,BN209/BN205&lt;0,BN209/BN205&gt;1),0,BN209/BN205),0)</f>
        <v>0.362193846298437</v>
      </c>
      <c r="BO210" s="414">
        <f>IFERROR(IF(OR(BO205&lt;=0,BO209/BO205&lt;0,BO209/BO205&gt;1),0,BO209/BO205),0)</f>
        <v>0.20595234166631</v>
      </c>
      <c r="BP210" s="414">
        <f>IFERROR(IF(OR(BP205&lt;=0,BP209/BP205&lt;0,BP209/BP205&gt;1),0,BP209/BP205),0)</f>
        <v>0.325940607855445</v>
      </c>
      <c r="BQ210" s="414">
        <f>IFERROR(IF(OR(BQ205&lt;=0,BQ209/BQ205&lt;0,BQ209/BQ205&gt;1),0,BQ209/BQ205),0)</f>
        <v>0.142249751465857</v>
      </c>
      <c r="BR210" s="414">
        <f>IFERROR(IF(OR(BR205&lt;=0,BR209/BR205&lt;0,BR209/BR205&gt;1),0,BR209/BR205),0)</f>
        <v>0.33168477289803</v>
      </c>
      <c r="BS210" s="414">
        <f>IFERROR(IF(OR(BS205&lt;=0,BS209/BS205&lt;0,BS209/BS205&gt;1),0,BS209/BS205),0)</f>
        <v>0.142249751465857</v>
      </c>
      <c r="BT210" s="414">
        <f>IFERROR(IF(OR(BT205&lt;=0,BT209/BT205&lt;0,BT209/BT205&gt;1),0,BT209/BT205),0)</f>
        <v>0.337365343315523</v>
      </c>
      <c r="BU210" s="414">
        <f>IFERROR(IF(OR(BU205&lt;=0,BU209/BU205&lt;0,BU209/BU205&gt;1),0,BU209/BU205),0)</f>
        <v>0.196271426770936</v>
      </c>
      <c r="BV210" s="414">
        <f>IFERROR(IF(OR(BV205&lt;=0,BV209/BV205&lt;0,BV209/BV205&gt;1),0,BV209/BV205),0)</f>
        <v>0.348409254260264</v>
      </c>
      <c r="BW210" s="414">
        <f>IFERROR(IF(OR(BW205&lt;=0,BW209/BW205&lt;0,BW209/BW205&gt;1),0,BW209/BW205),0)</f>
        <v>0.142249751465857</v>
      </c>
      <c r="BX210" s="414">
        <f>IFERROR(IF(OR(BX205&lt;=0,BX209/BX205&lt;0,BX209/BX205&gt;1),0,BX209/BX205),0)</f>
        <v>0.343882563793361</v>
      </c>
      <c r="BY210" s="414">
        <f>IFERROR(IF(OR(BY205&lt;=0,BY209/BY205&lt;0,BY209/BY205&gt;1),0,BY209/BY205),0)</f>
        <v>0.128355726074981</v>
      </c>
      <c r="BZ210" s="414">
        <f>IFERROR(IF(OR(BZ205&lt;=0,BZ209/BZ205&lt;0,BZ209/BZ205&gt;1),0,BZ209/BZ205),0)</f>
        <v>0.3260617294382</v>
      </c>
      <c r="CA210" s="414">
        <f>IFERROR(IF(OR(CA205&lt;=0,CA209/CA205&lt;0,CA209/CA205&gt;1),0,CA209/CA205),0)</f>
        <v>0.172279041513411</v>
      </c>
      <c r="CB210" s="414">
        <f>IFERROR(IF(OR(CB205&lt;=0,CB209/CB205&lt;0,CB209/CB205&gt;1),0,CB209/CB205),0)</f>
        <v>0.337294033947563</v>
      </c>
      <c r="CC210" s="414">
        <f>IFERROR(IF(OR(CC205&lt;=0,CC209/CC205&lt;0,CC209/CC205&gt;1),0,CC209/CC205),0)</f>
        <v>0.128355726074981</v>
      </c>
      <c r="CD210" s="414">
        <f>IFERROR(IF(OR(CD205&lt;=0,CD209/CD205&lt;0,CD209/CD205&gt;1),0,CD209/CD205),0)</f>
        <v>0.317459525872729</v>
      </c>
      <c r="CE210" s="414">
        <f>IFERROR(IF(OR(CE205&lt;=0,CE209/CE205&lt;0,CE209/CE205&gt;1),0,CE209/CE205),0)</f>
        <v>0.128355726074981</v>
      </c>
      <c r="CF210" s="414">
        <f>IFERROR(IF(OR(CF205&lt;=0,CF209/CF205&lt;0,CF209/CF205&gt;1),0,CF209/CF205),0)</f>
        <v>0.337294033947563</v>
      </c>
      <c r="CG210" s="414">
        <f>IFERROR(IF(OR(CG205&lt;=0,CG209/CG205&lt;0,CG209/CG205&gt;1),0,CG209/CG205),0)</f>
        <v>0.164196184594526</v>
      </c>
      <c r="CH210" s="414">
        <f>IFERROR(IF(OR(CH205&lt;=0,CH209/CH205&lt;0,CH209/CH205&gt;1),0,CH209/CH205),0)</f>
        <v>0.314442104083686</v>
      </c>
      <c r="CI210" s="414">
        <f>IFERROR(IF(OR(CI205&lt;=0,CI209/CI205&lt;0,CI209/CI205&gt;1),0,CI209/CI205),0)</f>
        <v>0.128355726074981</v>
      </c>
      <c r="CJ210" s="414">
        <f>IFERROR(IF(OR(CJ205&lt;=0,CJ209/CJ205&lt;0,CJ209/CJ205&gt;1),0,CJ209/CJ205),0)</f>
        <v>0.271150863847057</v>
      </c>
      <c r="CK210" s="414">
        <f>IFERROR(IF(OR(CK205&lt;=0,CK209/CK205&lt;0,CK209/CK205&gt;1),0,CK209/CK205),0)</f>
        <v>0.202517454476899</v>
      </c>
      <c r="CL210" s="414">
        <f>IFERROR(IF(OR(CL205&lt;=0,CL209/CL205&lt;0,CL209/CL205&gt;1),0,CL209/CL205),0)</f>
        <v>0.27995229181704</v>
      </c>
      <c r="CM210" s="414">
        <f>IFERROR(IF(OR(CM205&lt;=0,CM209/CM205&lt;0,CM209/CM205&gt;1),0,CM209/CM205),0)</f>
        <v>0.10642082461452</v>
      </c>
      <c r="CN210" s="414">
        <f>IFERROR(IF(OR(CN205&lt;=0,CN209/CN205&lt;0,CN209/CN205&gt;1),0,CN209/CN205),0)</f>
        <v>0.18796287190937</v>
      </c>
      <c r="CO210" s="414">
        <f>IFERROR(IF(OR(CO205&lt;=0,CO209/CO205&lt;0,CO209/CO205&gt;1),0,CO209/CO205),0)</f>
        <v>0.00667439606691164</v>
      </c>
      <c r="CP210" s="414">
        <f>IFERROR(IF(OR(CP205&lt;=0,CP209/CP205&lt;0,CP209/CP205&gt;1),0,CP209/CP205),0)</f>
        <v>0.10642082461452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0.0283662613118019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274714.4</v>
      </c>
      <c r="R212" s="394">
        <f>ROUND(R209-(Budget!S57+Budget!S114),2)</f>
        <v>-665732.93</v>
      </c>
      <c r="S212" s="394">
        <f>ROUND(S209-(Budget!T57+Budget!T114),2)</f>
        <v>265559.75</v>
      </c>
      <c r="T212" s="394">
        <f>ROUND(T209-(Budget!U57+Budget!U114),2)</f>
        <v>158837.89</v>
      </c>
      <c r="U212" s="394">
        <f>ROUND(U209-(Budget!V57+Budget!V114),2)</f>
        <v>410714.55</v>
      </c>
      <c r="V212" s="394">
        <f>ROUND(V209-(Budget!W57+Budget!W114),2)</f>
        <v>454038.57</v>
      </c>
      <c r="W212" s="394">
        <f>ROUND(W209-(Budget!X57+Budget!X114),2)</f>
        <v>468025.44</v>
      </c>
      <c r="X212" s="394">
        <f>ROUND(X209-(Budget!Y57+Budget!Y114),2)</f>
        <v>591533.46</v>
      </c>
      <c r="Y212" s="394">
        <f>ROUND(Y209-(Budget!Z57+Budget!Z114),2)</f>
        <v>602914.9</v>
      </c>
      <c r="Z212" s="394">
        <f>ROUND(Z209-(Budget!AA57+Budget!AA114),2)</f>
        <v>600290.2</v>
      </c>
      <c r="AA212" s="394">
        <f>ROUND(AA209-(Budget!AB57+Budget!AB114),2)</f>
        <v>694043.39</v>
      </c>
      <c r="AB212" s="394">
        <f>ROUND(AB209-(Budget!AC57+Budget!AC114),2)</f>
        <v>610521.51</v>
      </c>
      <c r="AC212" s="394">
        <f>ROUND(AC209-(Budget!AD57+Budget!AD114),2)</f>
        <v>557556.62</v>
      </c>
      <c r="AD212" s="394">
        <f>ROUND(AD209-(Budget!AE57+Budget!AE114),2)</f>
        <v>573093.11</v>
      </c>
      <c r="AE212" s="394">
        <f>ROUND(AE209-(Budget!AF57+Budget!AF114),2)</f>
        <v>79958.2</v>
      </c>
      <c r="AF212" s="394">
        <f>ROUND(AF209-(Budget!AG57+Budget!AG114),2)</f>
        <v>943582.97</v>
      </c>
      <c r="AG212" s="394">
        <f>ROUND(AG209-(Budget!AH57+Budget!AH114),2)</f>
        <v>545135.31</v>
      </c>
      <c r="AH212" s="394">
        <f>ROUND(AH209-(Budget!AI57+Budget!AI114),2)</f>
        <v>578425.44</v>
      </c>
      <c r="AI212" s="394">
        <f>ROUND(AI209-(Budget!AJ57+Budget!AJ114),2)</f>
        <v>738089.59</v>
      </c>
      <c r="AJ212" s="394">
        <f>ROUND(AJ209-(Budget!AK57+Budget!AK114),2)</f>
        <v>601388.87</v>
      </c>
      <c r="AK212" s="394">
        <f>ROUND(AK209-(Budget!AL57+Budget!AL114),2)</f>
        <v>485553.56</v>
      </c>
      <c r="AL212" s="394">
        <f>ROUND(AL209-(Budget!AM57+Budget!AM114),2)</f>
        <v>894950.59</v>
      </c>
      <c r="AM212" s="394">
        <f>ROUND(AM209-(Budget!AN57+Budget!AN114),2)</f>
        <v>74130.69</v>
      </c>
      <c r="AN212" s="394">
        <f>ROUND(AN209-(Budget!AO57+Budget!AO114),2)</f>
        <v>126302.64</v>
      </c>
      <c r="AO212" s="394">
        <f>ROUND(AO209-(Budget!AP57+Budget!AP114),2)</f>
        <v>209494.01</v>
      </c>
      <c r="AP212" s="394">
        <f>ROUND(AP209-(Budget!AQ57+Budget!AQ114),2)</f>
        <v>150682.38</v>
      </c>
      <c r="AQ212" s="394">
        <f>ROUND(AQ209-(Budget!AR57+Budget!AR114),2)</f>
        <v>181870.75</v>
      </c>
      <c r="AR212" s="394">
        <f>ROUND(AR209-(Budget!AS57+Budget!AS114),2)</f>
        <v>276411.02</v>
      </c>
      <c r="AS212" s="394">
        <f>ROUND(AS209-(Budget!AT57+Budget!AT114),2)</f>
        <v>209786.62</v>
      </c>
      <c r="AT212" s="394">
        <f>ROUND(AT209-(Budget!AU57+Budget!AU114),2)</f>
        <v>350582.5</v>
      </c>
      <c r="AU212" s="394">
        <f>ROUND(AU209-(Budget!AV57+Budget!AV114),2)</f>
        <v>716159.3</v>
      </c>
      <c r="AV212" s="394">
        <f>ROUND(AV209-(Budget!AW57+Budget!AW114),2)</f>
        <v>123927.09</v>
      </c>
      <c r="AW212" s="394">
        <f>ROUND(AW209-(Budget!AX57+Budget!AX114),2)</f>
        <v>73386.48</v>
      </c>
      <c r="AX212" s="394">
        <f>ROUND(AX209-(Budget!AY57+Budget!AY114),2)</f>
        <v>242057.73</v>
      </c>
      <c r="AY212" s="394">
        <f>ROUND(AY209-(Budget!AZ57+Budget!AZ114),2)</f>
        <v>191610.65</v>
      </c>
      <c r="AZ212" s="394">
        <f>ROUND(AZ209-(Budget!BA57+Budget!BA114),2)</f>
        <v>293610.54</v>
      </c>
      <c r="BA212" s="394">
        <f>ROUND(BA209-(Budget!BB57+Budget!BB114),2)</f>
        <v>334397.74</v>
      </c>
      <c r="BB212" s="394">
        <f>ROUND(BB209-(Budget!BC57+Budget!BC114),2)</f>
        <v>281174.33</v>
      </c>
      <c r="BC212" s="394">
        <f>ROUND(BC209-(Budget!BD57+Budget!BD114),2)</f>
        <v>243244.17</v>
      </c>
      <c r="BD212" s="394">
        <f>ROUND(BD209-(Budget!BE57+Budget!BE114),2)</f>
        <v>478959.16</v>
      </c>
      <c r="BE212" s="394">
        <f>ROUND(BE209-(Budget!BF57+Budget!BF114),2)</f>
        <v>252942.5</v>
      </c>
      <c r="BF212" s="394">
        <f>ROUND(BF209-(Budget!BG57+Budget!BG114),2)</f>
        <v>387805.59</v>
      </c>
      <c r="BG212" s="394">
        <f>ROUND(BG209-(Budget!BH57+Budget!BH114),2)</f>
        <v>458227.33</v>
      </c>
      <c r="BH212" s="394">
        <f>ROUND(BH209-(Budget!BI57+Budget!BI114),2)</f>
        <v>617822.9</v>
      </c>
      <c r="BI212" s="394">
        <f>ROUND(BI209-(Budget!BJ57+Budget!BJ114),2)</f>
        <v>173296.82</v>
      </c>
      <c r="BJ212" s="394">
        <f>ROUND(BJ209-(Budget!BK57+Budget!BK114),2)</f>
        <v>427070.46</v>
      </c>
      <c r="BK212" s="394">
        <f>ROUND(BK209-(Budget!BL57+Budget!BL114),2)</f>
        <v>164936.5</v>
      </c>
      <c r="BL212" s="394">
        <f>ROUND(BL209-(Budget!BM57+Budget!BM114),2)</f>
        <v>408151.49</v>
      </c>
      <c r="BM212" s="394">
        <f>ROUND(BM209-(Budget!BN57+Budget!BN114),2)</f>
        <v>165210.62</v>
      </c>
      <c r="BN212" s="394">
        <f>ROUND(BN209-(Budget!BO57+Budget!BO114),2)</f>
        <v>400925.61</v>
      </c>
      <c r="BO212" s="394">
        <f>ROUND(BO209-(Budget!BP57+Budget!BP114),2)</f>
        <v>228735.24</v>
      </c>
      <c r="BP212" s="394">
        <f>ROUND(BP209-(Budget!BQ57+Budget!BQ114),2)</f>
        <v>341390.75</v>
      </c>
      <c r="BQ212" s="394">
        <f>ROUND(BQ209-(Budget!BR57+Budget!BR114),2)</f>
        <v>123304.25</v>
      </c>
      <c r="BR212" s="394">
        <f>ROUND(BR209-(Budget!BS57+Budget!BS114),2)</f>
        <v>394641.1</v>
      </c>
      <c r="BS212" s="394">
        <f>ROUND(BS209-(Budget!BT57+Budget!BT114),2)</f>
        <v>123304.25</v>
      </c>
      <c r="BT212" s="394">
        <f>ROUND(BT209-(Budget!BU57+Budget!BU114),2)</f>
        <v>359449.4</v>
      </c>
      <c r="BU212" s="394">
        <f>ROUND(BU209-(Budget!BV57+Budget!BV114),2)</f>
        <v>201624.9</v>
      </c>
      <c r="BV212" s="394">
        <f>ROUND(BV209-(Budget!BW57+Budget!BW114),2)</f>
        <v>377508.05</v>
      </c>
      <c r="BW212" s="394">
        <f>ROUND(BW209-(Budget!BX57+Budget!BX114),2)</f>
        <v>123304.25</v>
      </c>
      <c r="BX212" s="394">
        <f>ROUND(BX209-(Budget!BY57+Budget!BY114),2)</f>
        <v>409152.75</v>
      </c>
      <c r="BY212" s="394">
        <f>ROUND(BY209-(Budget!BZ57+Budget!BZ114),2)</f>
        <v>111260.69</v>
      </c>
      <c r="BZ212" s="394">
        <f>ROUND(BZ209-(Budget!CA57+Budget!CA114),2)</f>
        <v>347405.84</v>
      </c>
      <c r="CA212" s="394">
        <f>ROUND(CA209-(Budget!CB57+Budget!CB114),2)</f>
        <v>189581.34</v>
      </c>
      <c r="CB212" s="394">
        <f>ROUND(CB209-(Budget!CC57+Budget!CC114),2)</f>
        <v>365464.49</v>
      </c>
      <c r="CC212" s="394">
        <f>ROUND(CC209-(Budget!CD57+Budget!CD114),2)</f>
        <v>111260.69</v>
      </c>
      <c r="CD212" s="394">
        <f>ROUND(CD209-(Budget!CE57+Budget!CE114),2)</f>
        <v>405846.19</v>
      </c>
      <c r="CE212" s="394">
        <f>ROUND(CE209-(Budget!CF57+Budget!CF114),2)</f>
        <v>111260.69</v>
      </c>
      <c r="CF212" s="394">
        <f>ROUND(CF209-(Budget!CG57+Budget!CG114),2)</f>
        <v>365464.49</v>
      </c>
      <c r="CG212" s="394">
        <f>ROUND(CG209-(Budget!CH57+Budget!CH114),2)</f>
        <v>180259.69</v>
      </c>
      <c r="CH212" s="394">
        <f>ROUND(CH209-(Budget!CI57+Budget!CI114),2)</f>
        <v>329347.19</v>
      </c>
      <c r="CI212" s="394">
        <f>ROUND(CI209-(Budget!CJ57+Budget!CJ114),2)</f>
        <v>111260.69</v>
      </c>
      <c r="CJ212" s="394">
        <f>ROUND(CJ209-(Budget!CK57+Budget!CK114),2)</f>
        <v>322160.97</v>
      </c>
      <c r="CK212" s="394">
        <f>ROUND(CK209-(Budget!CL57+Budget!CL114),2)</f>
        <v>204044.02</v>
      </c>
      <c r="CL212" s="394">
        <f>ROUND(CL209-(Budget!CM57+Budget!CM114),2)</f>
        <v>312395.92</v>
      </c>
      <c r="CM212" s="394">
        <f>ROUND(CM209-(Budget!CN57+Budget!CN114),2)</f>
        <v>95692.12</v>
      </c>
      <c r="CN212" s="394">
        <f>ROUND(CN209-(Budget!CO57+Budget!CO114),2)</f>
        <v>185985.37</v>
      </c>
      <c r="CO212" s="394">
        <f>ROUND(CO209-(Budget!CP57+Budget!CP114),2)</f>
        <v>5398.87</v>
      </c>
      <c r="CP212" s="394">
        <f>ROUND(CP209-(Budget!CQ57+Budget!CQ114),2)</f>
        <v>95692.12</v>
      </c>
      <c r="CQ212" s="394">
        <f>ROUND(CQ209-(Budget!CR57+Budget!CR114),2)</f>
        <v>-84894.38</v>
      </c>
      <c r="CR212" s="394">
        <f>ROUND(CR209-(Budget!CS57+Budget!CS114),2)</f>
        <v>23457.52</v>
      </c>
      <c r="CS212" s="394">
        <f>ROUND(CS209-(Budget!CT57+Budget!CT114),2)</f>
        <v>-193246.28</v>
      </c>
      <c r="CT212" s="394">
        <f>ROUND(CT209-(Budget!CU57+Budget!CU114),2)</f>
        <v>-36953.86</v>
      </c>
      <c r="CU212" s="394">
        <f>ROUND(CU209-(Budget!CV57+Budget!CV114),2)</f>
        <v>-217540.36</v>
      </c>
      <c r="CV212" s="394">
        <f>ROUND(CV209-(Budget!CW57+Budget!CW114),2)</f>
        <v>-127247.11</v>
      </c>
      <c r="CW212" s="394">
        <f>ROUND(CW209-(Budget!CX57+Budget!CX114),2)</f>
        <v>-263335.59</v>
      </c>
      <c r="CX212" s="394">
        <f>ROUND(CX209-(Budget!CY57+Budget!CY114),2)</f>
        <v>-137536.84</v>
      </c>
      <c r="CY212" s="394">
        <f>ROUND(CY209-(Budget!CZ57+Budget!CZ114),2)</f>
        <v>-354240.64</v>
      </c>
      <c r="CZ212" s="394">
        <f>ROUND(CZ209-(Budget!DA57+Budget!DA114),2)</f>
        <v>-263947.39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250000</v>
      </c>
      <c r="BA222" s="394">
        <f>AZ224</f>
        <v>250000</v>
      </c>
      <c r="BB222" s="394">
        <f>BA224</f>
        <v>250000</v>
      </c>
      <c r="BC222" s="394">
        <f>BB224</f>
        <v>250000</v>
      </c>
      <c r="BD222" s="394">
        <f>BC224</f>
        <v>250000</v>
      </c>
      <c r="BE222" s="394">
        <f>BD224</f>
        <v>250000</v>
      </c>
      <c r="BF222" s="394">
        <f>BE224</f>
        <v>250000</v>
      </c>
      <c r="BG222" s="394">
        <f>BF224</f>
        <v>250000</v>
      </c>
      <c r="BH222" s="394">
        <f>BG224</f>
        <v>250000</v>
      </c>
      <c r="BI222" s="394">
        <f>BH224</f>
        <v>250000</v>
      </c>
      <c r="BJ222" s="394">
        <f>BI224</f>
        <v>250000</v>
      </c>
      <c r="BK222" s="394">
        <f>BJ224</f>
        <v>250000</v>
      </c>
      <c r="BL222" s="394">
        <f>BK224</f>
        <v>0</v>
      </c>
      <c r="BM222" s="394">
        <f>BL224</f>
        <v>0</v>
      </c>
      <c r="BN222" s="394">
        <f>BM224</f>
        <v>0</v>
      </c>
      <c r="BO222" s="394">
        <f>BN224</f>
        <v>0</v>
      </c>
      <c r="BP222" s="394">
        <f>BO224</f>
        <v>0</v>
      </c>
      <c r="BQ222" s="394">
        <f>BP224</f>
        <v>0</v>
      </c>
      <c r="BR222" s="394">
        <f>BQ224</f>
        <v>0</v>
      </c>
      <c r="BS222" s="394">
        <f>BR224</f>
        <v>0</v>
      </c>
      <c r="BT222" s="394">
        <f>BS224</f>
        <v>0</v>
      </c>
      <c r="BU222" s="394">
        <f>BT224</f>
        <v>0</v>
      </c>
      <c r="BV222" s="394">
        <f>BU224</f>
        <v>0</v>
      </c>
      <c r="BW222" s="394">
        <f>BV224</f>
        <v>0</v>
      </c>
      <c r="BX222" s="394">
        <f>BW224</f>
        <v>0</v>
      </c>
      <c r="BY222" s="394">
        <f>BX224</f>
        <v>0</v>
      </c>
      <c r="BZ222" s="394">
        <f>BY224</f>
        <v>0</v>
      </c>
      <c r="CA222" s="394">
        <f>BZ224</f>
        <v>0</v>
      </c>
      <c r="CB222" s="394">
        <f>CA224</f>
        <v>0</v>
      </c>
      <c r="CC222" s="394">
        <f>CB224</f>
        <v>0</v>
      </c>
      <c r="CD222" s="394">
        <f>CC224</f>
        <v>0</v>
      </c>
      <c r="CE222" s="394">
        <f>CD224</f>
        <v>0</v>
      </c>
      <c r="CF222" s="394">
        <f>CE224</f>
        <v>0</v>
      </c>
      <c r="CG222" s="394">
        <f>CF224</f>
        <v>0</v>
      </c>
      <c r="CH222" s="394">
        <f>CG224</f>
        <v>0</v>
      </c>
      <c r="CI222" s="394">
        <f>CH224</f>
        <v>0</v>
      </c>
      <c r="CJ222" s="394">
        <f>CI224</f>
        <v>0</v>
      </c>
      <c r="CK222" s="394">
        <f>CJ224</f>
        <v>0</v>
      </c>
      <c r="CL222" s="394">
        <f>CK224</f>
        <v>0</v>
      </c>
      <c r="CM222" s="394">
        <f>CL224</f>
        <v>0</v>
      </c>
      <c r="CN222" s="394">
        <f>CM224</f>
        <v>0</v>
      </c>
      <c r="CO222" s="394">
        <f>CN224</f>
        <v>0</v>
      </c>
      <c r="CP222" s="394">
        <f>CO224</f>
        <v>0</v>
      </c>
      <c r="CQ222" s="394">
        <f>CP224</f>
        <v>0</v>
      </c>
      <c r="CR222" s="394">
        <f>CQ224</f>
        <v>0</v>
      </c>
      <c r="CS222" s="394">
        <f>CR224</f>
        <v>0</v>
      </c>
      <c r="CT222" s="394">
        <f>CS224</f>
        <v>0</v>
      </c>
      <c r="CU222" s="394">
        <f>CT224</f>
        <v>0</v>
      </c>
      <c r="CV222" s="394">
        <f>CU224</f>
        <v>0</v>
      </c>
      <c r="CW222" s="394">
        <f>CV224</f>
        <v>0</v>
      </c>
      <c r="CX222" s="394">
        <f>CW224</f>
        <v>0</v>
      </c>
      <c r="CY222" s="394">
        <f>CX224</f>
        <v>0</v>
      </c>
      <c r="CZ222" s="394">
        <f>CY224</f>
        <v>0</v>
      </c>
      <c r="DA222" s="394">
        <f>CZ224</f>
        <v>0</v>
      </c>
      <c r="DB222" s="394">
        <f>DA224</f>
        <v>0</v>
      </c>
      <c r="DC222" s="394">
        <f>DB224</f>
        <v>0</v>
      </c>
      <c r="DD222" s="394">
        <f>DC224</f>
        <v>0</v>
      </c>
      <c r="DE222" s="394">
        <f>DD224</f>
        <v>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-250000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-250000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250000</v>
      </c>
      <c r="AZ224" s="427">
        <f>MAX(0,AZ222+AZ223)</f>
        <v>250000</v>
      </c>
      <c r="BA224" s="427">
        <f>MAX(0,BA222+BA223)</f>
        <v>250000</v>
      </c>
      <c r="BB224" s="427">
        <f>MAX(0,BB222+BB223)</f>
        <v>250000</v>
      </c>
      <c r="BC224" s="427">
        <f>MAX(0,BC222+BC223)</f>
        <v>250000</v>
      </c>
      <c r="BD224" s="427">
        <f>MAX(0,BD222+BD223)</f>
        <v>250000</v>
      </c>
      <c r="BE224" s="427">
        <f>MAX(0,BE222+BE223)</f>
        <v>250000</v>
      </c>
      <c r="BF224" s="427">
        <f>MAX(0,BF222+BF223)</f>
        <v>250000</v>
      </c>
      <c r="BG224" s="427">
        <f>MAX(0,BG222+BG223)</f>
        <v>250000</v>
      </c>
      <c r="BH224" s="427">
        <f>MAX(0,BH222+BH223)</f>
        <v>250000</v>
      </c>
      <c r="BI224" s="427">
        <f>MAX(0,BI222+BI223)</f>
        <v>250000</v>
      </c>
      <c r="BJ224" s="427">
        <f>MAX(0,BJ222+BJ223)</f>
        <v>250000</v>
      </c>
      <c r="BK224" s="427">
        <f>MAX(0,BK222+BK223)</f>
        <v>0</v>
      </c>
      <c r="BL224" s="427">
        <f>MAX(0,BL222+BL223)</f>
        <v>0</v>
      </c>
      <c r="BM224" s="427">
        <f>MAX(0,BM222+BM223)</f>
        <v>0</v>
      </c>
      <c r="BN224" s="427">
        <f>MAX(0,BN222+BN223)</f>
        <v>0</v>
      </c>
      <c r="BO224" s="427">
        <f>MAX(0,BO222+BO223)</f>
        <v>0</v>
      </c>
      <c r="BP224" s="427">
        <f>MAX(0,BP222+BP223)</f>
        <v>0</v>
      </c>
      <c r="BQ224" s="427">
        <f>MAX(0,BQ222+BQ223)</f>
        <v>0</v>
      </c>
      <c r="BR224" s="427">
        <f>MAX(0,BR222+BR223)</f>
        <v>0</v>
      </c>
      <c r="BS224" s="427">
        <f>MAX(0,BS222+BS223)</f>
        <v>0</v>
      </c>
      <c r="BT224" s="427">
        <f>MAX(0,BT222+BT223)</f>
        <v>0</v>
      </c>
      <c r="BU224" s="427">
        <f>MAX(0,BU222+BU223)</f>
        <v>0</v>
      </c>
      <c r="BV224" s="427">
        <f>MAX(0,BV222+BV223)</f>
        <v>0</v>
      </c>
      <c r="BW224" s="427">
        <f>MAX(0,BW222+BW223)</f>
        <v>0</v>
      </c>
      <c r="BX224" s="427">
        <f>MAX(0,BX222+BX223)</f>
        <v>0</v>
      </c>
      <c r="BY224" s="427">
        <f>MAX(0,BY222+BY223)</f>
        <v>0</v>
      </c>
      <c r="BZ224" s="427">
        <f>MAX(0,BZ222+BZ223)</f>
        <v>0</v>
      </c>
      <c r="CA224" s="427">
        <f>MAX(0,CA222+CA223)</f>
        <v>0</v>
      </c>
      <c r="CB224" s="427">
        <f>MAX(0,CB222+CB223)</f>
        <v>0</v>
      </c>
      <c r="CC224" s="427">
        <f>MAX(0,CC222+CC223)</f>
        <v>0</v>
      </c>
      <c r="CD224" s="427">
        <f>MAX(0,CD222+CD223)</f>
        <v>0</v>
      </c>
      <c r="CE224" s="427">
        <f>MAX(0,CE222+CE223)</f>
        <v>0</v>
      </c>
      <c r="CF224" s="427">
        <f>MAX(0,CF222+CF223)</f>
        <v>0</v>
      </c>
      <c r="CG224" s="427">
        <f>MAX(0,CG222+CG223)</f>
        <v>0</v>
      </c>
      <c r="CH224" s="427">
        <f>MAX(0,CH222+CH223)</f>
        <v>0</v>
      </c>
      <c r="CI224" s="427">
        <f>MAX(0,CI222+CI223)</f>
        <v>0</v>
      </c>
      <c r="CJ224" s="427">
        <f>MAX(0,CJ222+CJ223)</f>
        <v>0</v>
      </c>
      <c r="CK224" s="427">
        <f>MAX(0,CK222+CK223)</f>
        <v>0</v>
      </c>
      <c r="CL224" s="427">
        <f>MAX(0,CL222+CL223)</f>
        <v>0</v>
      </c>
      <c r="CM224" s="427">
        <f>MAX(0,CM222+CM223)</f>
        <v>0</v>
      </c>
      <c r="CN224" s="427">
        <f>MAX(0,CN222+CN223)</f>
        <v>0</v>
      </c>
      <c r="CO224" s="427">
        <f>MAX(0,CO222+CO223)</f>
        <v>0</v>
      </c>
      <c r="CP224" s="427">
        <f>MAX(0,CP222+CP223)</f>
        <v>0</v>
      </c>
      <c r="CQ224" s="427">
        <f>MAX(0,CQ222+CQ223)</f>
        <v>0</v>
      </c>
      <c r="CR224" s="427">
        <f>MAX(0,CR222+CR223)</f>
        <v>0</v>
      </c>
      <c r="CS224" s="427">
        <f>MAX(0,CS222+CS223)</f>
        <v>0</v>
      </c>
      <c r="CT224" s="427">
        <f>MAX(0,CT222+CT223)</f>
        <v>0</v>
      </c>
      <c r="CU224" s="427">
        <f>MAX(0,CU222+CU223)</f>
        <v>0</v>
      </c>
      <c r="CV224" s="427">
        <f>MAX(0,CV222+CV223)</f>
        <v>0</v>
      </c>
      <c r="CW224" s="427">
        <f>MAX(0,CW222+CW223)</f>
        <v>0</v>
      </c>
      <c r="CX224" s="427">
        <f>MAX(0,CX222+CX223)</f>
        <v>0</v>
      </c>
      <c r="CY224" s="427">
        <f>MAX(0,CY222+CY223)</f>
        <v>0</v>
      </c>
      <c r="CZ224" s="427">
        <f>MAX(0,CZ222+CZ223)</f>
        <v>0</v>
      </c>
      <c r="DA224" s="427">
        <f>MAX(0,DA222+DA223)</f>
        <v>0</v>
      </c>
      <c r="DB224" s="427">
        <f>MAX(0,DB222+DB223)</f>
        <v>0</v>
      </c>
      <c r="DC224" s="427">
        <f>MAX(0,DC222+DC223)</f>
        <v>0</v>
      </c>
      <c r="DD224" s="427">
        <f>MAX(0,DD222+DD223)</f>
        <v>0</v>
      </c>
      <c r="DE224" s="427">
        <f>MAX(0,DE222+DE223)</f>
        <v>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8595330.58156374</v>
      </c>
      <c r="AK262" s="394">
        <f>AJ270</f>
        <v>9299697.99315791</v>
      </c>
      <c r="AL262" s="394">
        <f>AK270</f>
        <v>9848677.84438543</v>
      </c>
      <c r="AM262" s="394">
        <f>AL270</f>
        <v>10647743.0670074</v>
      </c>
      <c r="AN262" s="394">
        <f>AM270</f>
        <v>11402537.9126723</v>
      </c>
      <c r="AO262" s="394">
        <f>AN270</f>
        <v>11411082.7024085</v>
      </c>
      <c r="AP262" s="394">
        <f>AO270</f>
        <v>11404485.88736</v>
      </c>
      <c r="AQ262" s="394">
        <f>AP270</f>
        <v>11461240.9723116</v>
      </c>
      <c r="AR262" s="394">
        <f>AQ270</f>
        <v>11562996.0572632</v>
      </c>
      <c r="AS262" s="394">
        <f>AR270</f>
        <v>11659333.5472148</v>
      </c>
      <c r="AT262" s="394">
        <f>AS270</f>
        <v>11819022.9371664</v>
      </c>
      <c r="AU262" s="394">
        <f>AT270</f>
        <v>12018294.732118</v>
      </c>
      <c r="AV262" s="394">
        <f>AU270</f>
        <v>12682894.6189861</v>
      </c>
      <c r="AW262" s="394">
        <f>AV270</f>
        <v>13423728.3154798</v>
      </c>
      <c r="AX262" s="394">
        <f>AW270</f>
        <v>13502385.8194611</v>
      </c>
      <c r="AY262" s="394">
        <f>AX270</f>
        <v>13614028.6609424</v>
      </c>
      <c r="AZ262" s="394">
        <f>AY270</f>
        <v>13778464.7524236</v>
      </c>
      <c r="BA262" s="394">
        <f>AZ270</f>
        <v>13975886.1814049</v>
      </c>
      <c r="BB262" s="394">
        <f>BA270</f>
        <v>14301960.957906</v>
      </c>
      <c r="BC262" s="394">
        <f>BB270</f>
        <v>14670050.396907</v>
      </c>
      <c r="BD262" s="394">
        <f>BC270</f>
        <v>14910346.5859081</v>
      </c>
      <c r="BE262" s="394">
        <f>BD270</f>
        <v>15268503.7674091</v>
      </c>
      <c r="BF262" s="394">
        <f>BE270</f>
        <v>15699042.1739102</v>
      </c>
      <c r="BG262" s="394">
        <f>BF270</f>
        <v>15989479.4179112</v>
      </c>
      <c r="BH262" s="394">
        <f>BG270</f>
        <v>16435644.2169123</v>
      </c>
      <c r="BI262" s="394">
        <f>BH270</f>
        <v>17162119.0047162</v>
      </c>
      <c r="BJ262" s="394">
        <f>BI270</f>
        <v>17745013.0383163</v>
      </c>
      <c r="BK262" s="394">
        <f>BJ270</f>
        <v>18056327.8659922</v>
      </c>
      <c r="BL262" s="394">
        <f>BK270</f>
        <v>18441829.7836681</v>
      </c>
      <c r="BM262" s="394">
        <f>BL270</f>
        <v>18754047.5438441</v>
      </c>
      <c r="BN262" s="394">
        <f>BM270</f>
        <v>19119776.8842402</v>
      </c>
      <c r="BO262" s="394">
        <f>BN270</f>
        <v>19386663.4171363</v>
      </c>
      <c r="BP262" s="394">
        <f>BO270</f>
        <v>19725931.1750324</v>
      </c>
      <c r="BQ262" s="394">
        <f>BP270</f>
        <v>20010876.3579285</v>
      </c>
      <c r="BR262" s="394">
        <f>BQ270</f>
        <v>20357644.1158247</v>
      </c>
      <c r="BS262" s="394">
        <f>BR270</f>
        <v>20642589.2987208</v>
      </c>
      <c r="BT262" s="394">
        <f>BS270</f>
        <v>20989357.0566169</v>
      </c>
      <c r="BU262" s="394">
        <f>BT270</f>
        <v>21273399.307013</v>
      </c>
      <c r="BV262" s="394">
        <f>BU270</f>
        <v>21629822.7824092</v>
      </c>
      <c r="BW262" s="394">
        <f>BV270</f>
        <v>21949079.4003053</v>
      </c>
      <c r="BX262" s="394">
        <f>BW270</f>
        <v>22331964.4582014</v>
      </c>
      <c r="BY262" s="394">
        <f>BX270</f>
        <v>22616909.6410975</v>
      </c>
      <c r="BZ262" s="394">
        <f>BY270</f>
        <v>22953358.2020182</v>
      </c>
      <c r="CA262" s="394">
        <f>BZ270</f>
        <v>23227081.2554389</v>
      </c>
      <c r="CB262" s="394">
        <f>CA270</f>
        <v>23573185.5338597</v>
      </c>
      <c r="CC262" s="394">
        <f>CB270</f>
        <v>23882122.9547804</v>
      </c>
      <c r="CD262" s="394">
        <f>CC270</f>
        <v>24254688.8157011</v>
      </c>
      <c r="CE262" s="394">
        <f>CD270</f>
        <v>24529314.8016218</v>
      </c>
      <c r="CF262" s="394">
        <f>CE270</f>
        <v>24865763.3625425</v>
      </c>
      <c r="CG262" s="394">
        <f>CF270</f>
        <v>25156642.1334632</v>
      </c>
      <c r="CH262" s="394">
        <f>CG270</f>
        <v>25521707.9943839</v>
      </c>
      <c r="CI262" s="394">
        <f>CH270</f>
        <v>25796333.9803046</v>
      </c>
      <c r="CJ262" s="394">
        <f>CI270</f>
        <v>26132782.5412253</v>
      </c>
      <c r="CK262" s="394">
        <f>CJ270</f>
        <v>26411923.189646</v>
      </c>
      <c r="CL262" s="394">
        <f>CK270</f>
        <v>26689567.5821518</v>
      </c>
      <c r="CM262" s="394">
        <f>CL270</f>
        <v>26889559.7796576</v>
      </c>
      <c r="CN262" s="394">
        <f>CM270</f>
        <v>27100387.1671634</v>
      </c>
      <c r="CO262" s="394">
        <f>CN270</f>
        <v>27180289.3421692</v>
      </c>
      <c r="CP262" s="394">
        <f>CO270</f>
        <v>27269220.842175</v>
      </c>
      <c r="CQ262" s="394">
        <f>CP270</f>
        <v>27263344.4296808</v>
      </c>
      <c r="CR262" s="394">
        <f>CQ270</f>
        <v>27266497.3421866</v>
      </c>
      <c r="CS262" s="394">
        <f>CR270</f>
        <v>27191998.0596924</v>
      </c>
      <c r="CT262" s="394">
        <f>CS270</f>
        <v>27128333.9671982</v>
      </c>
      <c r="CU262" s="394">
        <f>CT270</f>
        <v>26997835.3397209</v>
      </c>
      <c r="CV262" s="394">
        <f>CU270</f>
        <v>26876366.0372437</v>
      </c>
      <c r="CW262" s="394">
        <f>CV270</f>
        <v>26660088.8222665</v>
      </c>
      <c r="CX262" s="394">
        <f>CW270</f>
        <v>26443386.6533064</v>
      </c>
      <c r="CY262" s="394">
        <f>CX270</f>
        <v>26149032.2893462</v>
      </c>
      <c r="CZ262" s="394">
        <f>CY270</f>
        <v>25865513.1153861</v>
      </c>
      <c r="DA262" s="394">
        <f>CZ270</f>
        <v>25451068.728926</v>
      </c>
      <c r="DB262" s="394">
        <f>DA270</f>
        <v>25045653.6674659</v>
      </c>
      <c r="DC262" s="394">
        <f>DB270</f>
        <v>24459652.1060058</v>
      </c>
      <c r="DD262" s="394">
        <f>DC270</f>
        <v>23873650.5445457</v>
      </c>
      <c r="DE262" s="394">
        <f>DD270</f>
        <v>23287648.9830856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668228.46378221</v>
      </c>
      <c r="AJ263" s="394">
        <f>AJ145</f>
        <v>531097.583066574</v>
      </c>
      <c r="AK263" s="394">
        <f>AK145</f>
        <v>414832.111756825</v>
      </c>
      <c r="AL263" s="394">
        <f>AL145</f>
        <v>823798.983154165</v>
      </c>
      <c r="AM263" s="394">
        <f>AM145</f>
        <v>2548.927225344</v>
      </c>
      <c r="AN263" s="394">
        <f>AN145</f>
        <v>40048.927225344</v>
      </c>
      <c r="AO263" s="394">
        <f>AO145</f>
        <v>138676.817440824</v>
      </c>
      <c r="AP263" s="394">
        <f>AP145</f>
        <v>93676.8174408244</v>
      </c>
      <c r="AQ263" s="394">
        <f>AQ145</f>
        <v>138676.817440824</v>
      </c>
      <c r="AR263" s="394">
        <f>AR145</f>
        <v>247028.717440824</v>
      </c>
      <c r="AS263" s="394">
        <f>AS145</f>
        <v>202028.717440824</v>
      </c>
      <c r="AT263" s="394">
        <f>AT145</f>
        <v>355380.617440824</v>
      </c>
      <c r="AU263" s="394">
        <f>AU145</f>
        <v>733513.451037163</v>
      </c>
      <c r="AV263" s="394">
        <f>AV145</f>
        <v>153837.258524693</v>
      </c>
      <c r="AW263" s="394">
        <f>AW145</f>
        <v>116337.258524693</v>
      </c>
      <c r="AX263" s="394">
        <f>AX145</f>
        <v>244130.508524693</v>
      </c>
      <c r="AY263" s="394">
        <f>AY145</f>
        <v>206630.508524693</v>
      </c>
      <c r="AZ263" s="394">
        <f>AZ145</f>
        <v>334423.758524693</v>
      </c>
      <c r="BA263" s="394">
        <f>BA145</f>
        <v>377298.518544483</v>
      </c>
      <c r="BB263" s="394">
        <f>BB145</f>
        <v>324505.268544483</v>
      </c>
      <c r="BC263" s="394">
        <f>BC145</f>
        <v>287005.268544483</v>
      </c>
      <c r="BD263" s="394">
        <f>BD145</f>
        <v>523150.418544482</v>
      </c>
      <c r="BE263" s="394">
        <f>BE145</f>
        <v>297563.918544483</v>
      </c>
      <c r="BF263" s="394">
        <f>BF145</f>
        <v>432857.168544482</v>
      </c>
      <c r="BG263" s="394">
        <f>BG145</f>
        <v>503709.068544484</v>
      </c>
      <c r="BH263" s="394">
        <f>BH145</f>
        <v>663734.793600083</v>
      </c>
      <c r="BI263" s="394">
        <f>BI145</f>
        <v>219638.877675937</v>
      </c>
      <c r="BJ263" s="394">
        <f>BJ145</f>
        <v>473842.677675936</v>
      </c>
      <c r="BK263" s="394">
        <f>BK145</f>
        <v>212138.877675937</v>
      </c>
      <c r="BL263" s="394">
        <f>BL145</f>
        <v>455784.027675936</v>
      </c>
      <c r="BM263" s="394">
        <f>BM145</f>
        <v>191463.367896122</v>
      </c>
      <c r="BN263" s="394">
        <f>BN145</f>
        <v>427608.517896122</v>
      </c>
      <c r="BO263" s="394">
        <f>BO145</f>
        <v>202022.017896122</v>
      </c>
      <c r="BP263" s="394">
        <f>BP145</f>
        <v>427608.517896122</v>
      </c>
      <c r="BQ263" s="394">
        <f>BQ145</f>
        <v>209522.017896122</v>
      </c>
      <c r="BR263" s="394">
        <f>BR145</f>
        <v>427608.517896122</v>
      </c>
      <c r="BS263" s="394">
        <f>BS145</f>
        <v>209522.017896122</v>
      </c>
      <c r="BT263" s="394">
        <f>BT145</f>
        <v>445667.167896122</v>
      </c>
      <c r="BU263" s="394">
        <f>BU145</f>
        <v>220080.667896121</v>
      </c>
      <c r="BV263" s="394">
        <f>BV145</f>
        <v>463725.817896122</v>
      </c>
      <c r="BW263" s="394">
        <f>BW145</f>
        <v>209522.017896122</v>
      </c>
      <c r="BX263" s="394">
        <f>BX145</f>
        <v>427608.517896122</v>
      </c>
      <c r="BY263" s="394">
        <f>BY145</f>
        <v>199202.820920711</v>
      </c>
      <c r="BZ263" s="394">
        <f>BZ145</f>
        <v>435347.970920711</v>
      </c>
      <c r="CA263" s="394">
        <f>CA145</f>
        <v>209761.47092071</v>
      </c>
      <c r="CB263" s="394">
        <f>CB145</f>
        <v>453406.620920711</v>
      </c>
      <c r="CC263" s="394">
        <f>CC145</f>
        <v>199202.820920711</v>
      </c>
      <c r="CD263" s="394">
        <f>CD145</f>
        <v>417289.320920711</v>
      </c>
      <c r="CE263" s="394">
        <f>CE145</f>
        <v>199202.820920711</v>
      </c>
      <c r="CF263" s="394">
        <f>CF145</f>
        <v>453406.620920711</v>
      </c>
      <c r="CG263" s="394">
        <f>CG145</f>
        <v>191702.820920711</v>
      </c>
      <c r="CH263" s="394">
        <f>CH145</f>
        <v>417289.320920711</v>
      </c>
      <c r="CI263" s="394">
        <f>CI145</f>
        <v>199202.820920711</v>
      </c>
      <c r="CJ263" s="394">
        <f>CJ145</f>
        <v>326996.070920711</v>
      </c>
      <c r="CK263" s="394">
        <f>CK145</f>
        <v>135883.990005792</v>
      </c>
      <c r="CL263" s="394">
        <f>CL145</f>
        <v>244235.890005791</v>
      </c>
      <c r="CM263" s="394">
        <f>CM145</f>
        <v>27532.0900057916</v>
      </c>
      <c r="CN263" s="394">
        <f>CN145</f>
        <v>117825.340005792</v>
      </c>
      <c r="CO263" s="394">
        <f>CO145</f>
        <v>-62761.1599942084</v>
      </c>
      <c r="CP263" s="394">
        <f>CP145</f>
        <v>27532.0900057916</v>
      </c>
      <c r="CQ263" s="394">
        <f>CQ145</f>
        <v>-153054.409994208</v>
      </c>
      <c r="CR263" s="394">
        <f>CR145</f>
        <v>-44702.509994208</v>
      </c>
      <c r="CS263" s="394">
        <f>CS145</f>
        <v>-261406.309994208</v>
      </c>
      <c r="CT263" s="394">
        <f>CT145</f>
        <v>-107022.382477231</v>
      </c>
      <c r="CU263" s="394">
        <f>CU145</f>
        <v>-287608.882477231</v>
      </c>
      <c r="CV263" s="394">
        <f>CV145</f>
        <v>-197315.632477231</v>
      </c>
      <c r="CW263" s="394">
        <f>CW145</f>
        <v>-387356.411460109</v>
      </c>
      <c r="CX263" s="394">
        <f>CX145</f>
        <v>-279004.511460109</v>
      </c>
      <c r="CY263" s="394">
        <f>CY145</f>
        <v>-495708.311460109</v>
      </c>
      <c r="CZ263" s="394">
        <f>CZ145</f>
        <v>-405415.061460109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-218289.379567751</v>
      </c>
      <c r="AJ266" s="394">
        <f>AI107-AJ107</f>
        <v>137130.880715636</v>
      </c>
      <c r="AK266" s="394">
        <f>AJ107-AK107</f>
        <v>116265.471309749</v>
      </c>
      <c r="AL266" s="394">
        <f>AK107-AL107</f>
        <v>-408966.87139734</v>
      </c>
      <c r="AM266" s="394">
        <f>AL107-AM107</f>
        <v>783750.055928821</v>
      </c>
      <c r="AN266" s="394">
        <f>AM107-AN107</f>
        <v>0</v>
      </c>
      <c r="AO266" s="394">
        <f>AN107-AO107</f>
        <v>-108351.9</v>
      </c>
      <c r="AP266" s="394">
        <f>AO107-AP107</f>
        <v>0</v>
      </c>
      <c r="AQ266" s="394">
        <f>AP107-AQ107</f>
        <v>0</v>
      </c>
      <c r="AR266" s="394">
        <f>AQ107-AR107</f>
        <v>-108351.899999999</v>
      </c>
      <c r="AS266" s="394">
        <f>AR107-AS107</f>
        <v>0</v>
      </c>
      <c r="AT266" s="394">
        <f>AS107-AT107</f>
        <v>-108351.9</v>
      </c>
      <c r="AU266" s="394">
        <f>AT107-AU107</f>
        <v>-423132.833596339</v>
      </c>
      <c r="AV266" s="394">
        <f>AU107-AV107</f>
        <v>624676.192512469</v>
      </c>
      <c r="AW266" s="394">
        <f>AV107-AW107</f>
        <v>0</v>
      </c>
      <c r="AX266" s="394">
        <f>AW107-AX107</f>
        <v>-90293.25</v>
      </c>
      <c r="AY266" s="394">
        <f>AX107-AY107</f>
        <v>0</v>
      </c>
      <c r="AZ266" s="394">
        <f>AY107-AZ107</f>
        <v>-90293.25</v>
      </c>
      <c r="BA266" s="394">
        <f>AZ107-BA107</f>
        <v>-90293.25</v>
      </c>
      <c r="BB266" s="394">
        <f>BA107-BB107</f>
        <v>90293.25</v>
      </c>
      <c r="BC266" s="394">
        <f>BB107-BC107</f>
        <v>0</v>
      </c>
      <c r="BD266" s="394">
        <f>BC107-BD107</f>
        <v>-198645.149999999</v>
      </c>
      <c r="BE266" s="394">
        <f>BD107-BE107</f>
        <v>180586.499999999</v>
      </c>
      <c r="BF266" s="394">
        <f>BE107-BF107</f>
        <v>-90293.2499999991</v>
      </c>
      <c r="BG266" s="394">
        <f>BF107-BG107</f>
        <v>-108351.900000001</v>
      </c>
      <c r="BH266" s="394">
        <f>BG107-BH107</f>
        <v>-122525.7250556</v>
      </c>
      <c r="BI266" s="394">
        <f>BH107-BI107</f>
        <v>406595.915924147</v>
      </c>
      <c r="BJ266" s="394">
        <f>BI107-BJ107</f>
        <v>-216703.8</v>
      </c>
      <c r="BK266" s="394">
        <f>BJ107-BK107</f>
        <v>216703.8</v>
      </c>
      <c r="BL266" s="394">
        <f>BK107-BL107</f>
        <v>-198645.149999999</v>
      </c>
      <c r="BM266" s="394">
        <f>BL107-BM107</f>
        <v>216703.8</v>
      </c>
      <c r="BN266" s="394">
        <f>BM107-BN107</f>
        <v>-198645.15</v>
      </c>
      <c r="BO266" s="394">
        <f>BN107-BO107</f>
        <v>180586.5</v>
      </c>
      <c r="BP266" s="394">
        <f>BO107-BP107</f>
        <v>-180586.5</v>
      </c>
      <c r="BQ266" s="394">
        <f>BP107-BQ107</f>
        <v>180586.5</v>
      </c>
      <c r="BR266" s="394">
        <f>BQ107-BR107</f>
        <v>-180586.5</v>
      </c>
      <c r="BS266" s="394">
        <f>BR107-BS107</f>
        <v>180586.5</v>
      </c>
      <c r="BT266" s="394">
        <f>BS107-BT107</f>
        <v>-198645.15</v>
      </c>
      <c r="BU266" s="394">
        <f>BT107-BU107</f>
        <v>180586.500000001</v>
      </c>
      <c r="BV266" s="394">
        <f>BU107-BV107</f>
        <v>-198645.15</v>
      </c>
      <c r="BW266" s="394">
        <f>BV107-BW107</f>
        <v>216703.8</v>
      </c>
      <c r="BX266" s="394">
        <f>BW107-BX107</f>
        <v>-180586.5</v>
      </c>
      <c r="BY266" s="394">
        <f>BX107-BY107</f>
        <v>180586.5</v>
      </c>
      <c r="BZ266" s="394">
        <f>BY107-BZ107</f>
        <v>-198645.15</v>
      </c>
      <c r="CA266" s="394">
        <f>BZ107-CA107</f>
        <v>180586.500000001</v>
      </c>
      <c r="CB266" s="394">
        <f>CA107-CB107</f>
        <v>-198645.15</v>
      </c>
      <c r="CC266" s="394">
        <f>CB107-CC107</f>
        <v>216703.8</v>
      </c>
      <c r="CD266" s="394">
        <f>CC107-CD107</f>
        <v>-180586.5</v>
      </c>
      <c r="CE266" s="394">
        <f>CD107-CE107</f>
        <v>180586.5</v>
      </c>
      <c r="CF266" s="394">
        <f>CE107-CF107</f>
        <v>-216703.8</v>
      </c>
      <c r="CG266" s="394">
        <f>CF107-CG107</f>
        <v>216703.8</v>
      </c>
      <c r="CH266" s="394">
        <f>CG107-CH107</f>
        <v>-180586.5</v>
      </c>
      <c r="CI266" s="394">
        <f>CH107-CI107</f>
        <v>180586.5</v>
      </c>
      <c r="CJ266" s="394">
        <f>CI107-CJ107</f>
        <v>-90293.25</v>
      </c>
      <c r="CK266" s="394">
        <f>CJ107-CK107</f>
        <v>180586.5</v>
      </c>
      <c r="CL266" s="394">
        <f>CK107-CL107</f>
        <v>-108351.899999999</v>
      </c>
      <c r="CM266" s="394">
        <f>CL107-CM107</f>
        <v>216703.8</v>
      </c>
      <c r="CN266" s="394">
        <f>CM107-CN107</f>
        <v>-90293.25</v>
      </c>
      <c r="CO266" s="394">
        <f>CN107-CO107</f>
        <v>180586.5</v>
      </c>
      <c r="CP266" s="394">
        <f>CO107-CP107</f>
        <v>-90293.25</v>
      </c>
      <c r="CQ266" s="394">
        <f>CP107-CQ107</f>
        <v>180586.5</v>
      </c>
      <c r="CR266" s="394">
        <f>CQ107-CR107</f>
        <v>-108351.9</v>
      </c>
      <c r="CS266" s="394">
        <f>CR107-CS107</f>
        <v>216703.8</v>
      </c>
      <c r="CT266" s="394">
        <f>CS107-CT107</f>
        <v>-90293.25</v>
      </c>
      <c r="CU266" s="394">
        <f>CT107-CU107</f>
        <v>180586.5</v>
      </c>
      <c r="CV266" s="394">
        <f>CU107-CV107</f>
        <v>-90293.25</v>
      </c>
      <c r="CW266" s="394">
        <f>CV107-CW107</f>
        <v>180586.5</v>
      </c>
      <c r="CX266" s="394">
        <f>CW107-CX107</f>
        <v>-108351.9</v>
      </c>
      <c r="CY266" s="394">
        <f>CX107-CY107</f>
        <v>216703.8</v>
      </c>
      <c r="CZ266" s="394">
        <f>CY107-CZ107</f>
        <v>-90293.25</v>
      </c>
      <c r="DA266" s="394">
        <f>CZ107-DA107</f>
        <v>180586.5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-62913.1143170772</v>
      </c>
      <c r="AJ268" s="394">
        <f>-0.05*(AJ10+AJ11)</f>
        <v>-56056.5702812954</v>
      </c>
      <c r="AK268" s="394">
        <f>-0.05*(AK10+AK11)</f>
        <v>-50243.2967158079</v>
      </c>
      <c r="AL268" s="394">
        <f>-0.05*(AL10+AL11)</f>
        <v>-70691.6402856749</v>
      </c>
      <c r="AM268" s="394">
        <f>-0.05*(AM10+AM11)</f>
        <v>-31504.1374892339</v>
      </c>
      <c r="AN268" s="394">
        <f>-0.05*(AN10+AN11)</f>
        <v>-31504.1374892339</v>
      </c>
      <c r="AO268" s="394">
        <f>-0.05*(AO10+AO11)</f>
        <v>-36921.7324892339</v>
      </c>
      <c r="AP268" s="394">
        <f>-0.05*(AP10+AP11)</f>
        <v>-36921.7324892339</v>
      </c>
      <c r="AQ268" s="394">
        <f>-0.05*(AQ10+AQ11)</f>
        <v>-36921.7324892339</v>
      </c>
      <c r="AR268" s="394">
        <f>-0.05*(AR10+AR11)</f>
        <v>-42339.3274892339</v>
      </c>
      <c r="AS268" s="394">
        <f>-0.05*(AS10+AS11)</f>
        <v>-42339.3274892339</v>
      </c>
      <c r="AT268" s="394">
        <f>-0.05*(AT10+AT11)</f>
        <v>-47756.9224892339</v>
      </c>
      <c r="AU268" s="394">
        <f>-0.05*(AU10+AU11)</f>
        <v>-68913.5641690508</v>
      </c>
      <c r="AV268" s="394">
        <f>-0.05*(AV10+AV11)</f>
        <v>-37679.7545434273</v>
      </c>
      <c r="AW268" s="394">
        <f>-0.05*(AW10+AW11)</f>
        <v>-37679.7545434273</v>
      </c>
      <c r="AX268" s="394">
        <f>-0.05*(AX10+AX11)</f>
        <v>-42194.4170434273</v>
      </c>
      <c r="AY268" s="394">
        <f>-0.05*(AY10+AY11)</f>
        <v>-42194.4170434273</v>
      </c>
      <c r="AZ268" s="394">
        <f>-0.05*(AZ10+AZ11)</f>
        <v>-46709.0795434273</v>
      </c>
      <c r="BA268" s="394">
        <f>-0.05*(BA10+BA11)</f>
        <v>-51223.7420434273</v>
      </c>
      <c r="BB268" s="394">
        <f>-0.05*(BB10+BB11)</f>
        <v>-46709.0795434273</v>
      </c>
      <c r="BC268" s="394">
        <f>-0.05*(BC10+BC11)</f>
        <v>-46709.0795434273</v>
      </c>
      <c r="BD268" s="394">
        <f>-0.05*(BD10+BD11)</f>
        <v>-56641.3370434273</v>
      </c>
      <c r="BE268" s="394">
        <f>-0.05*(BE10+BE11)</f>
        <v>-47612.0120434273</v>
      </c>
      <c r="BF268" s="394">
        <f>-0.05*(BF10+BF11)</f>
        <v>-52126.6745434273</v>
      </c>
      <c r="BG268" s="394">
        <f>-0.05*(BG10+BG11)</f>
        <v>-57544.2695434273</v>
      </c>
      <c r="BH268" s="394">
        <f>-0.05*(BH10+BH11)</f>
        <v>-63670.5557962073</v>
      </c>
      <c r="BI268" s="394">
        <f>-0.05*(BI10+BI11)</f>
        <v>-43340.76</v>
      </c>
      <c r="BJ268" s="394">
        <f>-0.05*(BJ10+BJ11)</f>
        <v>-54175.95</v>
      </c>
      <c r="BK268" s="394">
        <f>-0.05*(BK10+BK11)</f>
        <v>-43340.76</v>
      </c>
      <c r="BL268" s="394">
        <f>-0.05*(BL10+BL11)</f>
        <v>-53273.0175</v>
      </c>
      <c r="BM268" s="394">
        <f>-0.05*(BM10+BM11)</f>
        <v>-42437.8275</v>
      </c>
      <c r="BN268" s="394">
        <f>-0.05*(BN10+BN11)</f>
        <v>-52370.085</v>
      </c>
      <c r="BO268" s="394">
        <f>-0.05*(BO10+BO11)</f>
        <v>-43340.76</v>
      </c>
      <c r="BP268" s="394">
        <f>-0.05*(BP10+BP11)</f>
        <v>-52370.085</v>
      </c>
      <c r="BQ268" s="394">
        <f>-0.05*(BQ10+BQ11)</f>
        <v>-43340.76</v>
      </c>
      <c r="BR268" s="394">
        <f>-0.05*(BR10+BR11)</f>
        <v>-52370.085</v>
      </c>
      <c r="BS268" s="394">
        <f>-0.05*(BS10+BS11)</f>
        <v>-43340.76</v>
      </c>
      <c r="BT268" s="394">
        <f>-0.05*(BT10+BT11)</f>
        <v>-53273.0175</v>
      </c>
      <c r="BU268" s="394">
        <f>-0.05*(BU10+BU11)</f>
        <v>-44243.6925</v>
      </c>
      <c r="BV268" s="394">
        <f>-0.05*(BV10+BV11)</f>
        <v>-54175.95</v>
      </c>
      <c r="BW268" s="394">
        <f>-0.05*(BW10+BW11)</f>
        <v>-43340.76</v>
      </c>
      <c r="BX268" s="394">
        <f>-0.05*(BX10+BX11)</f>
        <v>-52370.085</v>
      </c>
      <c r="BY268" s="394">
        <f>-0.05*(BY10+BY11)</f>
        <v>-43340.76</v>
      </c>
      <c r="BZ268" s="394">
        <f>-0.05*(BZ10+BZ11)</f>
        <v>-53273.0175</v>
      </c>
      <c r="CA268" s="394">
        <f>-0.05*(CA10+CA11)</f>
        <v>-44243.6925</v>
      </c>
      <c r="CB268" s="394">
        <f>-0.05*(CB10+CB11)</f>
        <v>-54175.95</v>
      </c>
      <c r="CC268" s="394">
        <f>-0.05*(CC10+CC11)</f>
        <v>-43340.76</v>
      </c>
      <c r="CD268" s="394">
        <f>-0.05*(CD10+CD11)</f>
        <v>-52370.085</v>
      </c>
      <c r="CE268" s="394">
        <f>-0.05*(CE10+CE11)</f>
        <v>-43340.76</v>
      </c>
      <c r="CF268" s="394">
        <f>-0.05*(CF10+CF11)</f>
        <v>-54175.95</v>
      </c>
      <c r="CG268" s="394">
        <f>-0.05*(CG10+CG11)</f>
        <v>-43340.76</v>
      </c>
      <c r="CH268" s="394">
        <f>-0.05*(CH10+CH11)</f>
        <v>-52370.085</v>
      </c>
      <c r="CI268" s="394">
        <f>-0.05*(CI10+CI11)</f>
        <v>-43340.76</v>
      </c>
      <c r="CJ268" s="394">
        <f>-0.05*(CJ10+CJ11)</f>
        <v>-47855.4225</v>
      </c>
      <c r="CK268" s="394">
        <f>-0.05*(CK10+CK11)</f>
        <v>-38826.0975</v>
      </c>
      <c r="CL268" s="394">
        <f>-0.05*(CL10+CL11)</f>
        <v>-44243.6925</v>
      </c>
      <c r="CM268" s="394">
        <f>-0.05*(CM10+CM11)</f>
        <v>-33408.5025</v>
      </c>
      <c r="CN268" s="394">
        <f>-0.05*(CN10+CN11)</f>
        <v>-37923.165</v>
      </c>
      <c r="CO268" s="394">
        <f>-0.05*(CO10+CO11)</f>
        <v>-28893.84</v>
      </c>
      <c r="CP268" s="394">
        <f>-0.05*(CP10+CP11)</f>
        <v>-33408.5025</v>
      </c>
      <c r="CQ268" s="394">
        <f>-0.05*(CQ10+CQ11)</f>
        <v>-24379.1775</v>
      </c>
      <c r="CR268" s="394">
        <f>-0.05*(CR10+CR11)</f>
        <v>-29796.7725</v>
      </c>
      <c r="CS268" s="394">
        <f>-0.05*(CS10+CS11)</f>
        <v>-18961.5825</v>
      </c>
      <c r="CT268" s="394">
        <f>-0.05*(CT10+CT11)</f>
        <v>-23476.245</v>
      </c>
      <c r="CU268" s="394">
        <f>-0.05*(CU10+CU11)</f>
        <v>-14446.92</v>
      </c>
      <c r="CV268" s="394">
        <f>-0.05*(CV10+CV11)</f>
        <v>-18961.5825</v>
      </c>
      <c r="CW268" s="394">
        <f>-0.05*(CW10+CW11)</f>
        <v>-9932.2575</v>
      </c>
      <c r="CX268" s="394">
        <f>-0.05*(CX10+CX11)</f>
        <v>-15349.8525</v>
      </c>
      <c r="CY268" s="394">
        <f>-0.05*(CY10+CY11)</f>
        <v>-4514.6625</v>
      </c>
      <c r="CZ268" s="394">
        <f>-0.05*(CZ10+CZ11)</f>
        <v>-9029.325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90293.25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90293.25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108351.9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108351.9</v>
      </c>
      <c r="BK269" s="394">
        <f>SUMIFS(Retention!$E$2:$E$44,Retention!$F$2:$F$44,BK$3)</f>
        <v>0</v>
      </c>
      <c r="BL269" s="394">
        <f>SUMIFS(Retention!$E$2:$E$44,Retention!$F$2:$F$44,BL$3)</f>
        <v>108351.9</v>
      </c>
      <c r="BM269" s="394">
        <f>SUMIFS(Retention!$E$2:$E$44,Retention!$F$2:$F$44,BM$3)</f>
        <v>0</v>
      </c>
      <c r="BN269" s="394">
        <f>SUMIFS(Retention!$E$2:$E$44,Retention!$F$2:$F$44,BN$3)</f>
        <v>90293.25</v>
      </c>
      <c r="BO269" s="394">
        <f>SUMIFS(Retention!$E$2:$E$44,Retention!$F$2:$F$44,BO$3)</f>
        <v>0</v>
      </c>
      <c r="BP269" s="394">
        <f>SUMIFS(Retention!$E$2:$E$44,Retention!$F$2:$F$44,BP$3)</f>
        <v>90293.25</v>
      </c>
      <c r="BQ269" s="394">
        <f>SUMIFS(Retention!$E$2:$E$44,Retention!$F$2:$F$44,BQ$3)</f>
        <v>0</v>
      </c>
      <c r="BR269" s="394">
        <f>SUMIFS(Retention!$E$2:$E$44,Retention!$F$2:$F$44,BR$3)</f>
        <v>90293.25</v>
      </c>
      <c r="BS269" s="394">
        <f>SUMIFS(Retention!$E$2:$E$44,Retention!$F$2:$F$44,BS$3)</f>
        <v>0</v>
      </c>
      <c r="BT269" s="394">
        <f>SUMIFS(Retention!$E$2:$E$44,Retention!$F$2:$F$44,BT$3)</f>
        <v>90293.25</v>
      </c>
      <c r="BU269" s="394">
        <f>SUMIFS(Retention!$E$2:$E$44,Retention!$F$2:$F$44,BU$3)</f>
        <v>0</v>
      </c>
      <c r="BV269" s="394">
        <f>SUMIFS(Retention!$E$2:$E$44,Retention!$F$2:$F$44,BV$3)</f>
        <v>108351.9</v>
      </c>
      <c r="BW269" s="394">
        <f>SUMIFS(Retention!$E$2:$E$44,Retention!$F$2:$F$44,BW$3)</f>
        <v>0</v>
      </c>
      <c r="BX269" s="394">
        <f>SUMIFS(Retention!$E$2:$E$44,Retention!$F$2:$F$44,BX$3)</f>
        <v>90293.25</v>
      </c>
      <c r="BY269" s="394">
        <f>SUMIFS(Retention!$E$2:$E$44,Retention!$F$2:$F$44,BY$3)</f>
        <v>0</v>
      </c>
      <c r="BZ269" s="394">
        <f>SUMIFS(Retention!$E$2:$E$44,Retention!$F$2:$F$44,BZ$3)</f>
        <v>90293.25</v>
      </c>
      <c r="CA269" s="394">
        <f>SUMIFS(Retention!$E$2:$E$44,Retention!$F$2:$F$44,CA$3)</f>
        <v>0</v>
      </c>
      <c r="CB269" s="394">
        <f>SUMIFS(Retention!$E$2:$E$44,Retention!$F$2:$F$44,CB$3)</f>
        <v>108351.9</v>
      </c>
      <c r="CC269" s="394">
        <f>SUMIFS(Retention!$E$2:$E$44,Retention!$F$2:$F$44,CC$3)</f>
        <v>0</v>
      </c>
      <c r="CD269" s="394">
        <f>SUMIFS(Retention!$E$2:$E$44,Retention!$F$2:$F$44,CD$3)</f>
        <v>90293.25</v>
      </c>
      <c r="CE269" s="394">
        <f>SUMIFS(Retention!$E$2:$E$44,Retention!$F$2:$F$44,CE$3)</f>
        <v>0</v>
      </c>
      <c r="CF269" s="394">
        <f>SUMIFS(Retention!$E$2:$E$44,Retention!$F$2:$F$44,CF$3)</f>
        <v>108351.9</v>
      </c>
      <c r="CG269" s="394">
        <f>SUMIFS(Retention!$E$2:$E$44,Retention!$F$2:$F$44,CG$3)</f>
        <v>0</v>
      </c>
      <c r="CH269" s="394">
        <f>SUMIFS(Retention!$E$2:$E$44,Retention!$F$2:$F$44,CH$3)</f>
        <v>90293.25</v>
      </c>
      <c r="CI269" s="394">
        <f>SUMIFS(Retention!$E$2:$E$44,Retention!$F$2:$F$44,CI$3)</f>
        <v>0</v>
      </c>
      <c r="CJ269" s="394">
        <f>SUMIFS(Retention!$E$2:$E$44,Retention!$F$2:$F$44,CJ$3)</f>
        <v>90293.25</v>
      </c>
      <c r="CK269" s="394">
        <f>SUMIFS(Retention!$E$2:$E$44,Retention!$F$2:$F$44,CK$3)</f>
        <v>0</v>
      </c>
      <c r="CL269" s="394">
        <f>SUMIFS(Retention!$E$2:$E$44,Retention!$F$2:$F$44,CL$3)</f>
        <v>108351.9</v>
      </c>
      <c r="CM269" s="394">
        <f>SUMIFS(Retention!$E$2:$E$44,Retention!$F$2:$F$44,CM$3)</f>
        <v>0</v>
      </c>
      <c r="CN269" s="394">
        <f>SUMIFS(Retention!$E$2:$E$44,Retention!$F$2:$F$44,CN$3)</f>
        <v>90293.25</v>
      </c>
      <c r="CO269" s="394">
        <f>SUMIFS(Retention!$E$2:$E$44,Retention!$F$2:$F$44,CO$3)</f>
        <v>0</v>
      </c>
      <c r="CP269" s="394">
        <f>SUMIFS(Retention!$E$2:$E$44,Retention!$F$2:$F$44,CP$3)</f>
        <v>90293.25</v>
      </c>
      <c r="CQ269" s="394">
        <f>SUMIFS(Retention!$E$2:$E$44,Retention!$F$2:$F$44,CQ$3)</f>
        <v>0</v>
      </c>
      <c r="CR269" s="394">
        <f>SUMIFS(Retention!$E$2:$E$44,Retention!$F$2:$F$44,CR$3)</f>
        <v>108351.9</v>
      </c>
      <c r="CS269" s="394">
        <f>SUMIFS(Retention!$E$2:$E$44,Retention!$F$2:$F$44,CS$3)</f>
        <v>0</v>
      </c>
      <c r="CT269" s="394">
        <f>SUMIFS(Retention!$E$2:$E$44,Retention!$F$2:$F$44,CT$3)</f>
        <v>90293.25</v>
      </c>
      <c r="CU269" s="394">
        <f>SUMIFS(Retention!$E$2:$E$44,Retention!$F$2:$F$44,CU$3)</f>
        <v>0</v>
      </c>
      <c r="CV269" s="394">
        <f>SUMIFS(Retention!$E$2:$E$44,Retention!$F$2:$F$44,CV$3)</f>
        <v>90293.25</v>
      </c>
      <c r="CW269" s="394">
        <f>SUMIFS(Retention!$E$2:$E$44,Retention!$F$2:$F$44,CW$3)</f>
        <v>0</v>
      </c>
      <c r="CX269" s="394">
        <f>SUMIFS(Retention!$E$2:$E$44,Retention!$F$2:$F$44,CX$3)</f>
        <v>108351.9</v>
      </c>
      <c r="CY269" s="394">
        <f>SUMIFS(Retention!$E$2:$E$44,Retention!$F$2:$F$44,CY$3)</f>
        <v>0</v>
      </c>
      <c r="CZ269" s="394">
        <f>SUMIFS(Retention!$E$2:$E$44,Retention!$F$2:$F$44,CZ$3)</f>
        <v>90293.25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8595330.58156374</v>
      </c>
      <c r="AJ270" s="449">
        <f>SUM(AJ262:AJ269)</f>
        <v>9299697.99315791</v>
      </c>
      <c r="AK270" s="449">
        <f>SUM(AK262:AK269)</f>
        <v>9848677.84438543</v>
      </c>
      <c r="AL270" s="449">
        <f>SUM(AL262:AL269)</f>
        <v>10647743.0670074</v>
      </c>
      <c r="AM270" s="449">
        <f>SUM(AM262:AM269)</f>
        <v>11402537.9126723</v>
      </c>
      <c r="AN270" s="449">
        <f>SUM(AN262:AN269)</f>
        <v>11411082.7024085</v>
      </c>
      <c r="AO270" s="449">
        <f>SUM(AO262:AO269)</f>
        <v>11404485.88736</v>
      </c>
      <c r="AP270" s="449">
        <f>SUM(AP262:AP269)</f>
        <v>11461240.9723116</v>
      </c>
      <c r="AQ270" s="449">
        <f>SUM(AQ262:AQ269)</f>
        <v>11562996.0572632</v>
      </c>
      <c r="AR270" s="449">
        <f>SUM(AR262:AR269)</f>
        <v>11659333.5472148</v>
      </c>
      <c r="AS270" s="449">
        <f>SUM(AS262:AS269)</f>
        <v>11819022.9371664</v>
      </c>
      <c r="AT270" s="449">
        <f>SUM(AT262:AT269)</f>
        <v>12018294.732118</v>
      </c>
      <c r="AU270" s="449">
        <f>SUM(AU262:AU269)</f>
        <v>12682894.6189861</v>
      </c>
      <c r="AV270" s="449">
        <f>SUM(AV262:AV269)</f>
        <v>13423728.3154798</v>
      </c>
      <c r="AW270" s="449">
        <f>SUM(AW262:AW269)</f>
        <v>13502385.8194611</v>
      </c>
      <c r="AX270" s="449">
        <f>SUM(AX262:AX269)</f>
        <v>13614028.6609424</v>
      </c>
      <c r="AY270" s="449">
        <f>SUM(AY262:AY269)</f>
        <v>13778464.7524236</v>
      </c>
      <c r="AZ270" s="449">
        <f>SUM(AZ262:AZ269)</f>
        <v>13975886.1814049</v>
      </c>
      <c r="BA270" s="449">
        <f>SUM(BA262:BA269)</f>
        <v>14301960.957906</v>
      </c>
      <c r="BB270" s="449">
        <f>SUM(BB262:BB269)</f>
        <v>14670050.396907</v>
      </c>
      <c r="BC270" s="449">
        <f>SUM(BC262:BC269)</f>
        <v>14910346.5859081</v>
      </c>
      <c r="BD270" s="449">
        <f>SUM(BD262:BD269)</f>
        <v>15268503.7674091</v>
      </c>
      <c r="BE270" s="449">
        <f>SUM(BE262:BE269)</f>
        <v>15699042.1739102</v>
      </c>
      <c r="BF270" s="449">
        <f>SUM(BF262:BF269)</f>
        <v>15989479.4179112</v>
      </c>
      <c r="BG270" s="449">
        <f>SUM(BG262:BG269)</f>
        <v>16435644.2169123</v>
      </c>
      <c r="BH270" s="449">
        <f>SUM(BH262:BH269)</f>
        <v>17162119.0047162</v>
      </c>
      <c r="BI270" s="449">
        <f>SUM(BI262:BI269)</f>
        <v>17745013.0383163</v>
      </c>
      <c r="BJ270" s="449">
        <f>SUM(BJ262:BJ269)</f>
        <v>18056327.8659922</v>
      </c>
      <c r="BK270" s="449">
        <f>SUM(BK262:BK269)</f>
        <v>18441829.7836681</v>
      </c>
      <c r="BL270" s="449">
        <f>SUM(BL262:BL269)</f>
        <v>18754047.5438441</v>
      </c>
      <c r="BM270" s="449">
        <f>SUM(BM262:BM269)</f>
        <v>19119776.8842402</v>
      </c>
      <c r="BN270" s="449">
        <f>SUM(BN262:BN269)</f>
        <v>19386663.4171363</v>
      </c>
      <c r="BO270" s="449">
        <f>SUM(BO262:BO269)</f>
        <v>19725931.1750324</v>
      </c>
      <c r="BP270" s="449">
        <f>SUM(BP262:BP269)</f>
        <v>20010876.3579285</v>
      </c>
      <c r="BQ270" s="449">
        <f>SUM(BQ262:BQ269)</f>
        <v>20357644.1158247</v>
      </c>
      <c r="BR270" s="449">
        <f>SUM(BR262:BR269)</f>
        <v>20642589.2987208</v>
      </c>
      <c r="BS270" s="449">
        <f>SUM(BS262:BS269)</f>
        <v>20989357.0566169</v>
      </c>
      <c r="BT270" s="449">
        <f>SUM(BT262:BT269)</f>
        <v>21273399.307013</v>
      </c>
      <c r="BU270" s="449">
        <f>SUM(BU262:BU269)</f>
        <v>21629822.7824092</v>
      </c>
      <c r="BV270" s="449">
        <f>SUM(BV262:BV269)</f>
        <v>21949079.4003053</v>
      </c>
      <c r="BW270" s="449">
        <f>SUM(BW262:BW269)</f>
        <v>22331964.4582014</v>
      </c>
      <c r="BX270" s="449">
        <f>SUM(BX262:BX269)</f>
        <v>22616909.6410975</v>
      </c>
      <c r="BY270" s="449">
        <f>SUM(BY262:BY269)</f>
        <v>22953358.2020182</v>
      </c>
      <c r="BZ270" s="449">
        <f>SUM(BZ262:BZ269)</f>
        <v>23227081.2554389</v>
      </c>
      <c r="CA270" s="449">
        <f>SUM(CA262:CA269)</f>
        <v>23573185.5338597</v>
      </c>
      <c r="CB270" s="449">
        <f>SUM(CB262:CB269)</f>
        <v>23882122.9547804</v>
      </c>
      <c r="CC270" s="449">
        <f>SUM(CC262:CC269)</f>
        <v>24254688.8157011</v>
      </c>
      <c r="CD270" s="449">
        <f>SUM(CD262:CD269)</f>
        <v>24529314.8016218</v>
      </c>
      <c r="CE270" s="449">
        <f>SUM(CE262:CE269)</f>
        <v>24865763.3625425</v>
      </c>
      <c r="CF270" s="449">
        <f>SUM(CF262:CF269)</f>
        <v>25156642.1334632</v>
      </c>
      <c r="CG270" s="449">
        <f>SUM(CG262:CG269)</f>
        <v>25521707.9943839</v>
      </c>
      <c r="CH270" s="449">
        <f>SUM(CH262:CH269)</f>
        <v>25796333.9803046</v>
      </c>
      <c r="CI270" s="449">
        <f>SUM(CI262:CI269)</f>
        <v>26132782.5412253</v>
      </c>
      <c r="CJ270" s="449">
        <f>SUM(CJ262:CJ269)</f>
        <v>26411923.189646</v>
      </c>
      <c r="CK270" s="449">
        <f>SUM(CK262:CK269)</f>
        <v>26689567.5821518</v>
      </c>
      <c r="CL270" s="449">
        <f>SUM(CL262:CL269)</f>
        <v>26889559.7796576</v>
      </c>
      <c r="CM270" s="449">
        <f>SUM(CM262:CM269)</f>
        <v>27100387.1671634</v>
      </c>
      <c r="CN270" s="449">
        <f>SUM(CN262:CN269)</f>
        <v>27180289.3421692</v>
      </c>
      <c r="CO270" s="449">
        <f>SUM(CO262:CO269)</f>
        <v>27269220.842175</v>
      </c>
      <c r="CP270" s="449">
        <f>SUM(CP262:CP269)</f>
        <v>27263344.4296808</v>
      </c>
      <c r="CQ270" s="449">
        <f>SUM(CQ262:CQ269)</f>
        <v>27266497.3421866</v>
      </c>
      <c r="CR270" s="449">
        <f>SUM(CR262:CR269)</f>
        <v>27191998.0596924</v>
      </c>
      <c r="CS270" s="449">
        <f>SUM(CS262:CS269)</f>
        <v>27128333.9671982</v>
      </c>
      <c r="CT270" s="449">
        <f>SUM(CT262:CT269)</f>
        <v>26997835.3397209</v>
      </c>
      <c r="CU270" s="449">
        <f>SUM(CU262:CU269)</f>
        <v>26876366.0372437</v>
      </c>
      <c r="CV270" s="449">
        <f>SUM(CV262:CV269)</f>
        <v>26660088.8222665</v>
      </c>
      <c r="CW270" s="449">
        <f>SUM(CW262:CW269)</f>
        <v>26443386.6533064</v>
      </c>
      <c r="CX270" s="449">
        <f>SUM(CX262:CX269)</f>
        <v>26149032.2893462</v>
      </c>
      <c r="CY270" s="449">
        <f>SUM(CY262:CY269)</f>
        <v>25865513.1153861</v>
      </c>
      <c r="CZ270" s="449">
        <f>SUM(CZ262:CZ269)</f>
        <v>25451068.728926</v>
      </c>
      <c r="DA270" s="449">
        <f>SUM(DA262:DA269)</f>
        <v>25045653.6674659</v>
      </c>
      <c r="DB270" s="449">
        <f>SUM(DB262:DB269)</f>
        <v>24459652.1060058</v>
      </c>
      <c r="DC270" s="449">
        <f>SUM(DC262:DC269)</f>
        <v>23873650.5445457</v>
      </c>
      <c r="DD270" s="449">
        <f>SUM(DD262:DD269)</f>
        <v>23287648.9830856</v>
      </c>
      <c r="DE270" s="449">
        <f>SUM(DE262:DE269)</f>
        <v>22701647.4216255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-282196.6081</v>
      </c>
      <c r="S273" s="394">
        <f>R278</f>
        <v>-380586.5112</v>
      </c>
      <c r="T273" s="394">
        <f>S278</f>
        <v>-478976.4143</v>
      </c>
      <c r="U273" s="394">
        <f>T278</f>
        <v>-605272.5674</v>
      </c>
      <c r="V273" s="394">
        <f>U278</f>
        <v>-732068.7205</v>
      </c>
      <c r="W273" s="394">
        <f>V278</f>
        <v>-858864.8736</v>
      </c>
      <c r="X273" s="394">
        <f>W278</f>
        <v>-969088.7643</v>
      </c>
      <c r="Y273" s="394">
        <f>X278</f>
        <v>-1064087.3926</v>
      </c>
      <c r="Z273" s="394">
        <f>Y278</f>
        <v>-1085138.7585</v>
      </c>
      <c r="AA273" s="394">
        <f>Z278</f>
        <v>-1171380.648</v>
      </c>
      <c r="AB273" s="394">
        <f>AA278</f>
        <v>-1492086.0355</v>
      </c>
      <c r="AC273" s="394">
        <f>AB278</f>
        <v>-1489879.933</v>
      </c>
      <c r="AD273" s="394">
        <f>AC278</f>
        <v>-1531105.37837</v>
      </c>
      <c r="AE273" s="394">
        <f>AD278</f>
        <v>-1556794.32774</v>
      </c>
      <c r="AF273" s="394">
        <f>AE278</f>
        <v>-1489553.2053886</v>
      </c>
      <c r="AG273" s="394">
        <f>AF278</f>
        <v>-1384914.5597586</v>
      </c>
      <c r="AH273" s="394">
        <f>AG278</f>
        <v>-1289718.3306286</v>
      </c>
      <c r="AI273" s="394">
        <f>AH278</f>
        <v>-1161231.9764986</v>
      </c>
      <c r="AJ273" s="394">
        <f>AI278</f>
        <v>-1091370.8523686</v>
      </c>
      <c r="AK273" s="394">
        <f>AJ278</f>
        <v>-1021079.5622386</v>
      </c>
      <c r="AL273" s="394">
        <f>AK278</f>
        <v>-950358.117108598</v>
      </c>
      <c r="AM273" s="394">
        <f>AL278</f>
        <v>-879206.511478598</v>
      </c>
      <c r="AN273" s="394">
        <f>AM278</f>
        <v>-1057624.7508486</v>
      </c>
      <c r="AO273" s="394">
        <f>AN278</f>
        <v>-971371.041718598</v>
      </c>
      <c r="AP273" s="394">
        <f>AO278</f>
        <v>-900553.853215998</v>
      </c>
      <c r="AQ273" s="394">
        <f>AP278</f>
        <v>-843548.292213398</v>
      </c>
      <c r="AR273" s="394">
        <f>AQ278</f>
        <v>-800354.358710798</v>
      </c>
      <c r="AS273" s="394">
        <f>AR278</f>
        <v>-770972.058208198</v>
      </c>
      <c r="AT273" s="394">
        <f>AS278</f>
        <v>-763214.153205598</v>
      </c>
      <c r="AU273" s="394">
        <f>AT278</f>
        <v>-768012.273202998</v>
      </c>
      <c r="AV273" s="394">
        <f>AU278</f>
        <v>-785366.423200398</v>
      </c>
      <c r="AW273" s="394">
        <f>AV278</f>
        <v>-815276.593197798</v>
      </c>
      <c r="AX273" s="394">
        <f>AW278</f>
        <v>-858227.374695198</v>
      </c>
      <c r="AY273" s="394">
        <f>AX278</f>
        <v>-860300.154692598</v>
      </c>
      <c r="AZ273" s="394">
        <f>AY278</f>
        <v>-1125320.00969</v>
      </c>
      <c r="BA273" s="394">
        <f>AZ278</f>
        <v>-1166133.2271874</v>
      </c>
      <c r="BB273" s="394">
        <f>BA278</f>
        <v>-1209034.00178475</v>
      </c>
      <c r="BC273" s="394">
        <f>BB278</f>
        <v>-1252364.94238209</v>
      </c>
      <c r="BD273" s="394">
        <f>BC278</f>
        <v>-1296126.03797944</v>
      </c>
      <c r="BE273" s="394">
        <f>BD278</f>
        <v>-1340317.29407679</v>
      </c>
      <c r="BF273" s="394">
        <f>BE278</f>
        <v>-1384938.71067414</v>
      </c>
      <c r="BG273" s="394">
        <f>BF278</f>
        <v>-1429990.28777149</v>
      </c>
      <c r="BH273" s="394">
        <f>BG278</f>
        <v>-1475472.02536883</v>
      </c>
      <c r="BI273" s="394">
        <f>BH278</f>
        <v>-1521383.92346618</v>
      </c>
      <c r="BJ273" s="394">
        <f>BI278</f>
        <v>-1567725.98206353</v>
      </c>
      <c r="BK273" s="394">
        <f>BJ278</f>
        <v>-1614498.20116088</v>
      </c>
      <c r="BL273" s="394">
        <f>BK278</f>
        <v>-1911700.58075823</v>
      </c>
      <c r="BM273" s="394">
        <f>BL278</f>
        <v>-1959333.11535557</v>
      </c>
      <c r="BN273" s="394">
        <f>BM278</f>
        <v>-1985585.86048487</v>
      </c>
      <c r="BO273" s="394">
        <f>BN278</f>
        <v>-2012268.76611416</v>
      </c>
      <c r="BP273" s="394">
        <f>BO278</f>
        <v>-1985555.54224346</v>
      </c>
      <c r="BQ273" s="394">
        <f>BP278</f>
        <v>-2071773.31337275</v>
      </c>
      <c r="BR273" s="394">
        <f>BQ278</f>
        <v>-2157991.08450205</v>
      </c>
      <c r="BS273" s="394">
        <f>BR278</f>
        <v>-2190958.50563134</v>
      </c>
      <c r="BT273" s="394">
        <f>BS278</f>
        <v>-2277176.27676064</v>
      </c>
      <c r="BU273" s="394">
        <f>BT278</f>
        <v>-2363394.04788993</v>
      </c>
      <c r="BV273" s="394">
        <f>BU278</f>
        <v>-2381849.81901923</v>
      </c>
      <c r="BW273" s="394">
        <f>BV278</f>
        <v>-2468067.59014852</v>
      </c>
      <c r="BX273" s="394">
        <f>BW278</f>
        <v>-2554285.36127782</v>
      </c>
      <c r="BY273" s="394">
        <f>BX278</f>
        <v>-2572741.13240711</v>
      </c>
      <c r="BZ273" s="394">
        <f>BY278</f>
        <v>-2660683.25895899</v>
      </c>
      <c r="CA273" s="394">
        <f>BZ278</f>
        <v>-2748625.38551087</v>
      </c>
      <c r="CB273" s="394">
        <f>CA278</f>
        <v>-2768805.51206275</v>
      </c>
      <c r="CC273" s="394">
        <f>CB278</f>
        <v>-2856747.63861464</v>
      </c>
      <c r="CD273" s="394">
        <f>CC278</f>
        <v>-2944689.76516652</v>
      </c>
      <c r="CE273" s="394">
        <f>CD278</f>
        <v>-2956132.8917184</v>
      </c>
      <c r="CF273" s="394">
        <f>CE278</f>
        <v>-3044075.01827028</v>
      </c>
      <c r="CG273" s="394">
        <f>CF278</f>
        <v>-3132017.14482216</v>
      </c>
      <c r="CH273" s="394">
        <f>CG278</f>
        <v>-3143460.27137404</v>
      </c>
      <c r="CI273" s="394">
        <f>CH278</f>
        <v>-3231402.39792592</v>
      </c>
      <c r="CJ273" s="394">
        <f>CI278</f>
        <v>-3319344.5244778</v>
      </c>
      <c r="CK273" s="394">
        <f>CJ278</f>
        <v>-3324179.6244232</v>
      </c>
      <c r="CL273" s="394">
        <f>CK278</f>
        <v>-3256019.59350612</v>
      </c>
      <c r="CM273" s="394">
        <f>CL278</f>
        <v>-3187859.56258904</v>
      </c>
      <c r="CN273" s="394">
        <f>CM278</f>
        <v>-3119699.53167196</v>
      </c>
      <c r="CO273" s="394">
        <f>CN278</f>
        <v>-3051539.50075488</v>
      </c>
      <c r="CP273" s="394">
        <f>CO278</f>
        <v>-2983379.4698378</v>
      </c>
      <c r="CQ273" s="394">
        <f>CP278</f>
        <v>-2915219.43892072</v>
      </c>
      <c r="CR273" s="394">
        <f>CQ278</f>
        <v>-2847059.40800363</v>
      </c>
      <c r="CS273" s="394">
        <f>CR278</f>
        <v>-2778899.37708655</v>
      </c>
      <c r="CT273" s="394">
        <f>CS278</f>
        <v>-2710739.34616947</v>
      </c>
      <c r="CU273" s="394">
        <f>CT278</f>
        <v>-2640670.82187749</v>
      </c>
      <c r="CV273" s="394">
        <f>CU278</f>
        <v>-2570602.29758551</v>
      </c>
      <c r="CW273" s="394">
        <f>CV278</f>
        <v>-2500533.77329354</v>
      </c>
      <c r="CX273" s="394">
        <f>CW278</f>
        <v>-2376512.94745213</v>
      </c>
      <c r="CY273" s="394">
        <f>CX278</f>
        <v>-2235045.27267431</v>
      </c>
      <c r="CZ273" s="394">
        <f>CY278</f>
        <v>-2093577.59789649</v>
      </c>
      <c r="DA273" s="394">
        <f>CZ278</f>
        <v>-1952109.92311867</v>
      </c>
      <c r="DB273" s="394">
        <f>DA278</f>
        <v>-1810642.24834086</v>
      </c>
      <c r="DC273" s="394">
        <f>DB278</f>
        <v>-1669174.57356304</v>
      </c>
      <c r="DD273" s="394">
        <f>DC278</f>
        <v>-1527706.89878522</v>
      </c>
      <c r="DE273" s="394">
        <f>DD278</f>
        <v>-1386239.2240074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19860.2969</v>
      </c>
      <c r="R274" s="394">
        <f>R200-R166</f>
        <v>13610.0969</v>
      </c>
      <c r="S274" s="394">
        <f>S200-S166</f>
        <v>13610.0969</v>
      </c>
      <c r="T274" s="394">
        <f>T200-T166</f>
        <v>-14296.1531</v>
      </c>
      <c r="U274" s="394">
        <f>U200-U166</f>
        <v>-14796.1531</v>
      </c>
      <c r="V274" s="394">
        <f>V200-V166</f>
        <v>-14796.1531</v>
      </c>
      <c r="W274" s="394">
        <f>W200-W166</f>
        <v>1776.1093</v>
      </c>
      <c r="X274" s="394">
        <f>X200-X166</f>
        <v>17001.3717</v>
      </c>
      <c r="Y274" s="394">
        <f>Y200-Y166</f>
        <v>90948.6341</v>
      </c>
      <c r="Z274" s="394">
        <f>Z200-Z166</f>
        <v>25758.1105</v>
      </c>
      <c r="AA274" s="394">
        <f>AA200-AA166</f>
        <v>41294.6125</v>
      </c>
      <c r="AB274" s="394">
        <f>AB200-AB166</f>
        <v>114206.1025</v>
      </c>
      <c r="AC274" s="394">
        <f>AC200-AC166</f>
        <v>70774.55463</v>
      </c>
      <c r="AD274" s="394">
        <f>AD200-AD166</f>
        <v>86311.05063</v>
      </c>
      <c r="AE274" s="394">
        <f>AE200-AE166</f>
        <v>159222.55263</v>
      </c>
      <c r="AF274" s="394">
        <f>AF200-AF166</f>
        <v>104638.64563</v>
      </c>
      <c r="AG274" s="394">
        <f>AG200-AG166</f>
        <v>95196.22913</v>
      </c>
      <c r="AH274" s="394">
        <f>AH200-AH166</f>
        <v>128486.35413</v>
      </c>
      <c r="AI274" s="394">
        <f>AI200-AI166</f>
        <v>69861.12413</v>
      </c>
      <c r="AJ274" s="394">
        <f>AJ200-AJ166</f>
        <v>70291.29013</v>
      </c>
      <c r="AK274" s="394">
        <f>AK200-AK166</f>
        <v>70721.44513</v>
      </c>
      <c r="AL274" s="394">
        <f>AL200-AL166</f>
        <v>71151.60563</v>
      </c>
      <c r="AM274" s="394">
        <f>AM200-AM166</f>
        <v>71581.76063</v>
      </c>
      <c r="AN274" s="394">
        <f>AN200-AN166</f>
        <v>86253.70913</v>
      </c>
      <c r="AO274" s="394">
        <f>AO200-AO166</f>
        <v>70817.1885026</v>
      </c>
      <c r="AP274" s="394">
        <f>AP200-AP166</f>
        <v>57005.5610026</v>
      </c>
      <c r="AQ274" s="394">
        <f>AQ200-AQ166</f>
        <v>43193.9335026</v>
      </c>
      <c r="AR274" s="394">
        <f>AR200-AR166</f>
        <v>29382.3005026</v>
      </c>
      <c r="AS274" s="394">
        <f>AS200-AS166</f>
        <v>7757.90500259999</v>
      </c>
      <c r="AT274" s="394">
        <f>AT200-AT166</f>
        <v>-4798.11999739998</v>
      </c>
      <c r="AU274" s="394">
        <f>AU200-AU166</f>
        <v>-17354.1499974</v>
      </c>
      <c r="AV274" s="394">
        <f>AV200-AV166</f>
        <v>-29910.1699974</v>
      </c>
      <c r="AW274" s="394">
        <f>AW200-AW166</f>
        <v>-42950.7814974</v>
      </c>
      <c r="AX274" s="394">
        <f>AX200-AX166</f>
        <v>-2072.77999740001</v>
      </c>
      <c r="AY274" s="394">
        <f>AY200-AY166</f>
        <v>-15019.8549974</v>
      </c>
      <c r="AZ274" s="394">
        <f>AZ200-AZ166</f>
        <v>-40813.2174974</v>
      </c>
      <c r="BA274" s="394">
        <f>BA200-BA166</f>
        <v>-42900.774597348</v>
      </c>
      <c r="BB274" s="394">
        <f>BB200-BB166</f>
        <v>-43330.940597348</v>
      </c>
      <c r="BC274" s="394">
        <f>BC200-BC166</f>
        <v>-43761.0955973479</v>
      </c>
      <c r="BD274" s="394">
        <f>BD200-BD166</f>
        <v>-44191.256097348</v>
      </c>
      <c r="BE274" s="394">
        <f>BE200-BE166</f>
        <v>-44621.416597348</v>
      </c>
      <c r="BF274" s="394">
        <f>BF200-BF166</f>
        <v>-45051.577097348</v>
      </c>
      <c r="BG274" s="394">
        <f>BG200-BG166</f>
        <v>-45481.737597348</v>
      </c>
      <c r="BH274" s="394">
        <f>BH200-BH166</f>
        <v>-45911.898097348</v>
      </c>
      <c r="BI274" s="394">
        <f>BI200-BI166</f>
        <v>-46342.058597348</v>
      </c>
      <c r="BJ274" s="394">
        <f>BJ200-BJ166</f>
        <v>-46772.219097348</v>
      </c>
      <c r="BK274" s="394">
        <f>BK200-BK166</f>
        <v>-47202.379597348</v>
      </c>
      <c r="BL274" s="394">
        <f>BL200-BL166</f>
        <v>-47632.534597348</v>
      </c>
      <c r="BM274" s="394">
        <f>BM200-BM166</f>
        <v>-26252.745129295</v>
      </c>
      <c r="BN274" s="394">
        <f>BN200-BN166</f>
        <v>-26682.905629295</v>
      </c>
      <c r="BO274" s="394">
        <f>BO200-BO166</f>
        <v>26713.223870705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-250000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-250000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-282196.6081</v>
      </c>
      <c r="R278" s="449">
        <f>R273+R274+R275+R276+R277</f>
        <v>-380586.5112</v>
      </c>
      <c r="S278" s="449">
        <f>S273+S274+S275+S276+S277</f>
        <v>-478976.4143</v>
      </c>
      <c r="T278" s="449">
        <f>T273+T274+T275+T276+T277</f>
        <v>-605272.5674</v>
      </c>
      <c r="U278" s="449">
        <f>U273+U274+U275+U276+U277</f>
        <v>-732068.7205</v>
      </c>
      <c r="V278" s="449">
        <f>V273+V274+V275+V276+V277</f>
        <v>-858864.8736</v>
      </c>
      <c r="W278" s="449">
        <f>W273+W274+W275+W276+W277</f>
        <v>-969088.7643</v>
      </c>
      <c r="X278" s="449">
        <f>X273+X274+X275+X276+X277</f>
        <v>-1064087.3926</v>
      </c>
      <c r="Y278" s="449">
        <f>Y273+Y274+Y275+Y276+Y277</f>
        <v>-1085138.7585</v>
      </c>
      <c r="Z278" s="449">
        <f>Z273+Z274+Z275+Z276+Z277</f>
        <v>-1171380.648</v>
      </c>
      <c r="AA278" s="449">
        <f>AA273+AA274+AA275+AA276+AA277</f>
        <v>-1492086.0355</v>
      </c>
      <c r="AB278" s="449">
        <f>AB273+AB274+AB275+AB276+AB277</f>
        <v>-1489879.933</v>
      </c>
      <c r="AC278" s="449">
        <f>AC273+AC274+AC275+AC276+AC277</f>
        <v>-1531105.37837</v>
      </c>
      <c r="AD278" s="449">
        <f>AD273+AD274+AD275+AD276+AD277</f>
        <v>-1556794.32774</v>
      </c>
      <c r="AE278" s="449">
        <f>AE273+AE274+AE275+AE276+AE277</f>
        <v>-1489553.2053886</v>
      </c>
      <c r="AF278" s="449">
        <f>AF273+AF274+AF275+AF276+AF277</f>
        <v>-1384914.5597586</v>
      </c>
      <c r="AG278" s="449">
        <f>AG273+AG274+AG275+AG276+AG277</f>
        <v>-1289718.3306286</v>
      </c>
      <c r="AH278" s="449">
        <f>AH273+AH274+AH275+AH276+AH277</f>
        <v>-1161231.9764986</v>
      </c>
      <c r="AI278" s="449">
        <f>AI273+AI274+AI275+AI276+AI277</f>
        <v>-1091370.8523686</v>
      </c>
      <c r="AJ278" s="449">
        <f>AJ273+AJ274+AJ275+AJ276+AJ277</f>
        <v>-1021079.5622386</v>
      </c>
      <c r="AK278" s="449">
        <f>AK273+AK274+AK275+AK276+AK277</f>
        <v>-950358.117108598</v>
      </c>
      <c r="AL278" s="449">
        <f>AL273+AL274+AL275+AL276+AL277</f>
        <v>-879206.511478598</v>
      </c>
      <c r="AM278" s="449">
        <f>AM273+AM274+AM275+AM276+AM277</f>
        <v>-1057624.7508486</v>
      </c>
      <c r="AN278" s="449">
        <f>AN273+AN274+AN275+AN276+AN277</f>
        <v>-971371.041718598</v>
      </c>
      <c r="AO278" s="449">
        <f>AO273+AO274+AO275+AO276+AO277</f>
        <v>-900553.853215998</v>
      </c>
      <c r="AP278" s="449">
        <f>AP273+AP274+AP275+AP276+AP277</f>
        <v>-843548.292213398</v>
      </c>
      <c r="AQ278" s="449">
        <f>AQ273+AQ274+AQ275+AQ276+AQ277</f>
        <v>-800354.358710798</v>
      </c>
      <c r="AR278" s="449">
        <f>AR273+AR274+AR275+AR276+AR277</f>
        <v>-770972.058208198</v>
      </c>
      <c r="AS278" s="449">
        <f>AS273+AS274+AS275+AS276+AS277</f>
        <v>-763214.153205598</v>
      </c>
      <c r="AT278" s="449">
        <f>AT273+AT274+AT275+AT276+AT277</f>
        <v>-768012.273202998</v>
      </c>
      <c r="AU278" s="449">
        <f>AU273+AU274+AU275+AU276+AU277</f>
        <v>-785366.423200398</v>
      </c>
      <c r="AV278" s="449">
        <f>AV273+AV274+AV275+AV276+AV277</f>
        <v>-815276.593197798</v>
      </c>
      <c r="AW278" s="449">
        <f>AW273+AW274+AW275+AW276+AW277</f>
        <v>-858227.374695198</v>
      </c>
      <c r="AX278" s="449">
        <f>AX273+AX274+AX275+AX276+AX277</f>
        <v>-860300.154692598</v>
      </c>
      <c r="AY278" s="449">
        <f>AY273+AY274+AY275+AY276+AY277</f>
        <v>-1125320.00969</v>
      </c>
      <c r="AZ278" s="449">
        <f>AZ273+AZ274+AZ275+AZ276+AZ277</f>
        <v>-1166133.2271874</v>
      </c>
      <c r="BA278" s="449">
        <f>BA273+BA274+BA275+BA276+BA277</f>
        <v>-1209034.00178475</v>
      </c>
      <c r="BB278" s="449">
        <f>BB273+BB274+BB275+BB276+BB277</f>
        <v>-1252364.94238209</v>
      </c>
      <c r="BC278" s="449">
        <f>BC273+BC274+BC275+BC276+BC277</f>
        <v>-1296126.03797944</v>
      </c>
      <c r="BD278" s="449">
        <f>BD273+BD274+BD275+BD276+BD277</f>
        <v>-1340317.29407679</v>
      </c>
      <c r="BE278" s="449">
        <f>BE273+BE274+BE275+BE276+BE277</f>
        <v>-1384938.71067414</v>
      </c>
      <c r="BF278" s="449">
        <f>BF273+BF274+BF275+BF276+BF277</f>
        <v>-1429990.28777149</v>
      </c>
      <c r="BG278" s="449">
        <f>BG273+BG274+BG275+BG276+BG277</f>
        <v>-1475472.02536883</v>
      </c>
      <c r="BH278" s="449">
        <f>BH273+BH274+BH275+BH276+BH277</f>
        <v>-1521383.92346618</v>
      </c>
      <c r="BI278" s="449">
        <f>BI273+BI274+BI275+BI276+BI277</f>
        <v>-1567725.98206353</v>
      </c>
      <c r="BJ278" s="449">
        <f>BJ273+BJ274+BJ275+BJ276+BJ277</f>
        <v>-1614498.20116088</v>
      </c>
      <c r="BK278" s="449">
        <f>BK273+BK274+BK275+BK276+BK277</f>
        <v>-1911700.58075823</v>
      </c>
      <c r="BL278" s="449">
        <f>BL273+BL274+BL275+BL276+BL277</f>
        <v>-1959333.11535557</v>
      </c>
      <c r="BM278" s="449">
        <f>BM273+BM274+BM275+BM276+BM277</f>
        <v>-1985585.86048487</v>
      </c>
      <c r="BN278" s="449">
        <f>BN273+BN274+BN275+BN276+BN277</f>
        <v>-2012268.76611416</v>
      </c>
      <c r="BO278" s="449">
        <f>BO273+BO274+BO275+BO276+BO277</f>
        <v>-1985555.54224346</v>
      </c>
      <c r="BP278" s="449">
        <f>BP273+BP274+BP275+BP276+BP277</f>
        <v>-2071773.31337275</v>
      </c>
      <c r="BQ278" s="449">
        <f>BQ273+BQ274+BQ275+BQ276+BQ277</f>
        <v>-2157991.08450205</v>
      </c>
      <c r="BR278" s="449">
        <f>BR273+BR274+BR275+BR276+BR277</f>
        <v>-2190958.50563134</v>
      </c>
      <c r="BS278" s="449">
        <f>BS273+BS274+BS275+BS276+BS277</f>
        <v>-2277176.27676064</v>
      </c>
      <c r="BT278" s="449">
        <f>BT273+BT274+BT275+BT276+BT277</f>
        <v>-2363394.04788993</v>
      </c>
      <c r="BU278" s="449">
        <f>BU273+BU274+BU275+BU276+BU277</f>
        <v>-2381849.81901923</v>
      </c>
      <c r="BV278" s="449">
        <f>BV273+BV274+BV275+BV276+BV277</f>
        <v>-2468067.59014852</v>
      </c>
      <c r="BW278" s="449">
        <f>BW273+BW274+BW275+BW276+BW277</f>
        <v>-2554285.36127782</v>
      </c>
      <c r="BX278" s="449">
        <f>BX273+BX274+BX275+BX276+BX277</f>
        <v>-2572741.13240711</v>
      </c>
      <c r="BY278" s="449">
        <f>BY273+BY274+BY275+BY276+BY277</f>
        <v>-2660683.25895899</v>
      </c>
      <c r="BZ278" s="449">
        <f>BZ273+BZ274+BZ275+BZ276+BZ277</f>
        <v>-2748625.38551087</v>
      </c>
      <c r="CA278" s="449">
        <f>CA273+CA274+CA275+CA276+CA277</f>
        <v>-2768805.51206275</v>
      </c>
      <c r="CB278" s="449">
        <f>CB273+CB274+CB275+CB276+CB277</f>
        <v>-2856747.63861464</v>
      </c>
      <c r="CC278" s="449">
        <f>CC273+CC274+CC275+CC276+CC277</f>
        <v>-2944689.76516652</v>
      </c>
      <c r="CD278" s="449">
        <f>CD273+CD274+CD275+CD276+CD277</f>
        <v>-2956132.8917184</v>
      </c>
      <c r="CE278" s="449">
        <f>CE273+CE274+CE275+CE276+CE277</f>
        <v>-3044075.01827028</v>
      </c>
      <c r="CF278" s="449">
        <f>CF273+CF274+CF275+CF276+CF277</f>
        <v>-3132017.14482216</v>
      </c>
      <c r="CG278" s="449">
        <f>CG273+CG274+CG275+CG276+CG277</f>
        <v>-3143460.27137404</v>
      </c>
      <c r="CH278" s="449">
        <f>CH273+CH274+CH275+CH276+CH277</f>
        <v>-3231402.39792592</v>
      </c>
      <c r="CI278" s="449">
        <f>CI273+CI274+CI275+CI276+CI277</f>
        <v>-3319344.5244778</v>
      </c>
      <c r="CJ278" s="449">
        <f>CJ273+CJ274+CJ275+CJ276+CJ277</f>
        <v>-3324179.6244232</v>
      </c>
      <c r="CK278" s="449">
        <f>CK273+CK274+CK275+CK276+CK277</f>
        <v>-3256019.59350612</v>
      </c>
      <c r="CL278" s="449">
        <f>CL273+CL274+CL275+CL276+CL277</f>
        <v>-3187859.56258904</v>
      </c>
      <c r="CM278" s="449">
        <f>CM273+CM274+CM275+CM276+CM277</f>
        <v>-3119699.53167196</v>
      </c>
      <c r="CN278" s="449">
        <f>CN273+CN274+CN275+CN276+CN277</f>
        <v>-3051539.50075488</v>
      </c>
      <c r="CO278" s="449">
        <f>CO273+CO274+CO275+CO276+CO277</f>
        <v>-2983379.4698378</v>
      </c>
      <c r="CP278" s="449">
        <f>CP273+CP274+CP275+CP276+CP277</f>
        <v>-2915219.43892072</v>
      </c>
      <c r="CQ278" s="449">
        <f>CQ273+CQ274+CQ275+CQ276+CQ277</f>
        <v>-2847059.40800363</v>
      </c>
      <c r="CR278" s="449">
        <f>CR273+CR274+CR275+CR276+CR277</f>
        <v>-2778899.37708655</v>
      </c>
      <c r="CS278" s="449">
        <f>CS273+CS274+CS275+CS276+CS277</f>
        <v>-2710739.34616947</v>
      </c>
      <c r="CT278" s="449">
        <f>CT273+CT274+CT275+CT276+CT277</f>
        <v>-2640670.82187749</v>
      </c>
      <c r="CU278" s="449">
        <f>CU273+CU274+CU275+CU276+CU277</f>
        <v>-2570602.29758551</v>
      </c>
      <c r="CV278" s="449">
        <f>CV273+CV274+CV275+CV276+CV277</f>
        <v>-2500533.77329354</v>
      </c>
      <c r="CW278" s="449">
        <f>CW273+CW274+CW275+CW276+CW277</f>
        <v>-2376512.94745213</v>
      </c>
      <c r="CX278" s="449">
        <f>CX273+CX274+CX275+CX276+CX277</f>
        <v>-2235045.27267431</v>
      </c>
      <c r="CY278" s="449">
        <f>CY273+CY274+CY275+CY276+CY277</f>
        <v>-2093577.59789649</v>
      </c>
      <c r="CZ278" s="449">
        <f>CZ273+CZ274+CZ275+CZ276+CZ277</f>
        <v>-1952109.92311867</v>
      </c>
      <c r="DA278" s="449">
        <f>DA273+DA274+DA275+DA276+DA277</f>
        <v>-1810642.24834086</v>
      </c>
      <c r="DB278" s="449">
        <f>DB273+DB274+DB275+DB276+DB277</f>
        <v>-1669174.57356304</v>
      </c>
      <c r="DC278" s="449">
        <f>DC273+DC274+DC275+DC276+DC277</f>
        <v>-1527706.89878522</v>
      </c>
      <c r="DD278" s="449">
        <f>DD273+DD274+DD275+DD276+DD277</f>
        <v>-1386239.2240074</v>
      </c>
      <c r="DE278" s="449">
        <f>DE273+DE274+DE275+DE276+DE277</f>
        <v>-1244771.54922959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1795856.02034127</v>
      </c>
      <c r="S281" s="394">
        <f>S262+S273</f>
        <v>1788477.56929076</v>
      </c>
      <c r="T281" s="394">
        <f>T262+T273</f>
        <v>1200040.81232443</v>
      </c>
      <c r="U281" s="394">
        <f>U262+U273</f>
        <v>1417486.85809905</v>
      </c>
      <c r="V281" s="394">
        <f>V262+V273</f>
        <v>1393397.75671155</v>
      </c>
      <c r="W281" s="394">
        <f>W262+W273</f>
        <v>1685746.14271783</v>
      </c>
      <c r="X281" s="394">
        <f>X262+X273</f>
        <v>2022116.31901629</v>
      </c>
      <c r="Y281" s="394">
        <f>Y262+Y273</f>
        <v>2335615.39121562</v>
      </c>
      <c r="Z281" s="394">
        <f>Z262+Z273</f>
        <v>2768778.66179884</v>
      </c>
      <c r="AA281" s="394">
        <f>AA262+AA273</f>
        <v>3199317.23523206</v>
      </c>
      <c r="AB281" s="394">
        <f>AB262+AB273</f>
        <v>3469698.16105596</v>
      </c>
      <c r="AC281" s="394">
        <f>AC262+AC273</f>
        <v>4070812.24534205</v>
      </c>
      <c r="AD281" s="394">
        <f>AD262+AD273</f>
        <v>4462528.06958858</v>
      </c>
      <c r="AE281" s="394">
        <f>AE262+AE273</f>
        <v>4869780.38983511</v>
      </c>
      <c r="AF281" s="394">
        <f>AF262+AF273</f>
        <v>5362079.79975962</v>
      </c>
      <c r="AG281" s="394">
        <f>AG262+AG273</f>
        <v>5510507.80339715</v>
      </c>
      <c r="AH281" s="394">
        <f>AH262+AH273</f>
        <v>6392649.71259425</v>
      </c>
      <c r="AI281" s="394">
        <f>AI262+AI273</f>
        <v>6919076.50560001</v>
      </c>
      <c r="AJ281" s="394">
        <f>AJ262+AJ273</f>
        <v>7503959.72919515</v>
      </c>
      <c r="AK281" s="394">
        <f>AK262+AK273</f>
        <v>8278618.43091931</v>
      </c>
      <c r="AL281" s="394">
        <f>AL262+AL273</f>
        <v>8898319.72727683</v>
      </c>
      <c r="AM281" s="394">
        <f>AM262+AM273</f>
        <v>9768536.55552882</v>
      </c>
      <c r="AN281" s="394">
        <f>AN262+AN273</f>
        <v>10344913.1618238</v>
      </c>
      <c r="AO281" s="394">
        <f>AO262+AO273</f>
        <v>10439711.6606899</v>
      </c>
      <c r="AP281" s="394">
        <f>AP262+AP273</f>
        <v>10503932.0341441</v>
      </c>
      <c r="AQ281" s="394">
        <f>AQ262+AQ273</f>
        <v>10617692.6800982</v>
      </c>
      <c r="AR281" s="394">
        <f>AR262+AR273</f>
        <v>10762641.6985524</v>
      </c>
      <c r="AS281" s="394">
        <f>AS262+AS273</f>
        <v>10888361.4890066</v>
      </c>
      <c r="AT281" s="394">
        <f>AT262+AT273</f>
        <v>11055808.7839608</v>
      </c>
      <c r="AU281" s="394">
        <f>AU262+AU273</f>
        <v>11250282.458915</v>
      </c>
      <c r="AV281" s="394">
        <f>AV262+AV273</f>
        <v>11897528.1957857</v>
      </c>
      <c r="AW281" s="394">
        <f>AW262+AW273</f>
        <v>12608451.722282</v>
      </c>
      <c r="AX281" s="394">
        <f>AX262+AX273</f>
        <v>12644158.4447659</v>
      </c>
      <c r="AY281" s="394">
        <f>AY262+AY273</f>
        <v>12753728.5062498</v>
      </c>
      <c r="AZ281" s="394">
        <f>AZ262+AZ273</f>
        <v>12653144.7427336</v>
      </c>
      <c r="BA281" s="394">
        <f>BA262+BA273</f>
        <v>12809752.9542175</v>
      </c>
      <c r="BB281" s="394">
        <f>BB262+BB273</f>
        <v>13092926.9561212</v>
      </c>
      <c r="BC281" s="394">
        <f>BC262+BC273</f>
        <v>13417685.4545249</v>
      </c>
      <c r="BD281" s="394">
        <f>BD262+BD273</f>
        <v>13614220.5479286</v>
      </c>
      <c r="BE281" s="394">
        <f>BE262+BE273</f>
        <v>13928186.4733323</v>
      </c>
      <c r="BF281" s="394">
        <f>BF262+BF273</f>
        <v>14314103.4632361</v>
      </c>
      <c r="BG281" s="394">
        <f>BG262+BG273</f>
        <v>14559489.1301398</v>
      </c>
      <c r="BH281" s="394">
        <f>BH262+BH273</f>
        <v>14960172.1915435</v>
      </c>
      <c r="BI281" s="394">
        <f>BI262+BI273</f>
        <v>15640735.08125</v>
      </c>
      <c r="BJ281" s="394">
        <f>BJ262+BJ273</f>
        <v>16177287.0562527</v>
      </c>
      <c r="BK281" s="394">
        <f>BK262+BK273</f>
        <v>16441829.6648313</v>
      </c>
      <c r="BL281" s="394">
        <f>BL262+BL273</f>
        <v>16530129.2029099</v>
      </c>
      <c r="BM281" s="394">
        <f>BM262+BM273</f>
        <v>16794714.4284885</v>
      </c>
      <c r="BN281" s="394">
        <f>BN262+BN273</f>
        <v>17134191.0237553</v>
      </c>
      <c r="BO281" s="394">
        <f>BO262+BO273</f>
        <v>17374394.6510221</v>
      </c>
      <c r="BP281" s="394">
        <f>BP262+BP273</f>
        <v>17740375.632789</v>
      </c>
      <c r="BQ281" s="394">
        <f>BQ262+BQ273</f>
        <v>17939103.0445558</v>
      </c>
      <c r="BR281" s="394">
        <f>BR262+BR273</f>
        <v>18199653.0313226</v>
      </c>
      <c r="BS281" s="394">
        <f>BS262+BS273</f>
        <v>18451630.7930895</v>
      </c>
      <c r="BT281" s="394">
        <f>BT262+BT273</f>
        <v>18712180.7798563</v>
      </c>
      <c r="BU281" s="394">
        <f>BU262+BU273</f>
        <v>18910005.2591231</v>
      </c>
      <c r="BV281" s="394">
        <f>BV262+BV273</f>
        <v>19247972.9633899</v>
      </c>
      <c r="BW281" s="394">
        <f>BW262+BW273</f>
        <v>19481011.8101568</v>
      </c>
      <c r="BX281" s="394">
        <f>BX262+BX273</f>
        <v>19777679.0969236</v>
      </c>
      <c r="BY281" s="394">
        <f>BY262+BY273</f>
        <v>20044168.5086904</v>
      </c>
      <c r="BZ281" s="394">
        <f>BZ262+BZ273</f>
        <v>20292674.9430592</v>
      </c>
      <c r="CA281" s="394">
        <f>CA262+CA273</f>
        <v>20478455.8699281</v>
      </c>
      <c r="CB281" s="394">
        <f>CB262+CB273</f>
        <v>20804380.0217969</v>
      </c>
      <c r="CC281" s="394">
        <f>CC262+CC273</f>
        <v>21025375.3161657</v>
      </c>
      <c r="CD281" s="394">
        <f>CD262+CD273</f>
        <v>21309999.0505346</v>
      </c>
      <c r="CE281" s="394">
        <f>CE262+CE273</f>
        <v>21573181.9099034</v>
      </c>
      <c r="CF281" s="394">
        <f>CF262+CF273</f>
        <v>21821688.3442722</v>
      </c>
      <c r="CG281" s="394">
        <f>CG262+CG273</f>
        <v>22024624.988641</v>
      </c>
      <c r="CH281" s="394">
        <f>CH262+CH273</f>
        <v>22378247.7230099</v>
      </c>
      <c r="CI281" s="394">
        <f>CI262+CI273</f>
        <v>22564931.5823787</v>
      </c>
      <c r="CJ281" s="394">
        <f>CJ262+CJ273</f>
        <v>22813438.0167475</v>
      </c>
      <c r="CK281" s="394">
        <f>CK262+CK273</f>
        <v>23087743.5652228</v>
      </c>
      <c r="CL281" s="394">
        <f>CL262+CL273</f>
        <v>23433547.9886457</v>
      </c>
      <c r="CM281" s="394">
        <f>CM262+CM273</f>
        <v>23701700.2170686</v>
      </c>
      <c r="CN281" s="394">
        <f>CN262+CN273</f>
        <v>23980687.6354914</v>
      </c>
      <c r="CO281" s="394">
        <f>CO262+CO273</f>
        <v>24128749.8414143</v>
      </c>
      <c r="CP281" s="394">
        <f>CP262+CP273</f>
        <v>24285841.3723372</v>
      </c>
      <c r="CQ281" s="394">
        <f>CQ262+CQ273</f>
        <v>24348124.9907601</v>
      </c>
      <c r="CR281" s="394">
        <f>CR262+CR273</f>
        <v>24419437.9341829</v>
      </c>
      <c r="CS281" s="394">
        <f>CS262+CS273</f>
        <v>24413098.6826058</v>
      </c>
      <c r="CT281" s="394">
        <f>CT262+CT273</f>
        <v>24417594.6210287</v>
      </c>
      <c r="CU281" s="394">
        <f>CU262+CU273</f>
        <v>24357164.5178434</v>
      </c>
      <c r="CV281" s="394">
        <f>CV262+CV273</f>
        <v>24305763.7396582</v>
      </c>
      <c r="CW281" s="394">
        <f>CW262+CW273</f>
        <v>24159555.0489729</v>
      </c>
      <c r="CX281" s="394">
        <f>CX262+CX273</f>
        <v>24066873.7058542</v>
      </c>
      <c r="CY281" s="394">
        <f>CY262+CY273</f>
        <v>23913987.0166719</v>
      </c>
      <c r="CZ281" s="394">
        <f>CZ262+CZ273</f>
        <v>23771935.5174896</v>
      </c>
      <c r="DA281" s="394">
        <f>DA262+DA273</f>
        <v>23498958.8058073</v>
      </c>
      <c r="DB281" s="394">
        <f>DB262+DB273</f>
        <v>23235011.4191251</v>
      </c>
      <c r="DC281" s="394">
        <f>DC262+DC273</f>
        <v>22790477.5324428</v>
      </c>
      <c r="DD281" s="394">
        <f>DD262+DD273</f>
        <v>22345943.6457605</v>
      </c>
      <c r="DE281" s="394">
        <f>DE262+DE273</f>
        <v>21901409.7590782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-1795278.53872378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-3524842.30194964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-1704005.07853312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-1989440.18305445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-1679388.51224002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-1558177.90237884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1795856.02034127</v>
      </c>
      <c r="R283" s="449">
        <f>R270+R278+R282</f>
        <v>1788477.56929076</v>
      </c>
      <c r="S283" s="449">
        <f>S270+S278+S282</f>
        <v>1200040.81232443</v>
      </c>
      <c r="T283" s="449">
        <f>T270+T278+T282</f>
        <v>1417486.85809905</v>
      </c>
      <c r="U283" s="449">
        <f>U270+U278+U282</f>
        <v>1393397.75671155</v>
      </c>
      <c r="V283" s="449">
        <f>V270+V278+V282</f>
        <v>1685746.14271783</v>
      </c>
      <c r="W283" s="449">
        <f>W270+W278+W282</f>
        <v>2022116.31901629</v>
      </c>
      <c r="X283" s="449">
        <f>X270+X278+X282</f>
        <v>2335615.39121562</v>
      </c>
      <c r="Y283" s="449">
        <f>Y270+Y278+Y282</f>
        <v>2768778.66179884</v>
      </c>
      <c r="Z283" s="449">
        <f>Z270+Z278+Z282</f>
        <v>3199317.23523206</v>
      </c>
      <c r="AA283" s="449">
        <f>AA270+AA278+AA282</f>
        <v>3469698.16105596</v>
      </c>
      <c r="AB283" s="449">
        <f>AB270+AB278+AB282</f>
        <v>2275533.70661827</v>
      </c>
      <c r="AC283" s="449">
        <f>AC270+AC278+AC282</f>
        <v>4462528.06958858</v>
      </c>
      <c r="AD283" s="449">
        <f>AD270+AD278+AD282</f>
        <v>4869780.38983511</v>
      </c>
      <c r="AE283" s="449">
        <f>AE270+AE278+AE282</f>
        <v>5362079.79975962</v>
      </c>
      <c r="AF283" s="449">
        <f>AF270+AF278+AF282</f>
        <v>5510507.80339715</v>
      </c>
      <c r="AG283" s="449">
        <f>AG270+AG278+AG282</f>
        <v>6392649.71259425</v>
      </c>
      <c r="AH283" s="449">
        <f>AH270+AH278+AH282</f>
        <v>6919076.50560001</v>
      </c>
      <c r="AI283" s="449">
        <f>AI270+AI278+AI282</f>
        <v>7503959.72919515</v>
      </c>
      <c r="AJ283" s="449">
        <f>AJ270+AJ278+AJ282</f>
        <v>8278618.43091931</v>
      </c>
      <c r="AK283" s="449">
        <f>AK270+AK278+AK282</f>
        <v>8898319.72727683</v>
      </c>
      <c r="AL283" s="449">
        <f>AL270+AL278+AL282</f>
        <v>9768536.55552882</v>
      </c>
      <c r="AM283" s="449">
        <f>AM270+AM278+AM282</f>
        <v>10344913.1618238</v>
      </c>
      <c r="AN283" s="449">
        <f>AN270+AN278+AN282</f>
        <v>6914869.35874022</v>
      </c>
      <c r="AO283" s="449">
        <f>AO270+AO278+AO282</f>
        <v>10503932.0341441</v>
      </c>
      <c r="AP283" s="449">
        <f>AP270+AP278+AP282</f>
        <v>10617692.6800982</v>
      </c>
      <c r="AQ283" s="449">
        <f>AQ270+AQ278+AQ282</f>
        <v>10762641.6985524</v>
      </c>
      <c r="AR283" s="449">
        <f>AR270+AR278+AR282</f>
        <v>10888361.4890066</v>
      </c>
      <c r="AS283" s="449">
        <f>AS270+AS278+AS282</f>
        <v>11055808.7839608</v>
      </c>
      <c r="AT283" s="449">
        <f>AT270+AT278+AT282</f>
        <v>11250282.458915</v>
      </c>
      <c r="AU283" s="449">
        <f>AU270+AU278+AU282</f>
        <v>11897528.1957857</v>
      </c>
      <c r="AV283" s="449">
        <f>AV270+AV278+AV282</f>
        <v>12608451.722282</v>
      </c>
      <c r="AW283" s="449">
        <f>AW270+AW278+AW282</f>
        <v>12644158.4447659</v>
      </c>
      <c r="AX283" s="449">
        <f>AX270+AX278+AX282</f>
        <v>12753728.5062498</v>
      </c>
      <c r="AY283" s="449">
        <f>AY270+AY278+AY282</f>
        <v>12653144.7427336</v>
      </c>
      <c r="AZ283" s="449">
        <f>AZ270+AZ278+AZ282</f>
        <v>11105747.8756844</v>
      </c>
      <c r="BA283" s="449">
        <f>BA270+BA278+BA282</f>
        <v>13092926.9561212</v>
      </c>
      <c r="BB283" s="449">
        <f>BB270+BB278+BB282</f>
        <v>13417685.4545249</v>
      </c>
      <c r="BC283" s="449">
        <f>BC270+BC278+BC282</f>
        <v>13614220.5479286</v>
      </c>
      <c r="BD283" s="449">
        <f>BD270+BD278+BD282</f>
        <v>13928186.4733323</v>
      </c>
      <c r="BE283" s="449">
        <f>BE270+BE278+BE282</f>
        <v>14314103.4632361</v>
      </c>
      <c r="BF283" s="449">
        <f>BF270+BF278+BF282</f>
        <v>14559489.1301398</v>
      </c>
      <c r="BG283" s="449">
        <f>BG270+BG278+BG282</f>
        <v>14960172.1915435</v>
      </c>
      <c r="BH283" s="449">
        <f>BH270+BH278+BH282</f>
        <v>15640735.08125</v>
      </c>
      <c r="BI283" s="449">
        <f>BI270+BI278+BI282</f>
        <v>16177287.0562527</v>
      </c>
      <c r="BJ283" s="449">
        <f>BJ270+BJ278+BJ282</f>
        <v>16441829.6648313</v>
      </c>
      <c r="BK283" s="449">
        <f>BK270+BK278+BK282</f>
        <v>16530129.2029099</v>
      </c>
      <c r="BL283" s="449">
        <f>BL270+BL278+BL282</f>
        <v>14805274.245434</v>
      </c>
      <c r="BM283" s="449">
        <f>BM270+BM278+BM282</f>
        <v>17134191.0237553</v>
      </c>
      <c r="BN283" s="449">
        <f>BN270+BN278+BN282</f>
        <v>17374394.6510221</v>
      </c>
      <c r="BO283" s="449">
        <f>BO270+BO278+BO282</f>
        <v>17740375.632789</v>
      </c>
      <c r="BP283" s="449">
        <f>BP270+BP278+BP282</f>
        <v>17939103.0445558</v>
      </c>
      <c r="BQ283" s="449">
        <f>BQ270+BQ278+BQ282</f>
        <v>18199653.0313226</v>
      </c>
      <c r="BR283" s="449">
        <f>BR270+BR278+BR282</f>
        <v>18451630.7930895</v>
      </c>
      <c r="BS283" s="449">
        <f>BS270+BS278+BS282</f>
        <v>18712180.7798563</v>
      </c>
      <c r="BT283" s="449">
        <f>BT270+BT278+BT282</f>
        <v>18910005.2591231</v>
      </c>
      <c r="BU283" s="449">
        <f>BU270+BU278+BU282</f>
        <v>19247972.9633899</v>
      </c>
      <c r="BV283" s="449">
        <f>BV270+BV278+BV282</f>
        <v>19481011.8101568</v>
      </c>
      <c r="BW283" s="449">
        <f>BW270+BW278+BW282</f>
        <v>19777679.0969236</v>
      </c>
      <c r="BX283" s="449">
        <f>BX270+BX278+BX282</f>
        <v>18364779.9964504</v>
      </c>
      <c r="BY283" s="449">
        <f>BY270+BY278+BY282</f>
        <v>20292674.9430592</v>
      </c>
      <c r="BZ283" s="449">
        <f>BZ270+BZ278+BZ282</f>
        <v>20478455.8699281</v>
      </c>
      <c r="CA283" s="449">
        <f>CA270+CA278+CA282</f>
        <v>20804380.0217969</v>
      </c>
      <c r="CB283" s="449">
        <f>CB270+CB278+CB282</f>
        <v>21025375.3161657</v>
      </c>
      <c r="CC283" s="449">
        <f>CC270+CC278+CC282</f>
        <v>21309999.0505346</v>
      </c>
      <c r="CD283" s="449">
        <f>CD270+CD278+CD282</f>
        <v>21573181.9099034</v>
      </c>
      <c r="CE283" s="449">
        <f>CE270+CE278+CE282</f>
        <v>21821688.3442722</v>
      </c>
      <c r="CF283" s="449">
        <f>CF270+CF278+CF282</f>
        <v>22024624.988641</v>
      </c>
      <c r="CG283" s="449">
        <f>CG270+CG278+CG282</f>
        <v>22378247.7230099</v>
      </c>
      <c r="CH283" s="449">
        <f>CH270+CH278+CH282</f>
        <v>22564931.5823787</v>
      </c>
      <c r="CI283" s="449">
        <f>CI270+CI278+CI282</f>
        <v>22813438.0167475</v>
      </c>
      <c r="CJ283" s="449">
        <f>CJ270+CJ278+CJ282</f>
        <v>21529565.662844</v>
      </c>
      <c r="CK283" s="449">
        <f>CK270+CK278+CK282</f>
        <v>23433547.9886457</v>
      </c>
      <c r="CL283" s="449">
        <f>CL270+CL278+CL282</f>
        <v>23701700.2170686</v>
      </c>
      <c r="CM283" s="449">
        <f>CM270+CM278+CM282</f>
        <v>23980687.6354914</v>
      </c>
      <c r="CN283" s="449">
        <f>CN270+CN278+CN282</f>
        <v>24128749.8414143</v>
      </c>
      <c r="CO283" s="449">
        <f>CO270+CO278+CO282</f>
        <v>24285841.3723372</v>
      </c>
      <c r="CP283" s="449">
        <f>CP270+CP278+CP282</f>
        <v>24348124.9907601</v>
      </c>
      <c r="CQ283" s="449">
        <f>CQ270+CQ278+CQ282</f>
        <v>24419437.9341829</v>
      </c>
      <c r="CR283" s="449">
        <f>CR270+CR278+CR282</f>
        <v>24413098.6826058</v>
      </c>
      <c r="CS283" s="449">
        <f>CS270+CS278+CS282</f>
        <v>24417594.6210287</v>
      </c>
      <c r="CT283" s="449">
        <f>CT270+CT278+CT282</f>
        <v>24357164.5178434</v>
      </c>
      <c r="CU283" s="449">
        <f>CU270+CU278+CU282</f>
        <v>24305763.7396582</v>
      </c>
      <c r="CV283" s="449">
        <f>CV270+CV278+CV282</f>
        <v>24159555.0489729</v>
      </c>
      <c r="CW283" s="449">
        <f>CW270+CW278+CW282</f>
        <v>24066873.7058542</v>
      </c>
      <c r="CX283" s="449">
        <f>CX270+CX278+CX282</f>
        <v>23913987.0166719</v>
      </c>
      <c r="CY283" s="449">
        <f>CY270+CY278+CY282</f>
        <v>23771935.5174896</v>
      </c>
      <c r="CZ283" s="449">
        <f>CZ270+CZ278+CZ282</f>
        <v>23498958.8058073</v>
      </c>
      <c r="DA283" s="449">
        <f>DA270+DA278+DA282</f>
        <v>23235011.4191251</v>
      </c>
      <c r="DB283" s="449">
        <f>DB270+DB278+DB282</f>
        <v>22790477.5324428</v>
      </c>
      <c r="DC283" s="449">
        <f>DC270+DC278+DC282</f>
        <v>22345943.6457605</v>
      </c>
      <c r="DD283" s="449">
        <f>DD270+DD278+DD282</f>
        <v>21901409.7590782</v>
      </c>
      <c r="DE283" s="449">
        <f>DE270+DE278+DE282</f>
        <v>21456875.8723959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7855095.51247722</v>
      </c>
      <c r="E4" s="394">
        <f>SUM(Model!AL10:AW10)</f>
        <v>5956283.95094613</v>
      </c>
      <c r="F4" s="394">
        <f>SUM(Model!AX10:BI10)</f>
        <v>6819161.86019527</v>
      </c>
      <c r="G4" s="394">
        <f>SUM(Model!BJ10:BU10)</f>
        <v>6604320</v>
      </c>
      <c r="H4" s="394">
        <f>SUM(Model!BV10:CG10)</f>
        <v>6645597</v>
      </c>
      <c r="I4" s="394">
        <f>SUM(Model!CH10:CS10)</f>
        <v>4953240</v>
      </c>
      <c r="J4" s="394">
        <f>SUM(Model!CT10:DE10)</f>
        <v>1093840.5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5891293.08905843</v>
      </c>
      <c r="E5" s="394">
        <f>SUM(Model!AL11:AW11)</f>
        <v>4467191.3181629</v>
      </c>
      <c r="F5" s="394">
        <f>SUM(Model!AX11:BI11)</f>
        <v>5114346.61441435</v>
      </c>
      <c r="G5" s="394">
        <f>SUM(Model!BJ11:BU11)</f>
        <v>4953216</v>
      </c>
      <c r="H5" s="394">
        <f>SUM(Model!BV11:CG11)</f>
        <v>4984173.6</v>
      </c>
      <c r="I5" s="394">
        <f>SUM(Model!CH11:CS11)</f>
        <v>3714912</v>
      </c>
      <c r="J5" s="394">
        <f>SUM(Model!CT11:DE11)</f>
        <v>820376.4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108726110.944142</v>
      </c>
      <c r="E6" s="394">
        <f>SUM(Model!AL57:AW57)</f>
        <v>67742189.477194</v>
      </c>
      <c r="F6" s="394">
        <f>SUM(Model!AX57:BI57)</f>
        <v>87414159.4455424</v>
      </c>
      <c r="G6" s="394">
        <f>SUM(Model!BJ57:BU57)</f>
        <v>84350154</v>
      </c>
      <c r="H6" s="394">
        <f>SUM(Model!BV57:CG57)</f>
        <v>84823157.4</v>
      </c>
      <c r="I6" s="394">
        <f>SUM(Model!CH57:CS57)</f>
        <v>65118705</v>
      </c>
      <c r="J6" s="394">
        <f>SUM(Model!CT57:DE57)</f>
        <v>8378693.1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122472499.545678</v>
      </c>
      <c r="E7" s="411">
        <f>SUM(Model!AL58:AW58)</f>
        <v>78165664.746303</v>
      </c>
      <c r="F7" s="411">
        <f>SUM(Model!AX58:BI58)</f>
        <v>99347667.920152</v>
      </c>
      <c r="G7" s="411">
        <f>SUM(Model!BJ58:BU58)</f>
        <v>95907690</v>
      </c>
      <c r="H7" s="411">
        <f>SUM(Model!BV58:CG58)</f>
        <v>96452928</v>
      </c>
      <c r="I7" s="411">
        <f>SUM(Model!CH58:CS58)</f>
        <v>73786857</v>
      </c>
      <c r="J7" s="411">
        <f>SUM(Model!CT58:DE58)</f>
        <v>10292910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-108726110.944142</v>
      </c>
      <c r="E8" s="394">
        <f>SUM(Model!AL104:AW104)</f>
        <v>-67742189.477194</v>
      </c>
      <c r="F8" s="394">
        <f>SUM(Model!AX104:BI104)</f>
        <v>-87414159.4455424</v>
      </c>
      <c r="G8" s="394">
        <f>SUM(Model!BJ104:BU104)</f>
        <v>-84350154</v>
      </c>
      <c r="H8" s="394">
        <f>SUM(Model!BV104:CG104)</f>
        <v>-84823157.4</v>
      </c>
      <c r="I8" s="394">
        <f>SUM(Model!CH104:CS104)</f>
        <v>-65118705</v>
      </c>
      <c r="J8" s="394">
        <f>SUM(Model!CT104:DE104)</f>
        <v>-8378693.1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13022682.5415357</v>
      </c>
      <c r="E11" s="413">
        <f>SUM(Model!AL107:AW107)</f>
        <v>10423475.269109</v>
      </c>
      <c r="F11" s="413">
        <f>SUM(Model!AX107:BI107)</f>
        <v>11933508.4746096</v>
      </c>
      <c r="G11" s="413">
        <f>SUM(Model!BJ107:BU107)</f>
        <v>11557536</v>
      </c>
      <c r="H11" s="413">
        <f>SUM(Model!BV107:CG107)</f>
        <v>11629770.6</v>
      </c>
      <c r="I11" s="413">
        <f>SUM(Model!CH107:CS107)</f>
        <v>8668152</v>
      </c>
      <c r="J11" s="413">
        <f>SUM(Model!CT107:DE107)</f>
        <v>1914216.9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0.10633148331131</v>
      </c>
      <c r="E12" s="461">
        <f>IFERROR(E11/E7,0)</f>
        <v>0.133351073043897</v>
      </c>
      <c r="F12" s="461">
        <f>IFERROR(F11/F7,0)</f>
        <v>0.120118657281426</v>
      </c>
      <c r="G12" s="461">
        <f>IFERROR(G11/G7,0)</f>
        <v>0.120506874891888</v>
      </c>
      <c r="H12" s="461">
        <f>IFERROR(H11/H7,0)</f>
        <v>0.120574572914987</v>
      </c>
      <c r="I12" s="461">
        <f>IFERROR(I11/I7,0)</f>
        <v>0.117475555301129</v>
      </c>
      <c r="J12" s="461">
        <f>IFERROR(J11/J7,0)</f>
        <v>0.185974316301221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-210000</v>
      </c>
      <c r="F18" s="394">
        <f>SUM(Model!AX142:BI142)</f>
        <v>-232500</v>
      </c>
      <c r="G18" s="394">
        <f>SUM(Model!BJ142:BU142)</f>
        <v>-247500</v>
      </c>
      <c r="H18" s="394">
        <f>SUM(Model!BV142:CG142)</f>
        <v>-240000</v>
      </c>
      <c r="I18" s="394">
        <f>SUM(Model!CH142:CS142)</f>
        <v>-37500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-7377921.95877268</v>
      </c>
      <c r="F19" s="411">
        <f>SUM(Model!AX144:BI144)</f>
        <v>-7518860.39794813</v>
      </c>
      <c r="G19" s="411">
        <f>SUM(Model!BJ144:BU144)</f>
        <v>-7654667.6059071</v>
      </c>
      <c r="H19" s="411">
        <f>SUM(Model!BV144:CG144)</f>
        <v>-7770390.95802524</v>
      </c>
      <c r="I19" s="411">
        <f>SUM(Model!CH144:CS144)</f>
        <v>-7693578.77718574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5970876.69960165</v>
      </c>
      <c r="E20" s="411">
        <f>SUM(Model!AL145:AW145)</f>
        <v>3045553.31033635</v>
      </c>
      <c r="F20" s="411">
        <f>SUM(Model!AX145:BI145)</f>
        <v>4414648.07666148</v>
      </c>
      <c r="G20" s="411">
        <f>SUM(Model!BJ145:BU145)</f>
        <v>3902868.39409291</v>
      </c>
      <c r="H20" s="411">
        <f>SUM(Model!BV145:CG145)</f>
        <v>3859379.64197476</v>
      </c>
      <c r="I20" s="411">
        <f>SUM(Model!CH145:CS145)</f>
        <v>974573.222814259</v>
      </c>
      <c r="J20" s="411">
        <f>SUM(Model!CT145:DE145)</f>
        <v>-5089439.00057267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0.0487527952948714</v>
      </c>
      <c r="E21" s="461">
        <f>IFERROR(E20/E7,0)</f>
        <v>0.0389628018928911</v>
      </c>
      <c r="F21" s="461">
        <f>IFERROR(F20/F7,0)</f>
        <v>0.0444363533546619</v>
      </c>
      <c r="G21" s="461">
        <f>IFERROR(G20/G7,0)</f>
        <v>0.040694008938104</v>
      </c>
      <c r="H21" s="461">
        <f>IFERROR(H20/H7,0)</f>
        <v>0.0400130895142423</v>
      </c>
      <c r="I21" s="461">
        <f>IFERROR(I20/I7,0)</f>
        <v>0.0132079514216774</v>
      </c>
      <c r="J21" s="461">
        <f>IFERROR(J20/J7,0)</f>
        <v>-0.494460653068245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1505007.21085714</v>
      </c>
      <c r="D23" s="463">
        <f>Model!Z168+Model!AA168+Model!AB168+Model!AC168+Model!AD168+Model!AE168+Model!AF168+Model!AG168+Model!AH168+Model!AI168+Model!AJ168+Model!AK168</f>
        <v>2006922.1345</v>
      </c>
      <c r="E23" s="463">
        <f>Model!AL168+Model!AM168+Model!AN168+Model!AO168+Model!AP168+Model!AQ168+Model!AR168+Model!AS168+Model!AT168+Model!AU168+Model!AV168+Model!AW168</f>
        <v>1495059.0065</v>
      </c>
      <c r="F23" s="463">
        <f>Model!AX168+Model!AY168+Model!AZ168+Model!BA168+Model!BB168+Model!BC168+Model!BD168+Model!BE168+Model!BF168+Model!BG168+Model!BH168+Model!BI168</f>
        <v>1826812.922</v>
      </c>
      <c r="G23" s="463">
        <f>Model!BJ168+Model!BK168+Model!BL168+Model!BM168+Model!BN168+Model!BO168+Model!BP168+Model!BQ168+Model!BR168+Model!BS168+Model!BT168+Model!BU168</f>
        <v>890965.433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262646.774357143</v>
      </c>
      <c r="D25" s="418">
        <f>Model!Z200+Model!AA200+Model!AB200+Model!AC200+Model!AD200+Model!AE200+Model!AF200+Model!AG200+Model!AH200+Model!AI200+Model!AJ200+Model!AK200</f>
        <v>1036762.07167</v>
      </c>
      <c r="E25" s="418">
        <f>Model!AL200+Model!AM200+Model!AN200+Model!AO200+Model!AP200+Model!AQ200+Model!AR200+Model!AS200+Model!AT200+Model!AU200+Model!AV200+Model!AW200</f>
        <v>342130.7424134</v>
      </c>
      <c r="F25" s="418">
        <f>Model!AX200+Model!AY200+Model!AZ200+Model!BA200+Model!BB200+Model!BC200+Model!BD200+Model!BE200+Model!BF200+Model!BG200+Model!BH200+Model!BI200</f>
        <v>-459498.607368332</v>
      </c>
      <c r="G25" s="418">
        <f>Model!BJ200+Model!BK200+Model!BL200+Model!BM200+Model!BN200+Model!BO200+Model!BP200+Model!BQ200+Model!BR200+Model!BS200+Model!BT200+Model!BU200</f>
        <v>-564123.836955699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3569142.22410295</v>
      </c>
      <c r="D27" s="418">
        <f>Model!Z209+Model!AA209+Model!AB209+Model!AC209+Model!AD209+Model!AE209+Model!AF209+Model!AG209+Model!AH209+Model!AI209+Model!AJ209+Model!AK209</f>
        <v>7007638.77127165</v>
      </c>
      <c r="E27" s="418">
        <f>Model!AL209+Model!AM209+Model!AN209+Model!AO209+Model!AP209+Model!AQ209+Model!AR209+Model!AS209+Model!AT209+Model!AU209+Model!AV209+Model!AW209</f>
        <v>3387684.05274975</v>
      </c>
      <c r="F27" s="418">
        <f>Model!AX209+Model!AY209+Model!AZ209+Model!BA209+Model!BB209+Model!BC209+Model!BD209+Model!BE209+Model!BF209+Model!BG209+Model!BH209+Model!BI209</f>
        <v>3955149.46929315</v>
      </c>
      <c r="G27" s="418">
        <f>Model!BJ209+Model!BK209+Model!BL209+Model!BM209+Model!BN209+Model!BO209+Model!BP209+Model!BQ209+Model!BR209+Model!BS209+Model!BT209+Model!BU209</f>
        <v>3338744.55713721</v>
      </c>
      <c r="H27" s="418">
        <f>Model!BV209+Model!BW209+Model!BX209+Model!BY209+Model!BZ209+Model!CA209+Model!CB209+Model!CC209+Model!CD209+Model!CE209+Model!CF209+Model!CG209</f>
        <v>3097769.18961995</v>
      </c>
      <c r="I27" s="418">
        <f>Model!CH209+Model!CI209+Model!CJ209+Model!CK209+Model!CL209+Model!CM209+Model!CN209+Model!CO209+Model!CP209+Model!CQ209+Model!CR209+Model!CS209</f>
        <v>1407294.14801883</v>
      </c>
      <c r="J27" s="418">
        <f>Model!CT209+Model!CU209+Model!CV209+Model!CW209+Model!CX209+Model!CY209+Model!CZ209+Model!DA209+Model!DB209+Model!DC209+Model!DD209+Model!DE209</f>
        <v>-3623471.20363279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-250000</v>
      </c>
      <c r="G39" s="394">
        <f>Model!BJ223+Model!BK223+Model!BL223+Model!BM223+Model!BN223+Model!BO223+Model!BP223+Model!BQ223+Model!BR223+Model!BS223+Model!BT223+Model!BU223</f>
        <v>-250000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250000</v>
      </c>
      <c r="G40" s="394">
        <f>Model!BU224</f>
        <v>0</v>
      </c>
      <c r="H40" s="394">
        <f>Model!CG224</f>
        <v>0</v>
      </c>
      <c r="I40" s="394">
        <f>Model!CS224</f>
        <v>0</v>
      </c>
      <c r="J40" s="394">
        <f>Model!DE224</f>
        <v>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9848677.84438543</v>
      </c>
      <c r="E46" s="466">
        <f>Model!AW270</f>
        <v>13502385.8194611</v>
      </c>
      <c r="F46" s="466">
        <f>Model!BI270</f>
        <v>17745013.0383163</v>
      </c>
      <c r="G46" s="466">
        <f>Model!BU270</f>
        <v>21629822.7824092</v>
      </c>
      <c r="H46" s="466">
        <f>Model!CG270</f>
        <v>25521707.9943839</v>
      </c>
      <c r="I46" s="466">
        <f>Model!CS270</f>
        <v>27128333.9671982</v>
      </c>
      <c r="J46" s="466">
        <f>Model!DE270</f>
        <v>22701647.4216255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-1085138.7585</v>
      </c>
      <c r="D47" s="466">
        <f>Model!AK278</f>
        <v>-950358.117108598</v>
      </c>
      <c r="E47" s="466">
        <f>Model!AW278</f>
        <v>-858227.374695198</v>
      </c>
      <c r="F47" s="466">
        <f>Model!BI278</f>
        <v>-1567725.98206353</v>
      </c>
      <c r="G47" s="466">
        <f>Model!BU278</f>
        <v>-2381849.81901923</v>
      </c>
      <c r="H47" s="466">
        <f>Model!CG278</f>
        <v>-3143460.27137404</v>
      </c>
      <c r="I47" s="466">
        <f>Model!CS278</f>
        <v>-2710739.34616947</v>
      </c>
      <c r="J47" s="466">
        <f>Model!DE278</f>
        <v>-1244771.54922959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-1795278.53872378</v>
      </c>
      <c r="E48" s="466">
        <f>Model!AL282+Model!AM282+Model!AN282+Model!AO282+Model!AP282+Model!AQ282+Model!AR282+Model!AS282+Model!AT282+Model!AU282+Model!AV282+Model!AW282</f>
        <v>-3524842.30194964</v>
      </c>
      <c r="F48" s="466">
        <f>Model!AX282+Model!AY282+Model!AZ282+Model!BA282+Model!BB282+Model!BC282+Model!BD282+Model!BE282+Model!BF282+Model!BG282+Model!BH282+Model!BI282</f>
        <v>-1704005.07853312</v>
      </c>
      <c r="G48" s="466">
        <f>Model!BJ282+Model!BK282+Model!BL282+Model!BM282+Model!BN282+Model!BO282+Model!BP282+Model!BQ282+Model!BR282+Model!BS282+Model!BT282+Model!BU282</f>
        <v>-1989440.18305445</v>
      </c>
      <c r="H48" s="466">
        <f>Model!BV282+Model!BW282+Model!BX282+Model!BY282+Model!BZ282+Model!CA282+Model!CB282+Model!CC282+Model!CD282+Model!CE282+Model!CF282+Model!CG282</f>
        <v>-1679388.51224002</v>
      </c>
      <c r="I48" s="466">
        <f>Model!CH282+Model!CI282+Model!CJ282+Model!CK282+Model!CL282+Model!CM282+Model!CN282+Model!CO282+Model!CP282+Model!CQ282+Model!CR282+Model!CS282</f>
        <v>-1558177.90237884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2768778.66179884</v>
      </c>
      <c r="D49" s="467">
        <f>Model!AK283</f>
        <v>8898319.72727683</v>
      </c>
      <c r="E49" s="467">
        <f>Model!AW283</f>
        <v>12644158.4447659</v>
      </c>
      <c r="F49" s="467">
        <f>Model!BI283</f>
        <v>16177287.0562527</v>
      </c>
      <c r="G49" s="467">
        <f>Model!BU283</f>
        <v>19247972.9633899</v>
      </c>
      <c r="H49" s="467">
        <f>Model!CG283</f>
        <v>22378247.7230099</v>
      </c>
      <c r="I49" s="467">
        <f>Model!CS283</f>
        <v>24417594.6210287</v>
      </c>
      <c r="J49" s="467">
        <f>Model!DE283</f>
        <v>21456875.8723959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1933866.65938634</v>
      </c>
      <c r="N4" s="394">
        <f>SUM(Model!AL10:AN10)</f>
        <v>1528002.20458285</v>
      </c>
      <c r="O4" s="394">
        <f>SUM(Model!AO10:AQ10)</f>
        <v>1265890.59976087</v>
      </c>
      <c r="P4" s="394">
        <f>SUM(Model!AR10:AT10)</f>
        <v>1513552.59976087</v>
      </c>
      <c r="Q4" s="394">
        <f>SUM(Model!AU10:AW10)</f>
        <v>1648838.54684154</v>
      </c>
      <c r="R4" s="394">
        <f>SUM(Model!AX10:AZ10)</f>
        <v>1498264.9813018</v>
      </c>
      <c r="S4" s="394">
        <f>SUM(Model!BA10:BC10)</f>
        <v>1653053.7313018</v>
      </c>
      <c r="T4" s="394">
        <f>SUM(Model!BD10:BF10)</f>
        <v>1787203.9813018</v>
      </c>
      <c r="U4" s="394">
        <f>SUM(Model!BG10:BI10)</f>
        <v>1880639.16628987</v>
      </c>
      <c r="V4" s="394">
        <f>SUM(Model!BJ10:BL10)</f>
        <v>1723314.75</v>
      </c>
      <c r="W4" s="394">
        <f>SUM(Model!BM10:BO10)</f>
        <v>1578845.25</v>
      </c>
      <c r="X4" s="394">
        <f>SUM(Model!BP10:BR10)</f>
        <v>1692357</v>
      </c>
      <c r="Y4" s="394">
        <f>SUM(Model!BS10:BU10)</f>
        <v>1609803</v>
      </c>
      <c r="Z4" s="394">
        <f>SUM(Model!BV10:BX10)</f>
        <v>1712995.5</v>
      </c>
      <c r="AA4" s="394">
        <f>SUM(Model!BY10:CA10)</f>
        <v>1609803</v>
      </c>
      <c r="AB4" s="394">
        <f>SUM(Model!CB10:CD10)</f>
        <v>1712995.5</v>
      </c>
      <c r="AC4" s="394">
        <f>SUM(Model!CE10:CG10)</f>
        <v>1609803</v>
      </c>
      <c r="AD4" s="394">
        <f>SUM(Model!CH10:CJ10)</f>
        <v>1640760.75</v>
      </c>
      <c r="AE4" s="394">
        <f>SUM(Model!CK10:CM10)</f>
        <v>1331183.25</v>
      </c>
      <c r="AF4" s="394">
        <f>SUM(Model!CN10:CP10)</f>
        <v>1145436.75</v>
      </c>
      <c r="AG4" s="394">
        <f>SUM(Model!CQ10:CS10)</f>
        <v>835859.25</v>
      </c>
      <c r="AH4" s="394">
        <f>SUM(Model!CT10:CV10)</f>
        <v>650112.75</v>
      </c>
      <c r="AI4" s="394">
        <f>SUM(Model!CW10:CY10)</f>
        <v>340535.25</v>
      </c>
      <c r="AJ4" s="394">
        <f>SUM(Model!CZ10:DB10)</f>
        <v>103192.5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1450392.96689727</v>
      </c>
      <c r="N5" s="394">
        <f>SUM(Model!AL11:AN11)</f>
        <v>1145996.1007</v>
      </c>
      <c r="O5" s="394">
        <f>SUM(Model!AO11:AQ11)</f>
        <v>949413.349593165</v>
      </c>
      <c r="P5" s="394">
        <f>SUM(Model!AR11:AT11)</f>
        <v>1135158.94959316</v>
      </c>
      <c r="Q5" s="394">
        <f>SUM(Model!AU11:AW11)</f>
        <v>1236622.91827657</v>
      </c>
      <c r="R5" s="394">
        <f>SUM(Model!AX11:AZ11)</f>
        <v>1123693.29130384</v>
      </c>
      <c r="S5" s="394">
        <f>SUM(Model!BA11:BC11)</f>
        <v>1239784.29130384</v>
      </c>
      <c r="T5" s="394">
        <f>SUM(Model!BD11:BF11)</f>
        <v>1340396.49130384</v>
      </c>
      <c r="U5" s="394">
        <f>SUM(Model!BG11:BI11)</f>
        <v>1410472.54050283</v>
      </c>
      <c r="V5" s="394">
        <f>SUM(Model!BJ11:BL11)</f>
        <v>1292479.8</v>
      </c>
      <c r="W5" s="394">
        <f>SUM(Model!BM11:BO11)</f>
        <v>1184128.2</v>
      </c>
      <c r="X5" s="394">
        <f>SUM(Model!BP11:BR11)</f>
        <v>1269261.6</v>
      </c>
      <c r="Y5" s="394">
        <f>SUM(Model!BS11:BU11)</f>
        <v>1207346.4</v>
      </c>
      <c r="Z5" s="394">
        <f>SUM(Model!BV11:BX11)</f>
        <v>1284740.4</v>
      </c>
      <c r="AA5" s="394">
        <f>SUM(Model!BY11:CA11)</f>
        <v>1207346.4</v>
      </c>
      <c r="AB5" s="394">
        <f>SUM(Model!CB11:CD11)</f>
        <v>1284740.4</v>
      </c>
      <c r="AC5" s="394">
        <f>SUM(Model!CE11:CG11)</f>
        <v>1207346.4</v>
      </c>
      <c r="AD5" s="394">
        <f>SUM(Model!CH11:CJ11)</f>
        <v>1230564.6</v>
      </c>
      <c r="AE5" s="394">
        <f>SUM(Model!CK11:CM11)</f>
        <v>998382.6</v>
      </c>
      <c r="AF5" s="394">
        <f>SUM(Model!CN11:CP11)</f>
        <v>859073.4</v>
      </c>
      <c r="AG5" s="394">
        <f>SUM(Model!CQ11:CS11)</f>
        <v>626891.4</v>
      </c>
      <c r="AH5" s="394">
        <f>SUM(Model!CT11:CV11)</f>
        <v>487582.2</v>
      </c>
      <c r="AI5" s="394">
        <f>SUM(Model!CW11:CY11)</f>
        <v>255400.2</v>
      </c>
      <c r="AJ5" s="394">
        <f>SUM(Model!CZ11:DB11)</f>
        <v>77394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20711070.0546453</v>
      </c>
      <c r="N6" s="394">
        <f>SUM(Model!AL57:AN57)</f>
        <v>15751412.3354769</v>
      </c>
      <c r="O6" s="394">
        <f>SUM(Model!AO57:AQ57)</f>
        <v>15856235.9549912</v>
      </c>
      <c r="P6" s="394">
        <f>SUM(Model!AR57:AT57)</f>
        <v>17312831.032002</v>
      </c>
      <c r="Q6" s="394">
        <f>SUM(Model!AU57:AW57)</f>
        <v>18821710.1547239</v>
      </c>
      <c r="R6" s="394">
        <f>SUM(Model!AX57:AZ57)</f>
        <v>21431387.3414744</v>
      </c>
      <c r="S6" s="394">
        <f>SUM(Model!BA57:BC57)</f>
        <v>22103961.3266184</v>
      </c>
      <c r="T6" s="394">
        <f>SUM(Model!BD57:BF57)</f>
        <v>22515833.4790344</v>
      </c>
      <c r="U6" s="394">
        <f>SUM(Model!BG57:BI57)</f>
        <v>21362977.2984153</v>
      </c>
      <c r="V6" s="394">
        <f>SUM(Model!BJ57:BL57)</f>
        <v>20950215.45</v>
      </c>
      <c r="W6" s="394">
        <f>SUM(Model!BM57:BO57)</f>
        <v>20856134.55</v>
      </c>
      <c r="X6" s="394">
        <f>SUM(Model!BP57:BR57)</f>
        <v>21282647.4</v>
      </c>
      <c r="Y6" s="394">
        <f>SUM(Model!BS57:BU57)</f>
        <v>21261156.6</v>
      </c>
      <c r="Z6" s="394">
        <f>SUM(Model!BV57:BX57)</f>
        <v>21357044.1</v>
      </c>
      <c r="AA6" s="394">
        <f>SUM(Model!BY57:CA57)</f>
        <v>21201447.6</v>
      </c>
      <c r="AB6" s="394">
        <f>SUM(Model!CB57:CD57)</f>
        <v>21241349.1</v>
      </c>
      <c r="AC6" s="394">
        <f>SUM(Model!CE57:CG57)</f>
        <v>21023316.6</v>
      </c>
      <c r="AD6" s="394">
        <f>SUM(Model!CH57:CJ57)</f>
        <v>20890453.65</v>
      </c>
      <c r="AE6" s="394">
        <f>SUM(Model!CK57:CM57)</f>
        <v>18664071.15</v>
      </c>
      <c r="AF6" s="394">
        <f>SUM(Model!CN57:CP57)</f>
        <v>15106697.85</v>
      </c>
      <c r="AG6" s="394">
        <f>SUM(Model!CQ57:CS57)</f>
        <v>10457482.35</v>
      </c>
      <c r="AH6" s="394">
        <f>SUM(Model!CT57:CV57)</f>
        <v>5910631.05</v>
      </c>
      <c r="AI6" s="394">
        <f>SUM(Model!CW57:CY57)</f>
        <v>2250893.55</v>
      </c>
      <c r="AJ6" s="394">
        <f>SUM(Model!CZ57:DB57)</f>
        <v>217168.5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24095329.6809289</v>
      </c>
      <c r="N7" s="472">
        <f>SUM(Model!AL58:AN58)</f>
        <v>18425410.6407598</v>
      </c>
      <c r="O7" s="472">
        <f>SUM(Model!AO58:AQ58)</f>
        <v>18071539.9043452</v>
      </c>
      <c r="P7" s="472">
        <f>SUM(Model!AR58:AT58)</f>
        <v>19961542.581356</v>
      </c>
      <c r="Q7" s="472">
        <f>SUM(Model!AU58:AW58)</f>
        <v>21707171.619842</v>
      </c>
      <c r="R7" s="472">
        <f>SUM(Model!AX58:AZ58)</f>
        <v>24053345.61408</v>
      </c>
      <c r="S7" s="472">
        <f>SUM(Model!BA58:BC58)</f>
        <v>24996799.349224</v>
      </c>
      <c r="T7" s="472">
        <f>SUM(Model!BD58:BF58)</f>
        <v>25643433.95164</v>
      </c>
      <c r="U7" s="472">
        <f>SUM(Model!BG58:BI58)</f>
        <v>24654089.005208</v>
      </c>
      <c r="V7" s="472">
        <f>SUM(Model!BJ58:BL58)</f>
        <v>23966010</v>
      </c>
      <c r="W7" s="472">
        <f>SUM(Model!BM58:BO58)</f>
        <v>23619108</v>
      </c>
      <c r="X7" s="472">
        <f>SUM(Model!BP58:BR58)</f>
        <v>24244266</v>
      </c>
      <c r="Y7" s="472">
        <f>SUM(Model!BS58:BU58)</f>
        <v>24078306</v>
      </c>
      <c r="Z7" s="472">
        <f>SUM(Model!BV58:BX58)</f>
        <v>24354780</v>
      </c>
      <c r="AA7" s="472">
        <f>SUM(Model!BY58:CA58)</f>
        <v>24018597</v>
      </c>
      <c r="AB7" s="472">
        <f>SUM(Model!CB58:CD58)</f>
        <v>24239085</v>
      </c>
      <c r="AC7" s="472">
        <f>SUM(Model!CE58:CG58)</f>
        <v>23840466</v>
      </c>
      <c r="AD7" s="472">
        <f>SUM(Model!CH58:CJ58)</f>
        <v>23761779</v>
      </c>
      <c r="AE7" s="472">
        <f>SUM(Model!CK58:CM58)</f>
        <v>20993637</v>
      </c>
      <c r="AF7" s="472">
        <f>SUM(Model!CN58:CP58)</f>
        <v>17111208</v>
      </c>
      <c r="AG7" s="472">
        <f>SUM(Model!CQ58:CS58)</f>
        <v>11920233</v>
      </c>
      <c r="AH7" s="472">
        <f>SUM(Model!CT58:CV58)</f>
        <v>7048326</v>
      </c>
      <c r="AI7" s="472">
        <f>SUM(Model!CW58:CY58)</f>
        <v>2846829</v>
      </c>
      <c r="AJ7" s="472">
        <f>SUM(Model!CZ58:DB58)</f>
        <v>397755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-20711070.0546453</v>
      </c>
      <c r="N8" s="394">
        <f>SUM(Model!AL104:AN104)</f>
        <v>-15751412.3354769</v>
      </c>
      <c r="O8" s="394">
        <f>SUM(Model!AO104:AQ104)</f>
        <v>-15856235.9549912</v>
      </c>
      <c r="P8" s="394">
        <f>SUM(Model!AR104:AT104)</f>
        <v>-17312831.032002</v>
      </c>
      <c r="Q8" s="394">
        <f>SUM(Model!AU104:AW104)</f>
        <v>-18821710.1547239</v>
      </c>
      <c r="R8" s="394">
        <f>SUM(Model!AX104:AZ104)</f>
        <v>-21431387.3414744</v>
      </c>
      <c r="S8" s="394">
        <f>SUM(Model!BA104:BC104)</f>
        <v>-22103961.3266184</v>
      </c>
      <c r="T8" s="394">
        <f>SUM(Model!BD104:BF104)</f>
        <v>-22515833.4790344</v>
      </c>
      <c r="U8" s="394">
        <f>SUM(Model!BG104:BI104)</f>
        <v>-21362977.2984153</v>
      </c>
      <c r="V8" s="394">
        <f>SUM(Model!BJ104:BL104)</f>
        <v>-20950215.45</v>
      </c>
      <c r="W8" s="394">
        <f>SUM(Model!BM104:BO104)</f>
        <v>-20856134.55</v>
      </c>
      <c r="X8" s="394">
        <f>SUM(Model!BP104:BR104)</f>
        <v>-21282647.4</v>
      </c>
      <c r="Y8" s="394">
        <f>SUM(Model!BS104:BU104)</f>
        <v>-21261156.6</v>
      </c>
      <c r="Z8" s="394">
        <f>SUM(Model!BV104:BX104)</f>
        <v>-21357044.1</v>
      </c>
      <c r="AA8" s="394">
        <f>SUM(Model!BY104:CA104)</f>
        <v>-21201447.6</v>
      </c>
      <c r="AB8" s="394">
        <f>SUM(Model!CB104:CD104)</f>
        <v>-21241349.1</v>
      </c>
      <c r="AC8" s="394">
        <f>SUM(Model!CE104:CG104)</f>
        <v>-21023316.6</v>
      </c>
      <c r="AD8" s="394">
        <f>SUM(Model!CH104:CJ104)</f>
        <v>-20890453.65</v>
      </c>
      <c r="AE8" s="394">
        <f>SUM(Model!CK104:CM104)</f>
        <v>-18664071.15</v>
      </c>
      <c r="AF8" s="394">
        <f>SUM(Model!CN104:CP104)</f>
        <v>-15106697.85</v>
      </c>
      <c r="AG8" s="394">
        <f>SUM(Model!CQ104:CS104)</f>
        <v>-10457482.35</v>
      </c>
      <c r="AH8" s="394">
        <f>SUM(Model!CT104:CV104)</f>
        <v>-5910631.05</v>
      </c>
      <c r="AI8" s="394">
        <f>SUM(Model!CW104:CY104)</f>
        <v>-2250893.55</v>
      </c>
      <c r="AJ8" s="394">
        <f>SUM(Model!CZ104:DB104)</f>
        <v>-217168.5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3384259.62628361</v>
      </c>
      <c r="N11" s="413">
        <f>SUM(Model!AL107:AN107)</f>
        <v>2673998.30528285</v>
      </c>
      <c r="O11" s="413">
        <f>SUM(Model!AO107:AQ107)</f>
        <v>2215303.94935403</v>
      </c>
      <c r="P11" s="413">
        <f>SUM(Model!AR107:AT107)</f>
        <v>2648711.54935403</v>
      </c>
      <c r="Q11" s="413">
        <f>SUM(Model!AU107:AW107)</f>
        <v>2885461.46511811</v>
      </c>
      <c r="R11" s="413">
        <f>SUM(Model!AX107:AZ107)</f>
        <v>2621958.27260564</v>
      </c>
      <c r="S11" s="413">
        <f>SUM(Model!BA107:BC107)</f>
        <v>2892838.02260564</v>
      </c>
      <c r="T11" s="413">
        <f>SUM(Model!BD107:BF107)</f>
        <v>3127600.47260564</v>
      </c>
      <c r="U11" s="413">
        <f>SUM(Model!BG107:BI107)</f>
        <v>3291111.70679269</v>
      </c>
      <c r="V11" s="413">
        <f>SUM(Model!BJ107:BL107)</f>
        <v>3015794.55</v>
      </c>
      <c r="W11" s="413">
        <f>SUM(Model!BM107:BO107)</f>
        <v>2762973.45</v>
      </c>
      <c r="X11" s="413">
        <f>SUM(Model!BP107:BR107)</f>
        <v>2961618.6</v>
      </c>
      <c r="Y11" s="413">
        <f>SUM(Model!BS107:BU107)</f>
        <v>2817149.4</v>
      </c>
      <c r="Z11" s="413">
        <f>SUM(Model!BV107:BX107)</f>
        <v>2997735.9</v>
      </c>
      <c r="AA11" s="413">
        <f>SUM(Model!BY107:CA107)</f>
        <v>2817149.4</v>
      </c>
      <c r="AB11" s="413">
        <f>SUM(Model!CB107:CD107)</f>
        <v>2997735.9</v>
      </c>
      <c r="AC11" s="413">
        <f>SUM(Model!CE107:CG107)</f>
        <v>2817149.4</v>
      </c>
      <c r="AD11" s="413">
        <f>SUM(Model!CH107:CJ107)</f>
        <v>2871325.35</v>
      </c>
      <c r="AE11" s="413">
        <f>SUM(Model!CK107:CM107)</f>
        <v>2329565.85</v>
      </c>
      <c r="AF11" s="413">
        <f>SUM(Model!CN107:CP107)</f>
        <v>2004510.15</v>
      </c>
      <c r="AG11" s="413">
        <f>SUM(Model!CQ107:CS107)</f>
        <v>1462750.65</v>
      </c>
      <c r="AH11" s="413">
        <f>SUM(Model!CT107:CV107)</f>
        <v>1137694.95</v>
      </c>
      <c r="AI11" s="413">
        <f>SUM(Model!CW107:CY107)</f>
        <v>595935.45</v>
      </c>
      <c r="AJ11" s="413">
        <f>SUM(Model!CZ107:DB107)</f>
        <v>180586.5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0.14045292889112</v>
      </c>
      <c r="N12" s="474">
        <f>IFERROR(N11/N7,0)</f>
        <v>0.145125574534961</v>
      </c>
      <c r="O12" s="474">
        <f>IFERROR(O11/O7,0)</f>
        <v>0.122585234079658</v>
      </c>
      <c r="P12" s="474">
        <f>IFERROR(P11/P7,0)</f>
        <v>0.132690724605017</v>
      </c>
      <c r="Q12" s="474">
        <f>IFERROR(Q11/Q7,0)</f>
        <v>0.132926643583569</v>
      </c>
      <c r="R12" s="474">
        <f>IFERROR(R11/R7,0)</f>
        <v>0.109005970091364</v>
      </c>
      <c r="S12" s="474">
        <f>IFERROR(S11/S7,0)</f>
        <v>0.115728337143909</v>
      </c>
      <c r="T12" s="474">
        <f>IFERROR(T11/T7,0)</f>
        <v>0.121964962980538</v>
      </c>
      <c r="U12" s="474">
        <f>IFERROR(U11/U7,0)</f>
        <v>0.133491515589867</v>
      </c>
      <c r="V12" s="474">
        <f>IFERROR(V11/V7,0)</f>
        <v>0.125836321940949</v>
      </c>
      <c r="W12" s="474">
        <f>IFERROR(W11/W7,0)</f>
        <v>0.116980431691154</v>
      </c>
      <c r="X12" s="474">
        <f>IFERROR(X11/X7,0)</f>
        <v>0.122157486640346</v>
      </c>
      <c r="Y12" s="474">
        <f>IFERROR(Y11/Y7,0)</f>
        <v>0.116999484930543</v>
      </c>
      <c r="Z12" s="474">
        <f>IFERROR(Z11/Z7,0)</f>
        <v>0.123086141611626</v>
      </c>
      <c r="AA12" s="474">
        <f>IFERROR(AA11/AA7,0)</f>
        <v>0.117290339648065</v>
      </c>
      <c r="AB12" s="474">
        <f>IFERROR(AB11/AB7,0)</f>
        <v>0.123673641146108</v>
      </c>
      <c r="AC12" s="474">
        <f>IFERROR(AC11/AC7,0)</f>
        <v>0.118166708654101</v>
      </c>
      <c r="AD12" s="474">
        <f>IFERROR(AD11/AD7,0)</f>
        <v>0.120837978924053</v>
      </c>
      <c r="AE12" s="474">
        <f>IFERROR(AE11/AE7,0)</f>
        <v>0.110965329637737</v>
      </c>
      <c r="AF12" s="474">
        <f>IFERROR(AF11/AF7,0)</f>
        <v>0.117146033757523</v>
      </c>
      <c r="AG12" s="474">
        <f>IFERROR(AG11/AG7,0)</f>
        <v>0.122711582063874</v>
      </c>
      <c r="AH12" s="474">
        <f>IFERROR(AH11/AH7,0)</f>
        <v>0.161413497332558</v>
      </c>
      <c r="AI12" s="474">
        <f>IFERROR(AI11/AI7,0)</f>
        <v>0.209333068477243</v>
      </c>
      <c r="AJ12" s="474">
        <f>IFERROR(AJ11/AJ7,0)</f>
        <v>0.454014405852849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-37500</v>
      </c>
      <c r="O18" s="394">
        <f>SUM(Model!AO142:AQ142)</f>
        <v>-45000</v>
      </c>
      <c r="P18" s="394">
        <f>SUM(Model!AR142:AT142)</f>
        <v>-45000</v>
      </c>
      <c r="Q18" s="394">
        <f>SUM(Model!AU142:AW142)</f>
        <v>-82500</v>
      </c>
      <c r="R18" s="394">
        <f>SUM(Model!AX142:AZ142)</f>
        <v>-37500</v>
      </c>
      <c r="S18" s="394">
        <f>SUM(Model!BA142:BC142)</f>
        <v>-75000</v>
      </c>
      <c r="T18" s="394">
        <f>SUM(Model!BD142:BF142)</f>
        <v>-45000</v>
      </c>
      <c r="U18" s="394">
        <f>SUM(Model!BG142:BI142)</f>
        <v>-75000</v>
      </c>
      <c r="V18" s="394">
        <f>SUM(Model!BJ142:BL142)</f>
        <v>-45000</v>
      </c>
      <c r="W18" s="394">
        <f>SUM(Model!BM142:BO142)</f>
        <v>-82500</v>
      </c>
      <c r="X18" s="394">
        <f>SUM(Model!BP142:BR142)</f>
        <v>-37500</v>
      </c>
      <c r="Y18" s="394">
        <f>SUM(Model!BS142:BU142)</f>
        <v>-82500</v>
      </c>
      <c r="Z18" s="394">
        <f>SUM(Model!BV142:BX142)</f>
        <v>-37500</v>
      </c>
      <c r="AA18" s="394">
        <f>SUM(Model!BY142:CA142)</f>
        <v>-82500</v>
      </c>
      <c r="AB18" s="394">
        <f>SUM(Model!CB142:CD142)</f>
        <v>-37500</v>
      </c>
      <c r="AC18" s="394">
        <f>SUM(Model!CE142:CG142)</f>
        <v>-82500</v>
      </c>
      <c r="AD18" s="394">
        <f>SUM(Model!CH142:CJ142)</f>
        <v>-37500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-1807601.467678</v>
      </c>
      <c r="O19" s="472">
        <f>SUM(Model!AO144:AQ144)</f>
        <v>-1844273.49703156</v>
      </c>
      <c r="P19" s="472">
        <f>SUM(Model!AR144:AT144)</f>
        <v>-1844273.49703156</v>
      </c>
      <c r="Q19" s="472">
        <f>SUM(Model!AU144:AW144)</f>
        <v>-1881773.49703156</v>
      </c>
      <c r="R19" s="472">
        <f>SUM(Model!AX144:AZ144)</f>
        <v>-1836773.49703156</v>
      </c>
      <c r="S19" s="472">
        <f>SUM(Model!BA144:BC144)</f>
        <v>-1904028.96697219</v>
      </c>
      <c r="T19" s="472">
        <f>SUM(Model!BD144:BF144)</f>
        <v>-1874028.96697219</v>
      </c>
      <c r="U19" s="472">
        <f>SUM(Model!BG144:BI144)</f>
        <v>-1904028.96697219</v>
      </c>
      <c r="V19" s="472">
        <f>SUM(Model!BJ144:BL144)</f>
        <v>-1874028.96697219</v>
      </c>
      <c r="W19" s="472">
        <f>SUM(Model!BM144:BO144)</f>
        <v>-1941879.54631163</v>
      </c>
      <c r="X19" s="472">
        <f>SUM(Model!BP144:BR144)</f>
        <v>-1896879.54631163</v>
      </c>
      <c r="Y19" s="472">
        <f>SUM(Model!BS144:BU144)</f>
        <v>-1941879.54631163</v>
      </c>
      <c r="Z19" s="472">
        <f>SUM(Model!BV144:BX144)</f>
        <v>-1896879.54631163</v>
      </c>
      <c r="AA19" s="472">
        <f>SUM(Model!BY144:CA144)</f>
        <v>-1972837.13723787</v>
      </c>
      <c r="AB19" s="472">
        <f>SUM(Model!CB144:CD144)</f>
        <v>-1927837.13723787</v>
      </c>
      <c r="AC19" s="472">
        <f>SUM(Model!CE144:CG144)</f>
        <v>-1972837.13723787</v>
      </c>
      <c r="AD19" s="472">
        <f>SUM(Model!CH144:CJ144)</f>
        <v>-1927837.13723787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1614158.15860561</v>
      </c>
      <c r="N20" s="475">
        <f>SUM(Model!AL145:AN145)</f>
        <v>866396.837604853</v>
      </c>
      <c r="O20" s="475">
        <f>SUM(Model!AO145:AQ145)</f>
        <v>371030.452322473</v>
      </c>
      <c r="P20" s="475">
        <f>SUM(Model!AR145:AT145)</f>
        <v>804438.052322472</v>
      </c>
      <c r="Q20" s="475">
        <f>SUM(Model!AU145:AW145)</f>
        <v>1003687.96808655</v>
      </c>
      <c r="R20" s="475">
        <f>SUM(Model!AX145:AZ145)</f>
        <v>785184.77557408</v>
      </c>
      <c r="S20" s="475">
        <f>SUM(Model!BA145:BC145)</f>
        <v>988809.055633449</v>
      </c>
      <c r="T20" s="475">
        <f>SUM(Model!BD145:BF145)</f>
        <v>1253571.50563345</v>
      </c>
      <c r="U20" s="475">
        <f>SUM(Model!BG145:BI145)</f>
        <v>1387082.7398205</v>
      </c>
      <c r="V20" s="475">
        <f>SUM(Model!BJ145:BL145)</f>
        <v>1141765.58302781</v>
      </c>
      <c r="W20" s="475">
        <f>SUM(Model!BM145:BO145)</f>
        <v>821093.903688366</v>
      </c>
      <c r="X20" s="475">
        <f>SUM(Model!BP145:BR145)</f>
        <v>1064739.05368837</v>
      </c>
      <c r="Y20" s="475">
        <f>SUM(Model!BS145:BU145)</f>
        <v>875269.853688366</v>
      </c>
      <c r="Z20" s="475">
        <f>SUM(Model!BV145:BX145)</f>
        <v>1100856.35368837</v>
      </c>
      <c r="AA20" s="475">
        <f>SUM(Model!BY145:CA145)</f>
        <v>844312.262762133</v>
      </c>
      <c r="AB20" s="475">
        <f>SUM(Model!CB145:CD145)</f>
        <v>1069898.76276213</v>
      </c>
      <c r="AC20" s="475">
        <f>SUM(Model!CE145:CG145)</f>
        <v>844312.262762133</v>
      </c>
      <c r="AD20" s="475">
        <f>SUM(Model!CH145:CJ145)</f>
        <v>943488.212762133</v>
      </c>
      <c r="AE20" s="475">
        <f>SUM(Model!CK145:CM145)</f>
        <v>407651.970017375</v>
      </c>
      <c r="AF20" s="475">
        <f>SUM(Model!CN145:CP145)</f>
        <v>82596.2700173749</v>
      </c>
      <c r="AG20" s="475">
        <f>SUM(Model!CQ145:CS145)</f>
        <v>-459163.229982625</v>
      </c>
      <c r="AH20" s="475">
        <f>SUM(Model!CT145:CV145)</f>
        <v>-591946.897431693</v>
      </c>
      <c r="AI20" s="475">
        <f>SUM(Model!CW145:CY145)</f>
        <v>-1162069.23438033</v>
      </c>
      <c r="AJ20" s="475">
        <f>SUM(Model!CZ145:DB145)</f>
        <v>-1577418.18438033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0.0669904989879922</v>
      </c>
      <c r="N21" s="474">
        <f>IFERROR(N20/N7,0)</f>
        <v>0.0470218468666448</v>
      </c>
      <c r="O21" s="474">
        <f>IFERROR(O20/O7,0)</f>
        <v>0.0205312028906435</v>
      </c>
      <c r="P21" s="474">
        <f>IFERROR(P20/P7,0)</f>
        <v>0.0402993931477928</v>
      </c>
      <c r="Q21" s="474">
        <f>IFERROR(Q20/Q7,0)</f>
        <v>0.0462376207119081</v>
      </c>
      <c r="R21" s="474">
        <f>IFERROR(R20/R7,0)</f>
        <v>0.0326434745574212</v>
      </c>
      <c r="S21" s="474">
        <f>IFERROR(S20/S7,0)</f>
        <v>0.0395574266056644</v>
      </c>
      <c r="T21" s="474">
        <f>IFERROR(T20/T7,0)</f>
        <v>0.0488846972678274</v>
      </c>
      <c r="U21" s="474">
        <f>IFERROR(U20/U7,0)</f>
        <v>0.0562617722166693</v>
      </c>
      <c r="V21" s="474">
        <f>IFERROR(V20/V7,0)</f>
        <v>0.0476410375789632</v>
      </c>
      <c r="W21" s="474">
        <f>IFERROR(W20/W7,0)</f>
        <v>0.0347639675337598</v>
      </c>
      <c r="X21" s="474">
        <f>IFERROR(X20/X7,0)</f>
        <v>0.0439171494690071</v>
      </c>
      <c r="Y21" s="474">
        <f>IFERROR(Y20/Y7,0)</f>
        <v>0.0363509730995347</v>
      </c>
      <c r="Z21" s="474">
        <f>IFERROR(Z20/Z7,0)</f>
        <v>0.045200833417028</v>
      </c>
      <c r="AA21" s="474">
        <f>IFERROR(AA20/AA7,0)</f>
        <v>0.0351524388690202</v>
      </c>
      <c r="AB21" s="474">
        <f>IFERROR(AB20/AB7,0)</f>
        <v>0.0441394038909527</v>
      </c>
      <c r="AC21" s="474">
        <f>IFERROR(AC20/AC7,0)</f>
        <v>0.0354150905759197</v>
      </c>
      <c r="AD21" s="474">
        <f>IFERROR(AD20/AD7,0)</f>
        <v>0.0397061269176072</v>
      </c>
      <c r="AE21" s="474">
        <f>IFERROR(AE20/AE7,0)</f>
        <v>0.0194178821905597</v>
      </c>
      <c r="AF21" s="474">
        <f>IFERROR(AF20/AF7,0)</f>
        <v>0.00482702740901606</v>
      </c>
      <c r="AG21" s="474">
        <f>IFERROR(AG20/AG7,0)</f>
        <v>-0.0385196522570175</v>
      </c>
      <c r="AH21" s="474">
        <f>IFERROR(AH20/AH7,0)</f>
        <v>-0.0839840406689039</v>
      </c>
      <c r="AI21" s="474">
        <f>IFERROR(AI20/AI7,0)</f>
        <v>-0.40819776473414</v>
      </c>
      <c r="AJ21" s="474">
        <f>IFERROR(AJ20/AJ7,0)</f>
        <v>-3.96580353328136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286036.1712</v>
      </c>
      <c r="H23" s="394">
        <f>Model!T168+Model!U168+Model!V168</f>
        <v>195067.2212</v>
      </c>
      <c r="I23" s="394">
        <f>Model!W168+Model!X168+Model!Y168</f>
        <v>348681.7956</v>
      </c>
      <c r="J23" s="394">
        <f>Model!Z168+Model!AA168+Model!AB168</f>
        <v>420214.506</v>
      </c>
      <c r="K23" s="394">
        <f>Model!AC168+Model!AD168+Model!AE168</f>
        <v>560042.952</v>
      </c>
      <c r="L23" s="394">
        <f>Model!AF168+Model!AG168+Model!AH168</f>
        <v>572056.023</v>
      </c>
      <c r="M23" s="394">
        <f>Model!AI168+Model!AJ168+Model!AK168</f>
        <v>454608.6535</v>
      </c>
      <c r="N23" s="394">
        <f>Model!AL168+Model!AM168+Model!AN168</f>
        <v>472721.8695</v>
      </c>
      <c r="O23" s="394">
        <f>Model!AO168+Model!AP168+Model!AQ168</f>
        <v>419626.173</v>
      </c>
      <c r="P23" s="394">
        <f>Model!AR168+Model!AS168+Model!AT168</f>
        <v>362634.5755</v>
      </c>
      <c r="Q23" s="394">
        <f>Model!AU168+Model!AV168+Model!AW168</f>
        <v>240076.3885</v>
      </c>
      <c r="R23" s="394">
        <f>Model!AX168+Model!AY168+Model!AZ168</f>
        <v>272385.6375</v>
      </c>
      <c r="S23" s="394">
        <f>Model!BA168+Model!BB168+Model!BC168</f>
        <v>1057109.869</v>
      </c>
      <c r="T23" s="394">
        <f>Model!BD168+Model!BE168+Model!BF168</f>
        <v>250595.43</v>
      </c>
      <c r="U23" s="394">
        <f>Model!BG168+Model!BH168+Model!BI168</f>
        <v>246721.9855</v>
      </c>
      <c r="V23" s="394">
        <f>Model!BJ168+Model!BK168+Model!BL168</f>
        <v>242850.5465</v>
      </c>
      <c r="W23" s="394">
        <f>Model!BM168+Model!BN168+Model!BO168</f>
        <v>363306.8865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47080.4907</v>
      </c>
      <c r="H25" s="418">
        <f>Model!T200+Model!U200+Model!V200</f>
        <v>-43888.4593</v>
      </c>
      <c r="I25" s="418">
        <f>Model!W200+Model!X200+Model!Y200</f>
        <v>109726.1151</v>
      </c>
      <c r="J25" s="418">
        <f>Model!Z200+Model!AA200+Model!AB200</f>
        <v>181258.8255</v>
      </c>
      <c r="K25" s="418">
        <f>Model!AC200+Model!AD200+Model!AE200</f>
        <v>316308.15789</v>
      </c>
      <c r="L25" s="418">
        <f>Model!AF200+Model!AG200+Model!AH200</f>
        <v>328321.22889</v>
      </c>
      <c r="M25" s="418">
        <f>Model!AI200+Model!AJ200+Model!AK200</f>
        <v>210873.85939</v>
      </c>
      <c r="N25" s="418">
        <f>Model!AL200+Model!AM200+Model!AN200</f>
        <v>228987.07539</v>
      </c>
      <c r="O25" s="418">
        <f>Model!AO200+Model!AP200+Model!AQ200</f>
        <v>171016.6830078</v>
      </c>
      <c r="P25" s="418">
        <f>Model!AR200+Model!AS200+Model!AT200</f>
        <v>32342.0855078</v>
      </c>
      <c r="Q25" s="418">
        <f>Model!AU200+Model!AV200+Model!AW200</f>
        <v>-90215.1014922</v>
      </c>
      <c r="R25" s="418">
        <f>Model!AX200+Model!AY200+Model!AZ200</f>
        <v>-57905.8524922</v>
      </c>
      <c r="S25" s="418">
        <f>Model!BA200+Model!BB200+Model!BC200</f>
        <v>-129992.810792044</v>
      </c>
      <c r="T25" s="418">
        <f>Model!BD200+Model!BE200+Model!BF200</f>
        <v>-133864.249792044</v>
      </c>
      <c r="U25" s="418">
        <f>Model!BG200+Model!BH200+Model!BI200</f>
        <v>-137735.694292044</v>
      </c>
      <c r="V25" s="418">
        <f>Model!BJ200+Model!BK200+Model!BL200</f>
        <v>-141607.133292044</v>
      </c>
      <c r="W25" s="418">
        <f>Model!BM200+Model!BN200+Model!BO200</f>
        <v>-26222.4268878849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-125458.779681748</v>
      </c>
      <c r="H27" s="418">
        <f>Model!T209+Model!U209+Model!V209</f>
        <v>1023591.00315174</v>
      </c>
      <c r="I27" s="418">
        <f>Model!W209+Model!X209+Model!Y209</f>
        <v>1662473.80068417</v>
      </c>
      <c r="J27" s="418">
        <f>Model!Z209+Model!AA209+Model!AB209</f>
        <v>1904855.09996806</v>
      </c>
      <c r="K27" s="418">
        <f>Model!AC209+Model!AD209+Model!AE209</f>
        <v>1210607.93058328</v>
      </c>
      <c r="L27" s="418">
        <f>Model!AF209+Model!AG209+Model!AH209</f>
        <v>2067143.7227247</v>
      </c>
      <c r="M27" s="418">
        <f>Model!AI209+Model!AJ209+Model!AK209</f>
        <v>1825032.01799561</v>
      </c>
      <c r="N27" s="418">
        <f>Model!AL209+Model!AM209+Model!AN209</f>
        <v>1095383.91299485</v>
      </c>
      <c r="O27" s="418">
        <f>Model!AO209+Model!AP209+Model!AQ209</f>
        <v>542047.135330273</v>
      </c>
      <c r="P27" s="418">
        <f>Model!AR209+Model!AS209+Model!AT209</f>
        <v>836780.137830272</v>
      </c>
      <c r="Q27" s="418">
        <f>Model!AU209+Model!AV209+Model!AW209</f>
        <v>913472.866594349</v>
      </c>
      <c r="R27" s="418">
        <f>Model!AX209+Model!AY209+Model!AZ209</f>
        <v>727278.92308188</v>
      </c>
      <c r="S27" s="418">
        <f>Model!BA209+Model!BB209+Model!BC209</f>
        <v>858816.244841405</v>
      </c>
      <c r="T27" s="418">
        <f>Model!BD209+Model!BE209+Model!BF209</f>
        <v>1119707.2558414</v>
      </c>
      <c r="U27" s="418">
        <f>Model!BG209+Model!BH209+Model!BI209</f>
        <v>1249347.04552846</v>
      </c>
      <c r="V27" s="418">
        <f>Model!BJ209+Model!BK209+Model!BL209</f>
        <v>1000158.44973577</v>
      </c>
      <c r="W27" s="418">
        <f>Model!BM209+Model!BN209+Model!BO209</f>
        <v>794871.476800481</v>
      </c>
      <c r="X27" s="418">
        <f>Model!BP209+Model!BQ209+Model!BR209</f>
        <v>859336.090300481</v>
      </c>
      <c r="Y27" s="418">
        <f>Model!BS209+Model!BT209+Model!BU209</f>
        <v>684378.540300481</v>
      </c>
      <c r="Z27" s="418">
        <f>Model!BV209+Model!BW209+Model!BX209</f>
        <v>909965.040300481</v>
      </c>
      <c r="AA27" s="418">
        <f>Model!BY209+Model!BZ209+Model!CA209</f>
        <v>648247.88310649</v>
      </c>
      <c r="AB27" s="418">
        <f>Model!CB209+Model!CC209+Model!CD209</f>
        <v>882571.38310649</v>
      </c>
      <c r="AC27" s="418">
        <f>Model!CE209+Model!CF209+Model!CG209</f>
        <v>656984.88310649</v>
      </c>
      <c r="AD27" s="418">
        <f>Model!CH209+Model!CI209+Model!CJ209</f>
        <v>762768.85971297</v>
      </c>
      <c r="AE27" s="418">
        <f>Model!CK209+Model!CL209+Model!CM209</f>
        <v>612132.06276862</v>
      </c>
      <c r="AF27" s="418">
        <f>Model!CN209+Model!CO209+Model!CP209</f>
        <v>287076.362768619</v>
      </c>
      <c r="AG27" s="418">
        <f>Model!CQ209+Model!CR209+Model!CS209</f>
        <v>-254683.13723138</v>
      </c>
      <c r="AH27" s="418">
        <f>Model!CT209+Model!CU209+Model!CV209</f>
        <v>-381741.324555759</v>
      </c>
      <c r="AI27" s="418">
        <f>Model!CW209+Model!CX209+Model!CY209</f>
        <v>-755113.058983281</v>
      </c>
      <c r="AJ27" s="418">
        <f>Model!CZ209+Model!DA209+Model!DB209</f>
        <v>-1153015.16004687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-250000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-250000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250000</v>
      </c>
      <c r="S40" s="477">
        <f>Model!BC224</f>
        <v>250000</v>
      </c>
      <c r="T40" s="477">
        <f>Model!BF224</f>
        <v>250000</v>
      </c>
      <c r="U40" s="477">
        <f>Model!BI224</f>
        <v>250000</v>
      </c>
      <c r="V40" s="477">
        <f>Model!BL224</f>
        <v>0</v>
      </c>
      <c r="W40" s="477">
        <f>Model!BO224</f>
        <v>0</v>
      </c>
      <c r="X40" s="477">
        <f>Model!BR224</f>
        <v>0</v>
      </c>
      <c r="Y40" s="477">
        <f>Model!BU224</f>
        <v>0</v>
      </c>
      <c r="Z40" s="477">
        <f>Model!BX224</f>
        <v>0</v>
      </c>
      <c r="AA40" s="477">
        <f>Model!CA224</f>
        <v>0</v>
      </c>
      <c r="AB40" s="477">
        <f>Model!CD224</f>
        <v>0</v>
      </c>
      <c r="AC40" s="477">
        <f>Model!CG224</f>
        <v>0</v>
      </c>
      <c r="AD40" s="477">
        <f>Model!CJ224</f>
        <v>0</v>
      </c>
      <c r="AE40" s="477">
        <f>Model!CM224</f>
        <v>0</v>
      </c>
      <c r="AF40" s="477">
        <f>Model!CP224</f>
        <v>0</v>
      </c>
      <c r="AG40" s="477">
        <f>Model!CS224</f>
        <v>0</v>
      </c>
      <c r="AH40" s="477">
        <f>Model!CV224</f>
        <v>0</v>
      </c>
      <c r="AI40" s="477">
        <f>Model!CY224</f>
        <v>0</v>
      </c>
      <c r="AJ40" s="477">
        <f>Model!DB224</f>
        <v>0</v>
      </c>
      <c r="AK40" s="477">
        <f>Model!DE224</f>
        <v>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9848677.84438543</v>
      </c>
      <c r="N46" s="466">
        <f>Model!AN270</f>
        <v>11411082.7024085</v>
      </c>
      <c r="O46" s="466">
        <f>Model!AQ270</f>
        <v>11562996.0572632</v>
      </c>
      <c r="P46" s="466">
        <f>Model!AT270</f>
        <v>12018294.732118</v>
      </c>
      <c r="Q46" s="466">
        <f>Model!AW270</f>
        <v>13502385.8194611</v>
      </c>
      <c r="R46" s="466">
        <f>Model!AZ270</f>
        <v>13975886.1814049</v>
      </c>
      <c r="S46" s="466">
        <f>Model!BC270</f>
        <v>14910346.5859081</v>
      </c>
      <c r="T46" s="466">
        <f>Model!BF270</f>
        <v>15989479.4179112</v>
      </c>
      <c r="U46" s="466">
        <f>Model!BI270</f>
        <v>17745013.0383163</v>
      </c>
      <c r="V46" s="466">
        <f>Model!BL270</f>
        <v>18754047.5438441</v>
      </c>
      <c r="W46" s="466">
        <f>Model!BO270</f>
        <v>19725931.1750324</v>
      </c>
      <c r="X46" s="466">
        <f>Model!BR270</f>
        <v>20642589.2987208</v>
      </c>
      <c r="Y46" s="466">
        <f>Model!BU270</f>
        <v>21629822.7824092</v>
      </c>
      <c r="Z46" s="466">
        <f>Model!BX270</f>
        <v>22616909.6410975</v>
      </c>
      <c r="AA46" s="466">
        <f>Model!CA270</f>
        <v>23573185.5338597</v>
      </c>
      <c r="AB46" s="466">
        <f>Model!CD270</f>
        <v>24529314.8016218</v>
      </c>
      <c r="AC46" s="466">
        <f>Model!CG270</f>
        <v>25521707.9943839</v>
      </c>
      <c r="AD46" s="466">
        <f>Model!CJ270</f>
        <v>26411923.189646</v>
      </c>
      <c r="AE46" s="466">
        <f>Model!CM270</f>
        <v>27100387.1671634</v>
      </c>
      <c r="AF46" s="466">
        <f>Model!CP270</f>
        <v>27263344.4296808</v>
      </c>
      <c r="AG46" s="466">
        <f>Model!CS270</f>
        <v>27128333.9671982</v>
      </c>
      <c r="AH46" s="466">
        <f>Model!CV270</f>
        <v>26660088.8222665</v>
      </c>
      <c r="AI46" s="466">
        <f>Model!CY270</f>
        <v>25865513.1153861</v>
      </c>
      <c r="AJ46" s="466">
        <f>Model!DB270</f>
        <v>24459652.1060058</v>
      </c>
      <c r="AK46" s="466">
        <f>Model!DE270</f>
        <v>22701647.4216255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-478976.4143</v>
      </c>
      <c r="H47" s="466">
        <f>Model!V278</f>
        <v>-858864.8736</v>
      </c>
      <c r="I47" s="466">
        <f>Model!Y278</f>
        <v>-1085138.7585</v>
      </c>
      <c r="J47" s="466">
        <f>Model!AB278</f>
        <v>-1489879.933</v>
      </c>
      <c r="K47" s="466">
        <f>Model!AE278</f>
        <v>-1489553.2053886</v>
      </c>
      <c r="L47" s="466">
        <f>Model!AH278</f>
        <v>-1161231.9764986</v>
      </c>
      <c r="M47" s="466">
        <f>Model!AK278</f>
        <v>-950358.117108598</v>
      </c>
      <c r="N47" s="466">
        <f>Model!AN278</f>
        <v>-971371.041718598</v>
      </c>
      <c r="O47" s="466">
        <f>Model!AQ278</f>
        <v>-800354.358710798</v>
      </c>
      <c r="P47" s="466">
        <f>Model!AT278</f>
        <v>-768012.273202998</v>
      </c>
      <c r="Q47" s="466">
        <f>Model!AW278</f>
        <v>-858227.374695198</v>
      </c>
      <c r="R47" s="466">
        <f>Model!AZ278</f>
        <v>-1166133.2271874</v>
      </c>
      <c r="S47" s="466">
        <f>Model!BC278</f>
        <v>-1296126.03797944</v>
      </c>
      <c r="T47" s="466">
        <f>Model!BF278</f>
        <v>-1429990.28777149</v>
      </c>
      <c r="U47" s="466">
        <f>Model!BI278</f>
        <v>-1567725.98206353</v>
      </c>
      <c r="V47" s="466">
        <f>Model!BL278</f>
        <v>-1959333.11535557</v>
      </c>
      <c r="W47" s="466">
        <f>Model!BO278</f>
        <v>-1985555.54224346</v>
      </c>
      <c r="X47" s="466">
        <f>Model!BR278</f>
        <v>-2190958.50563134</v>
      </c>
      <c r="Y47" s="466">
        <f>Model!BU278</f>
        <v>-2381849.81901923</v>
      </c>
      <c r="Z47" s="466">
        <f>Model!BX278</f>
        <v>-2572741.13240711</v>
      </c>
      <c r="AA47" s="466">
        <f>Model!CA278</f>
        <v>-2768805.51206275</v>
      </c>
      <c r="AB47" s="466">
        <f>Model!CD278</f>
        <v>-2956132.8917184</v>
      </c>
      <c r="AC47" s="466">
        <f>Model!CG278</f>
        <v>-3143460.27137404</v>
      </c>
      <c r="AD47" s="466">
        <f>Model!CJ278</f>
        <v>-3324179.6244232</v>
      </c>
      <c r="AE47" s="466">
        <f>Model!CM278</f>
        <v>-3119699.53167196</v>
      </c>
      <c r="AF47" s="466">
        <f>Model!CP278</f>
        <v>-2915219.43892072</v>
      </c>
      <c r="AG47" s="466">
        <f>Model!CS278</f>
        <v>-2710739.34616947</v>
      </c>
      <c r="AH47" s="466">
        <f>Model!CV278</f>
        <v>-2500533.77329354</v>
      </c>
      <c r="AI47" s="466">
        <f>Model!CY278</f>
        <v>-2093577.59789649</v>
      </c>
      <c r="AJ47" s="466">
        <f>Model!DB278</f>
        <v>-1669174.57356304</v>
      </c>
      <c r="AK47" s="466">
        <f>Model!DE278</f>
        <v>-1244771.54922959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-1795278.53872378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-3524842.30194964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-1704005.07853312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-1989440.18305445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-1679388.51224002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-1558177.90237884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1200040.81232443</v>
      </c>
      <c r="H49" s="467">
        <f>Model!V283</f>
        <v>1685746.14271783</v>
      </c>
      <c r="I49" s="467">
        <f>Model!Y283</f>
        <v>2768778.66179884</v>
      </c>
      <c r="J49" s="467">
        <f>Model!AB283</f>
        <v>2275533.70661827</v>
      </c>
      <c r="K49" s="467">
        <f>Model!AE283</f>
        <v>5362079.79975962</v>
      </c>
      <c r="L49" s="467">
        <f>Model!AH283</f>
        <v>6919076.50560001</v>
      </c>
      <c r="M49" s="467">
        <f>Model!AK283</f>
        <v>8898319.72727683</v>
      </c>
      <c r="N49" s="467">
        <f>Model!AN283</f>
        <v>6914869.35874022</v>
      </c>
      <c r="O49" s="467">
        <f>Model!AQ283</f>
        <v>10762641.6985524</v>
      </c>
      <c r="P49" s="467">
        <f>Model!AT283</f>
        <v>11250282.458915</v>
      </c>
      <c r="Q49" s="467">
        <f>Model!AW283</f>
        <v>12644158.4447659</v>
      </c>
      <c r="R49" s="467">
        <f>Model!AZ283</f>
        <v>11105747.8756844</v>
      </c>
      <c r="S49" s="467">
        <f>Model!BC283</f>
        <v>13614220.5479286</v>
      </c>
      <c r="T49" s="467">
        <f>Model!BF283</f>
        <v>14559489.1301398</v>
      </c>
      <c r="U49" s="467">
        <f>Model!BI283</f>
        <v>16177287.0562527</v>
      </c>
      <c r="V49" s="467">
        <f>Model!BL283</f>
        <v>14805274.245434</v>
      </c>
      <c r="W49" s="467">
        <f>Model!BO283</f>
        <v>17740375.632789</v>
      </c>
      <c r="X49" s="467">
        <f>Model!BR283</f>
        <v>18451630.7930895</v>
      </c>
      <c r="Y49" s="467">
        <f>Model!BU283</f>
        <v>19247972.9633899</v>
      </c>
      <c r="Z49" s="467">
        <f>Model!BX283</f>
        <v>18364779.9964504</v>
      </c>
      <c r="AA49" s="467">
        <f>Model!CA283</f>
        <v>20804380.0217969</v>
      </c>
      <c r="AB49" s="467">
        <f>Model!CD283</f>
        <v>21573181.9099034</v>
      </c>
      <c r="AC49" s="467">
        <f>Model!CG283</f>
        <v>22378247.7230099</v>
      </c>
      <c r="AD49" s="467">
        <f>Model!CJ283</f>
        <v>21529565.662844</v>
      </c>
      <c r="AE49" s="467">
        <f>Model!CM283</f>
        <v>23980687.6354914</v>
      </c>
      <c r="AF49" s="467">
        <f>Model!CP283</f>
        <v>24348124.9907601</v>
      </c>
      <c r="AG49" s="467">
        <f>Model!CS283</f>
        <v>24417594.6210287</v>
      </c>
      <c r="AH49" s="467">
        <f>Model!CV283</f>
        <v>24159555.0489729</v>
      </c>
      <c r="AI49" s="467">
        <f>Model!CY283</f>
        <v>23771935.5174896</v>
      </c>
      <c r="AJ49" s="467">
        <f>Model!DB283</f>
        <v>22790477.5324428</v>
      </c>
      <c r="AK49" s="467">
        <f>Model!DE283</f>
        <v>21456875.8723959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55136709.9414803</v>
      </c>
      <c r="C7" s="555">
        <f>(SUM(Helpers!AA97:AL97)-SUM(Helpers!AA96:AL96))*(Assumptions!$B$10+Assumptions!$B$12)/Assumptions!$B$9</f>
        <v>3290112.70046852</v>
      </c>
      <c r="D7" s="555">
        <f>(SUM(Helpers!AA97:AL97)-SUM(Helpers!AA96:AL96))*Assumptions!$B$11/Assumptions!$B$9</f>
        <v>2467572.5691311</v>
      </c>
      <c r="E7" s="555" t="n">
        <v>0</v>
      </c>
      <c r="F7" s="556">
        <f>SUM(Helpers!AA97:AL97)</f>
        <v>60894395.2110799</v>
      </c>
      <c r="G7" s="555">
        <f>SUM(Helpers!AA99:AL99)</f>
        <v>6694582.75960165</v>
      </c>
      <c r="H7" s="556">
        <f>SUM(Helpers!AA100:AL100)</f>
        <v>2794659.06838356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20059246.0321126</v>
      </c>
      <c r="O7" s="557">
        <f>IFERROR(H7*M7/B7,0)</f>
        <v>1777936.20102208</v>
      </c>
      <c r="P7" s="557">
        <f>H7-O7</f>
        <v>1016722.86736149</v>
      </c>
      <c r="Q7" s="560">
        <f>IF(N7&gt;=Assumptions!$B$86,Assumptions!$C$86,IF(N7&gt;=Assumptions!$B$85,Assumptions!$C$85,IF(N7&gt;=Assumptions!$B$84,Assumptions!$C$84,Assumptions!$C$83)))</f>
        <v>0.5</v>
      </c>
      <c r="R7" s="557">
        <f>O7*Q7*0.1</f>
        <v>88896.8100511039</v>
      </c>
      <c r="S7" s="557">
        <f>P7*0.1</f>
        <v>101672.286736149</v>
      </c>
    </row>
    <row r="8" ht="15" customFormat="1" customHeight="1" s="382">
      <c r="A8" s="561" t="inlineStr">
        <is>
          <t>FY 2029</t>
        </is>
      </c>
      <c r="B8" s="562">
        <f>SUM(Helpers!AM96:AX96)</f>
        <v>43443317.6293392</v>
      </c>
      <c r="C8" s="562">
        <f>(SUM(Helpers!AM97:AX97)-SUM(Helpers!AM96:AX96))*(Assumptions!$B$10+Assumptions!$B$12)/Assumptions!$B$9</f>
        <v>3412359.22146412</v>
      </c>
      <c r="D8" s="562">
        <f>(SUM(Helpers!AM97:AX97)-SUM(Helpers!AM96:AX96))*Assumptions!$B$11/Assumptions!$B$9</f>
        <v>2559257.01563577</v>
      </c>
      <c r="E8" s="562" t="n">
        <v>0</v>
      </c>
      <c r="F8" s="563">
        <f>SUM(Helpers!AM97:AX97)</f>
        <v>49414933.8664391</v>
      </c>
      <c r="G8" s="562">
        <f>SUM(Helpers!AM99:AX99)</f>
        <v>3255553.31033635</v>
      </c>
      <c r="H8" s="563">
        <f>SUM(Helpers!AM100:AX100)</f>
        <v>1787448.98784858</v>
      </c>
      <c r="I8" s="564">
        <f>-SUM(Model!AL142:AW142)</f>
        <v>210000</v>
      </c>
      <c r="J8" s="562">
        <f>Personnel!$C$38</f>
        <v>222000</v>
      </c>
      <c r="K8" s="565">
        <f>I8+J8</f>
        <v>432000</v>
      </c>
      <c r="L8" s="566">
        <f>IFERROR(I8/K8,0)</f>
        <v>0.486111111111111</v>
      </c>
      <c r="M8" s="557">
        <f>SUM(Helpers!AM101:AX101)</f>
        <v>10646311.905573</v>
      </c>
      <c r="N8" s="557">
        <f>B8-M8</f>
        <v>32797005.7237662</v>
      </c>
      <c r="O8" s="557">
        <f>IFERROR(H8*M8/B8,0)</f>
        <v>438036.054297222</v>
      </c>
      <c r="P8" s="557">
        <f>H8-O8</f>
        <v>1349412.93355135</v>
      </c>
      <c r="Q8" s="560">
        <f>IF(N8&gt;=Assumptions!$B$86,Assumptions!$C$86,IF(N8&gt;=Assumptions!$B$85,Assumptions!$C$85,IF(N8&gt;=Assumptions!$B$84,Assumptions!$C$84,Assumptions!$C$83)))</f>
        <v>0.5</v>
      </c>
      <c r="R8" s="557">
        <f>O8*Q8*0.1</f>
        <v>21901.8027148611</v>
      </c>
      <c r="S8" s="557">
        <f>P8*0.1</f>
        <v>134941.293355135</v>
      </c>
    </row>
    <row r="9" ht="15" customFormat="1" customHeight="1" s="382">
      <c r="A9" s="554" t="inlineStr">
        <is>
          <t>FY 2030</t>
        </is>
      </c>
      <c r="B9" s="555">
        <f>SUM(Helpers!AY96:BJ96)</f>
        <v>86088918</v>
      </c>
      <c r="C9" s="555">
        <f>(SUM(Helpers!AY97:BJ97)-SUM(Helpers!AY96:BJ96))*(Assumptions!$B$10+Assumptions!$B$12)/Assumptions!$B$9</f>
        <v>5685906.75</v>
      </c>
      <c r="D9" s="555">
        <f>(SUM(Helpers!AY97:BJ97)-SUM(Helpers!AY96:BJ96))*Assumptions!$B$11/Assumptions!$B$9</f>
        <v>4264409.4</v>
      </c>
      <c r="E9" s="555" t="n">
        <v>0</v>
      </c>
      <c r="F9" s="556">
        <f>SUM(Helpers!AY97:BJ97)</f>
        <v>96039234.15</v>
      </c>
      <c r="G9" s="555">
        <f>SUM(Helpers!AY99:BJ99)</f>
        <v>4647148.07666148</v>
      </c>
      <c r="H9" s="556">
        <f>SUM(Helpers!AY100:BJ100)</f>
        <v>3845067.64966337</v>
      </c>
      <c r="I9" s="557">
        <f>-SUM(Model!AX142:BI142)</f>
        <v>232500</v>
      </c>
      <c r="J9" s="555">
        <f>Personnel!$C$38</f>
        <v>222000</v>
      </c>
      <c r="K9" s="558">
        <f>I9+J9</f>
        <v>454500</v>
      </c>
      <c r="L9" s="559">
        <f>IFERROR(I9/K9,0)</f>
        <v>0.511551155115512</v>
      </c>
      <c r="M9" s="557">
        <f>SUM(Helpers!AY101:BJ101)</f>
        <v>15000000</v>
      </c>
      <c r="N9" s="557">
        <f>B9-M9</f>
        <v>71088918</v>
      </c>
      <c r="O9" s="557">
        <f>IFERROR(H9*M9/B9,0)</f>
        <v>669958.643747276</v>
      </c>
      <c r="P9" s="557">
        <f>H9-O9</f>
        <v>3175109.00591609</v>
      </c>
      <c r="Q9" s="560">
        <f>IF(N9&gt;=Assumptions!$B$86,Assumptions!$C$86,IF(N9&gt;=Assumptions!$B$85,Assumptions!$C$85,IF(N9&gt;=Assumptions!$B$84,Assumptions!$C$84,Assumptions!$C$83)))</f>
        <v>1</v>
      </c>
      <c r="R9" s="557">
        <f>O9*Q9*0.1</f>
        <v>66995.8643747276</v>
      </c>
      <c r="S9" s="557">
        <f>P9*0.1</f>
        <v>317510.900591609</v>
      </c>
    </row>
    <row r="10" ht="15" customFormat="1" customHeight="1" s="382">
      <c r="A10" s="561" t="inlineStr">
        <is>
          <t>FY 2031</t>
        </is>
      </c>
      <c r="B10" s="562">
        <f>SUM(Helpers!BK96:BV96)</f>
        <v>95907690</v>
      </c>
      <c r="C10" s="562">
        <f>(SUM(Helpers!BK97:BV97)-SUM(Helpers!BK96:BV96))*(Assumptions!$B$10+Assumptions!$B$12)/Assumptions!$B$9</f>
        <v>6604320</v>
      </c>
      <c r="D10" s="562">
        <f>(SUM(Helpers!BK97:BV97)-SUM(Helpers!BK96:BV96))*Assumptions!$B$11/Assumptions!$B$9</f>
        <v>4953216</v>
      </c>
      <c r="E10" s="562" t="n">
        <v>0</v>
      </c>
      <c r="F10" s="563">
        <f>SUM(Helpers!BK97:BV97)</f>
        <v>107465226</v>
      </c>
      <c r="G10" s="562">
        <f>SUM(Helpers!BK99:BV99)</f>
        <v>4150368.39409291</v>
      </c>
      <c r="H10" s="563">
        <f>SUM(Helpers!BK100:BV100)</f>
        <v>4150368.39409291</v>
      </c>
      <c r="I10" s="564">
        <f>-SUM(Model!BJ142:BU142)</f>
        <v>247500</v>
      </c>
      <c r="J10" s="562">
        <f>Personnel!$C$38</f>
        <v>222000</v>
      </c>
      <c r="K10" s="565">
        <f>I10+J10</f>
        <v>469500</v>
      </c>
      <c r="L10" s="566">
        <f>IFERROR(I10/K10,0)</f>
        <v>0.527156549520767</v>
      </c>
      <c r="M10" s="557">
        <f>SUM(Helpers!BK101:BV101)</f>
        <v>17031453</v>
      </c>
      <c r="N10" s="557">
        <f>B10-M10</f>
        <v>78876237</v>
      </c>
      <c r="O10" s="557">
        <f>IFERROR(H10*M10/B10,0)</f>
        <v>737029.577468489</v>
      </c>
      <c r="P10" s="557">
        <f>H10-O10</f>
        <v>3413338.81662442</v>
      </c>
      <c r="Q10" s="560">
        <f>IF(N10&gt;=Assumptions!$B$86,Assumptions!$C$86,IF(N10&gt;=Assumptions!$B$85,Assumptions!$C$85,IF(N10&gt;=Assumptions!$B$84,Assumptions!$C$84,Assumptions!$C$83)))</f>
        <v>1</v>
      </c>
      <c r="R10" s="557">
        <f>O10*Q10*0.1</f>
        <v>73702.9577468489</v>
      </c>
      <c r="S10" s="557">
        <f>P10*0.1</f>
        <v>341333.881662442</v>
      </c>
    </row>
    <row r="11" ht="15" customFormat="1" customHeight="1" s="382">
      <c r="A11" s="554" t="inlineStr">
        <is>
          <t>FY 2032</t>
        </is>
      </c>
      <c r="B11" s="555">
        <f>SUM(Helpers!BW96:CH96)</f>
        <v>96452928</v>
      </c>
      <c r="C11" s="555">
        <f>(SUM(Helpers!BW97:CH97)-SUM(Helpers!BW96:CH96))*(Assumptions!$B$10+Assumptions!$B$12)/Assumptions!$B$9</f>
        <v>6645597.00000001</v>
      </c>
      <c r="D11" s="555">
        <f>(SUM(Helpers!BW97:CH97)-SUM(Helpers!BW96:CH96))*Assumptions!$B$11/Assumptions!$B$9</f>
        <v>4984173.6</v>
      </c>
      <c r="E11" s="555" t="n">
        <v>0</v>
      </c>
      <c r="F11" s="556">
        <f>SUM(Helpers!BW97:CH97)</f>
        <v>108082698.6</v>
      </c>
      <c r="G11" s="555">
        <f>SUM(Helpers!BW99:CH99)</f>
        <v>4099379.64197476</v>
      </c>
      <c r="H11" s="556">
        <f>SUM(Helpers!BW100:CH100)</f>
        <v>4099379.64197476</v>
      </c>
      <c r="I11" s="557">
        <f>-SUM(Model!BV142:CG142)</f>
        <v>240000</v>
      </c>
      <c r="J11" s="555">
        <f>Personnel!$C$38</f>
        <v>222000</v>
      </c>
      <c r="K11" s="558">
        <f>I11+J11</f>
        <v>462000</v>
      </c>
      <c r="L11" s="559">
        <f>IFERROR(I11/K11,0)</f>
        <v>0.519480519480519</v>
      </c>
      <c r="M11" s="557">
        <f>SUM(Helpers!BW101:CH101)</f>
        <v>15968547</v>
      </c>
      <c r="N11" s="557">
        <f>B11-M11</f>
        <v>80484381</v>
      </c>
      <c r="O11" s="557">
        <f>IFERROR(H11*M11/B11,0)</f>
        <v>678684.803469286</v>
      </c>
      <c r="P11" s="557">
        <f>H11-O11</f>
        <v>3420694.83850548</v>
      </c>
      <c r="Q11" s="560">
        <f>IF(N11&gt;=Assumptions!$B$86,Assumptions!$C$86,IF(N11&gt;=Assumptions!$B$85,Assumptions!$C$85,IF(N11&gt;=Assumptions!$B$84,Assumptions!$C$84,Assumptions!$C$83)))</f>
        <v>1</v>
      </c>
      <c r="R11" s="557">
        <f>O11*Q11*0.1</f>
        <v>67868.4803469286</v>
      </c>
      <c r="S11" s="557">
        <f>P11*0.1</f>
        <v>342069.483850548</v>
      </c>
    </row>
    <row r="12" ht="15" customFormat="1" customHeight="1" s="382">
      <c r="A12" s="561" t="inlineStr">
        <is>
          <t>FY 2033</t>
        </is>
      </c>
      <c r="B12" s="562">
        <f>SUM(Helpers!CI96:CT96)</f>
        <v>73786857</v>
      </c>
      <c r="C12" s="562">
        <f>(SUM(Helpers!CI97:CT97)-SUM(Helpers!CI96:CT96))*(Assumptions!$B$10+Assumptions!$B$12)/Assumptions!$B$9</f>
        <v>4953240</v>
      </c>
      <c r="D12" s="562">
        <f>(SUM(Helpers!CI97:CT97)-SUM(Helpers!CI96:CT96))*Assumptions!$B$11/Assumptions!$B$9</f>
        <v>3714912</v>
      </c>
      <c r="E12" s="562" t="n">
        <v>0</v>
      </c>
      <c r="F12" s="563">
        <f>SUM(Helpers!CI97:CT97)</f>
        <v>82455009</v>
      </c>
      <c r="G12" s="562">
        <f>SUM(Helpers!CI99:CT99)</f>
        <v>1012073.22281426</v>
      </c>
      <c r="H12" s="563">
        <f>SUM(Helpers!CI100:CT100)</f>
        <v>1012073.22281426</v>
      </c>
      <c r="I12" s="564">
        <f>-SUM(Model!CH142:CS142)</f>
        <v>37500</v>
      </c>
      <c r="J12" s="562">
        <f>Personnel!$C$38</f>
        <v>222000</v>
      </c>
      <c r="K12" s="565">
        <f>I12+J12</f>
        <v>259500</v>
      </c>
      <c r="L12" s="566">
        <f>IFERROR(I12/K12,0)</f>
        <v>0.144508670520231</v>
      </c>
      <c r="M12" s="557">
        <f>SUM(Helpers!CI101:CT101)</f>
        <v>15000000</v>
      </c>
      <c r="N12" s="557">
        <f>B12-M12</f>
        <v>58786857</v>
      </c>
      <c r="O12" s="557">
        <f>IFERROR(H12*M12/B12,0)</f>
        <v>205742.580175408</v>
      </c>
      <c r="P12" s="557">
        <f>H12-O12</f>
        <v>806330.64263885</v>
      </c>
      <c r="Q12" s="560">
        <f>IF(N12&gt;=Assumptions!$B$86,Assumptions!$C$86,IF(N12&gt;=Assumptions!$B$85,Assumptions!$C$85,IF(N12&gt;=Assumptions!$B$84,Assumptions!$C$84,Assumptions!$C$83)))</f>
        <v>0.75</v>
      </c>
      <c r="R12" s="557">
        <f>O12*Q12*0.1</f>
        <v>15430.6935131556</v>
      </c>
      <c r="S12" s="557">
        <f>P12*0.1</f>
        <v>80633.064263885</v>
      </c>
    </row>
    <row r="13" ht="15" customFormat="1" customHeight="1" s="382">
      <c r="A13" s="534" t="inlineStr">
        <is>
          <t>TOTAL</t>
        </is>
      </c>
      <c r="B13" s="567">
        <f>SUM(B5:B12)</f>
        <v>476999098.33</v>
      </c>
      <c r="C13" s="567">
        <f>SUM(C5:C12)</f>
        <v>32429413.2130624</v>
      </c>
      <c r="D13" s="567">
        <f>SUM(D5:D12)</f>
        <v>24321942.0617947</v>
      </c>
      <c r="E13" s="567">
        <f>SUM(E5:E12)</f>
        <v>0</v>
      </c>
      <c r="F13" s="567">
        <f>SUM(F5:F12)</f>
        <v>533750453.604857</v>
      </c>
      <c r="G13" s="567">
        <f>SUM(G5:G12)</f>
        <v>30684616.98326</v>
      </c>
      <c r="H13" s="567">
        <f>SUM(H5:H12)</f>
        <v>19136193.9971137</v>
      </c>
      <c r="I13" s="568">
        <f>SUM(I5:I12)</f>
        <v>1180730.020825</v>
      </c>
      <c r="J13" s="567">
        <f>SUM(J5:J12)</f>
        <v>1720500</v>
      </c>
      <c r="K13" s="567">
        <f>SUM(K5:K12)</f>
        <v>2901230.020825</v>
      </c>
      <c r="L13" s="569">
        <f>IFERROR(I13/K13,0)</f>
        <v>0.40697566630351</v>
      </c>
      <c r="M13" s="570">
        <f>SUM(M5:M12)</f>
        <v>133422942.75</v>
      </c>
      <c r="N13" s="570">
        <f>SUM(N5:N12)</f>
        <v>343576155.58</v>
      </c>
      <c r="O13" s="570">
        <f>SUM(O5:O12)</f>
        <v>5872586.69195557</v>
      </c>
      <c r="P13" s="570">
        <f>SUM(P5:P12)</f>
        <v>13263607.3051581</v>
      </c>
      <c r="Q13" s="571">
        <f>IFERROR(R13/O13,0)</f>
        <v>0.0628218192244632</v>
      </c>
      <c r="R13" s="570">
        <f>SUM(R5:R12)</f>
        <v>368926.579542021</v>
      </c>
      <c r="S13" s="570">
        <f>SUM(S5:S12)</f>
        <v>1326360.73051581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 xml:space="preserve">Yes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 xml:space="preserve">Yes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 xml:space="preserve">Yes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 xml:space="preserve">Yes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 xml:space="preserve">Yes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 xml:space="preserve">Yes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 xml:space="preserve">Yes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 xml:space="preserve">Yes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 xml:space="preserve">Yes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 xml:space="preserve">Yes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 xml:space="preserve">Yes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 xml:space="preserve">Yes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 xml:space="preserve">Yes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 xml:space="preserve">Yes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 xml:space="preserve">Yes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 xml:space="preserve">Yes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 xml:space="preserve">Yes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 xml:space="preserve">Yes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 xml:space="preserve">Yes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 xml:space="preserve">Yes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 xml:space="preserve">Yes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 xml:space="preserve">Yes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 xml:space="preserve">Yes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 xml:space="preserve">Yes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 xml:space="preserve">Yes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SUM(G7:G20)+SUM(G24:G52)</f>
        <v>4099668.80942982</v>
      </c>
      <c r="H21" s="586">
        <f>SUM(H7:H20)+SUM(H24:H52)</f>
        <v>4099668.80942982</v>
      </c>
      <c r="I21" s="586">
        <f>SUM(I7:I20)+SUM(I24:I52)</f>
        <v>4099668.80942982</v>
      </c>
      <c r="J21" s="586">
        <f>SUM(J7:J20)+SUM(J24:J52)</f>
        <v>4099668.80942982</v>
      </c>
      <c r="K21" s="586">
        <f>SUM(K7:K20)+SUM(K24:K52)</f>
        <v>6687944.28609649</v>
      </c>
      <c r="L21" s="586">
        <f>SUM(L7:L20)+SUM(L24:L52)</f>
        <v>6687944.28609649</v>
      </c>
      <c r="M21" s="586">
        <f>SUM(M7:M20)+SUM(M24:M52)</f>
        <v>6687944.28609649</v>
      </c>
      <c r="N21" s="586">
        <f>SUM(N7:N20)+SUM(N24:N52)</f>
        <v>7573919.49442983</v>
      </c>
      <c r="O21" s="586">
        <f>SUM(O7:O20)+SUM(O24:O52)</f>
        <v>6683160.11942983</v>
      </c>
      <c r="P21" s="586">
        <f>SUM(P7:P20)+SUM(P24:P52)</f>
        <v>8383782.26416667</v>
      </c>
      <c r="Q21" s="586">
        <f>SUM(Q7:Q20)+SUM(Q24:Q52)</f>
        <v>8383782.26416667</v>
      </c>
      <c r="R21" s="586">
        <f>SUM(R7:R20)+SUM(R24:R52)</f>
        <v>8383782.26416667</v>
      </c>
      <c r="S21" s="586">
        <f>SUM(S7:S20)+SUM(S24:S52)</f>
        <v>8383782.26416667</v>
      </c>
      <c r="T21" s="586">
        <f>SUM(T7:T20)+SUM(T24:T52)</f>
        <v>10698780.6501316</v>
      </c>
      <c r="U21" s="586">
        <f>SUM(U7:U20)+SUM(U24:U52)</f>
        <v>11294432.4922368</v>
      </c>
      <c r="V21" s="586">
        <f>SUM(V7:V20)+SUM(V24:V52)</f>
        <v>10507920.2782018</v>
      </c>
      <c r="W21" s="586">
        <f>SUM(W7:W20)+SUM(W24:W52)</f>
        <v>9246892.21570176</v>
      </c>
      <c r="X21" s="586">
        <f>SUM(X7:X20)+SUM(X24:X52)</f>
        <v>9246892.21570176</v>
      </c>
      <c r="Y21" s="586">
        <f>SUM(Y7:Y20)+SUM(Y24:Y52)</f>
        <v>9246892.21570176</v>
      </c>
      <c r="Z21" s="586">
        <f>SUM(Z7:Z20)+SUM(Z24:Z52)</f>
        <v>10098958.8846053</v>
      </c>
      <c r="AA21" s="586">
        <f>SUM(AA7:AA20)+SUM(AA24:AA52)</f>
        <v>10098958.8846053</v>
      </c>
      <c r="AB21" s="586">
        <f>SUM(AB7:AB20)+SUM(AB24:AB52)</f>
        <v>10098958.8846053</v>
      </c>
      <c r="AC21" s="586">
        <f>SUM(AC7:AC20)+SUM(AC24:AC52)</f>
        <v>10098958.8846053</v>
      </c>
      <c r="AD21" s="586">
        <f>SUM(AD7:AD20)+SUM(AD24:AD52)</f>
        <v>9415075.93460526</v>
      </c>
      <c r="AE21" s="586">
        <f>SUM(AE7:AE20)+SUM(AE24:AE52)</f>
        <v>9415075.93460526</v>
      </c>
      <c r="AF21" s="586">
        <f>SUM(AF7:AF20)+SUM(AF24:AF52)</f>
        <v>9415075.93460526</v>
      </c>
      <c r="AG21" s="586">
        <f>SUM(AG7:AG20)+SUM(AG24:AG52)</f>
        <v>10793563.6679386</v>
      </c>
      <c r="AH21" s="586">
        <f>SUM(AH7:AH20)+SUM(AH24:AH52)</f>
        <v>10793563.6679386</v>
      </c>
      <c r="AI21" s="586">
        <f>SUM(AI7:AI20)+SUM(AI24:AI52)</f>
        <v>9092941.52320175</v>
      </c>
      <c r="AJ21" s="586">
        <f>SUM(AJ7:AJ20)+SUM(AJ24:AJ52)</f>
        <v>9092941.52320175</v>
      </c>
      <c r="AK21" s="586">
        <f>SUM(AK7:AK20)+SUM(AK24:AK52)</f>
        <v>9882415.20741228</v>
      </c>
      <c r="AL21" s="586">
        <f>SUM(AL7:AL20)+SUM(AL24:AL52)</f>
        <v>8996439.99907895</v>
      </c>
      <c r="AM21" s="586">
        <f>SUM(AM7:AM20)+SUM(AM24:AM52)</f>
        <v>8190333.94644737</v>
      </c>
      <c r="AN21" s="586">
        <f>SUM(AN7:AN20)+SUM(AN24:AN52)</f>
        <v>8384155.78855263</v>
      </c>
      <c r="AO21" s="586">
        <f>SUM(AO7:AO20)+SUM(AO24:AO52)</f>
        <v>5509091.20925439</v>
      </c>
      <c r="AP21" s="586">
        <f>SUM(AP7:AP20)+SUM(AP24:AP52)</f>
        <v>5509091.20925439</v>
      </c>
      <c r="AQ21" s="586">
        <f>SUM(AQ7:AQ20)+SUM(AQ24:AQ52)</f>
        <v>6456459.63030702</v>
      </c>
      <c r="AR21" s="586">
        <f>SUM(AR7:AR20)+SUM(AR24:AR52)</f>
        <v>6456459.63030702</v>
      </c>
      <c r="AS21" s="586">
        <f>SUM(AS7:AS20)+SUM(AS24:AS52)</f>
        <v>6456459.63030702</v>
      </c>
      <c r="AT21" s="586">
        <f>SUM(AT7:AT20)+SUM(AT24:AT52)</f>
        <v>7403828.05135965</v>
      </c>
      <c r="AU21" s="586">
        <f>SUM(AU7:AU20)+SUM(AU24:AU52)</f>
        <v>7403828.05135965</v>
      </c>
      <c r="AV21" s="586">
        <f>SUM(AV7:AV20)+SUM(AV24:AV52)</f>
        <v>8351196.47241228</v>
      </c>
      <c r="AW21" s="586">
        <f>SUM(AW7:AW20)+SUM(AW24:AW52)</f>
        <v>8351196.47241228</v>
      </c>
      <c r="AX21" s="586">
        <f>SUM(AX7:AX20)+SUM(AX24:AX52)</f>
        <v>6589014.04912281</v>
      </c>
      <c r="AY21" s="586">
        <f>SUM(AY7:AY20)+SUM(AY24:AY52)</f>
        <v>6589014.04912281</v>
      </c>
      <c r="AZ21" s="586">
        <f>SUM(AZ7:AZ20)+SUM(AZ24:AZ52)</f>
        <v>7378487.73333333</v>
      </c>
      <c r="BA21" s="586">
        <f>SUM(BA7:BA20)+SUM(BA24:BA52)</f>
        <v>7378487.73333333</v>
      </c>
      <c r="BB21" s="586">
        <f>SUM(BB7:BB20)+SUM(BB24:BB52)</f>
        <v>8167961.41754386</v>
      </c>
      <c r="BC21" s="586">
        <f>SUM(BC7:BC20)+SUM(BC24:BC52)</f>
        <v>8167961.41754386</v>
      </c>
      <c r="BD21" s="586">
        <f>SUM(BD7:BD20)+SUM(BD24:BD52)</f>
        <v>8167961.41754386</v>
      </c>
      <c r="BE21" s="586">
        <f>SUM(BE7:BE20)+SUM(BE24:BE52)</f>
        <v>8167961.41754386</v>
      </c>
      <c r="BF21" s="586">
        <f>SUM(BF7:BF20)+SUM(BF24:BF52)</f>
        <v>9115329.83859649</v>
      </c>
      <c r="BG21" s="586">
        <f>SUM(BG7:BG20)+SUM(BG24:BG52)</f>
        <v>8325856.15438597</v>
      </c>
      <c r="BH21" s="586">
        <f>SUM(BH7:BH20)+SUM(BH24:BH52)</f>
        <v>9115329.83859649</v>
      </c>
      <c r="BI21" s="586">
        <f>SUM(BI7:BI20)+SUM(BI24:BI52)</f>
        <v>9115329.83859649</v>
      </c>
      <c r="BJ21" s="586">
        <f>SUM(BJ7:BJ20)+SUM(BJ24:BJ52)</f>
        <v>8957435.10175439</v>
      </c>
      <c r="BK21" s="586">
        <f>SUM(BK7:BK20)+SUM(BK24:BK52)</f>
        <v>7578947.36842105</v>
      </c>
      <c r="BL21" s="586">
        <f>SUM(BL7:BL20)+SUM(BL24:BL52)</f>
        <v>8526315.78947369</v>
      </c>
      <c r="BM21" s="586">
        <f>SUM(BM7:BM20)+SUM(BM24:BM52)</f>
        <v>7578947.36842105</v>
      </c>
      <c r="BN21" s="586">
        <f>SUM(BN7:BN20)+SUM(BN24:BN52)</f>
        <v>8368421.05263158</v>
      </c>
      <c r="BO21" s="586">
        <f>SUM(BO7:BO20)+SUM(BO24:BO52)</f>
        <v>7421052.63157895</v>
      </c>
      <c r="BP21" s="586">
        <f>SUM(BP7:BP20)+SUM(BP24:BP52)</f>
        <v>8368421.05263158</v>
      </c>
      <c r="BQ21" s="586">
        <f>SUM(BQ7:BQ20)+SUM(BQ24:BQ52)</f>
        <v>7578947.36842105</v>
      </c>
      <c r="BR21" s="586">
        <f>SUM(BR7:BR20)+SUM(BR24:BR52)</f>
        <v>8368421.05263158</v>
      </c>
      <c r="BS21" s="586">
        <f>SUM(BS7:BS20)+SUM(BS24:BS52)</f>
        <v>7578947.36842105</v>
      </c>
      <c r="BT21" s="586">
        <f>SUM(BT7:BT20)+SUM(BT24:BT52)</f>
        <v>8368421.05263158</v>
      </c>
      <c r="BU21" s="586">
        <f>SUM(BU7:BU20)+SUM(BU24:BU52)</f>
        <v>7578947.36842105</v>
      </c>
      <c r="BV21" s="586">
        <f>SUM(BV7:BV20)+SUM(BV24:BV52)</f>
        <v>8526315.78947369</v>
      </c>
      <c r="BW21" s="586">
        <f>SUM(BW7:BW20)+SUM(BW24:BW52)</f>
        <v>7736842.10526316</v>
      </c>
      <c r="BX21" s="586">
        <f>SUM(BX7:BX20)+SUM(BX24:BX52)</f>
        <v>8526315.78947369</v>
      </c>
      <c r="BY21" s="586">
        <f>SUM(BY7:BY20)+SUM(BY24:BY52)</f>
        <v>7578947.36842105</v>
      </c>
      <c r="BZ21" s="586">
        <f>SUM(BZ7:BZ20)+SUM(BZ24:BZ52)</f>
        <v>8368421.05263158</v>
      </c>
      <c r="CA21" s="586">
        <f>SUM(CA7:CA20)+SUM(CA24:CA52)</f>
        <v>7578947.36842105</v>
      </c>
      <c r="CB21" s="586">
        <f>SUM(CB7:CB20)+SUM(CB24:CB52)</f>
        <v>8526315.78947369</v>
      </c>
      <c r="CC21" s="586">
        <f>SUM(CC7:CC20)+SUM(CC24:CC52)</f>
        <v>7736842.10526316</v>
      </c>
      <c r="CD21" s="586">
        <f>SUM(CD7:CD20)+SUM(CD24:CD52)</f>
        <v>8526315.78947369</v>
      </c>
      <c r="CE21" s="586">
        <f>SUM(CE7:CE20)+SUM(CE24:CE52)</f>
        <v>7578947.36842105</v>
      </c>
      <c r="CF21" s="586">
        <f>SUM(CF7:CF20)+SUM(CF24:CF52)</f>
        <v>8368421.05263158</v>
      </c>
      <c r="CG21" s="586">
        <f>SUM(CG7:CG20)+SUM(CG24:CG52)</f>
        <v>7578947.36842105</v>
      </c>
      <c r="CH21" s="586">
        <f>SUM(CH7:CH20)+SUM(CH24:CH52)</f>
        <v>8526315.78947369</v>
      </c>
      <c r="CI21" s="586">
        <f>SUM(CI7:CI20)+SUM(CI24:CI52)</f>
        <v>7578947.36842105</v>
      </c>
      <c r="CJ21" s="586">
        <f>SUM(CJ7:CJ20)+SUM(CJ24:CJ52)</f>
        <v>8368421.05263158</v>
      </c>
      <c r="CK21" s="586">
        <f>SUM(CK7:CK20)+SUM(CK24:CK52)</f>
        <v>7578947.36842105</v>
      </c>
      <c r="CL21" s="586">
        <f>SUM(CL7:CL20)+SUM(CL24:CL52)</f>
        <v>7578947.36842105</v>
      </c>
      <c r="CM21" s="586">
        <f>SUM(CM7:CM20)+SUM(CM24:CM52)</f>
        <v>6789473.68421053</v>
      </c>
      <c r="CN21" s="586">
        <f>SUM(CN7:CN20)+SUM(CN24:CN52)</f>
        <v>6789473.68421053</v>
      </c>
      <c r="CO21" s="586">
        <f>SUM(CO7:CO20)+SUM(CO24:CO52)</f>
        <v>5842105.2631579</v>
      </c>
      <c r="CP21" s="586">
        <f>SUM(CP7:CP20)+SUM(CP24:CP52)</f>
        <v>5842105.2631579</v>
      </c>
      <c r="CQ21" s="586">
        <f>SUM(CQ7:CQ20)+SUM(CQ24:CQ52)</f>
        <v>5052631.57894737</v>
      </c>
      <c r="CR21" s="586">
        <f>SUM(CR7:CR20)+SUM(CR24:CR52)</f>
        <v>5052631.57894737</v>
      </c>
      <c r="CS21" s="586">
        <f>SUM(CS7:CS20)+SUM(CS24:CS52)</f>
        <v>4263157.89473684</v>
      </c>
      <c r="CT21" s="586">
        <f>SUM(CT7:CT20)+SUM(CT24:CT52)</f>
        <v>4263157.89473684</v>
      </c>
      <c r="CU21" s="586">
        <f>SUM(CU7:CU20)+SUM(CU24:CU52)</f>
        <v>3315789.47368421</v>
      </c>
      <c r="CV21" s="586">
        <f>SUM(CV7:CV20)+SUM(CV24:CV52)</f>
        <v>3315789.47368421</v>
      </c>
      <c r="CW21" s="586">
        <f>SUM(CW7:CW20)+SUM(CW24:CW52)</f>
        <v>2526315.78947368</v>
      </c>
      <c r="CX21" s="586">
        <f>SUM(CX7:CX20)+SUM(CX24:CX52)</f>
        <v>2526315.78947368</v>
      </c>
      <c r="CY21" s="586">
        <f>SUM(CY7:CY20)+SUM(CY24:CY52)</f>
        <v>1736842.10526316</v>
      </c>
      <c r="CZ21" s="586">
        <f>SUM(CZ7:CZ20)+SUM(CZ24:CZ52)</f>
        <v>1736842.10526316</v>
      </c>
      <c r="DA21" s="586">
        <f>SUM(DA7:DA20)+SUM(DA24:DA52)</f>
        <v>789473.684210526</v>
      </c>
      <c r="DB21" s="586">
        <f>SUM(DB7:DB20)+SUM(DB24:DB52)</f>
        <v>789473.684210526</v>
      </c>
    </row>
    <row r="22" ht="15" customFormat="1" customHeight="1" s="382">
      <c r="A22" s="478" t="inlineStr">
        <is>
          <t>Committed: Jobs Active (#)</t>
        </is>
      </c>
      <c r="G22" s="587">
        <f>COUNT(G7:G20)+COUNT(G24:G52)</f>
        <v>5</v>
      </c>
      <c r="H22" s="587">
        <f>COUNT(H7:H20)+COUNT(H24:H52)</f>
        <v>5</v>
      </c>
      <c r="I22" s="587">
        <f>COUNT(I7:I20)+COUNT(I24:I52)</f>
        <v>5</v>
      </c>
      <c r="J22" s="587">
        <f>COUNT(J7:J20)+COUNT(J24:J52)</f>
        <v>5</v>
      </c>
      <c r="K22" s="587">
        <f>COUNT(K7:K20)+COUNT(K24:K52)</f>
        <v>8</v>
      </c>
      <c r="L22" s="587">
        <f>COUNT(L7:L20)+COUNT(L24:L52)</f>
        <v>8</v>
      </c>
      <c r="M22" s="587">
        <f>COUNT(M7:M20)+COUNT(M24:M52)</f>
        <v>8</v>
      </c>
      <c r="N22" s="587">
        <f>COUNT(N7:N20)+COUNT(N24:N52)</f>
        <v>9</v>
      </c>
      <c r="O22" s="587">
        <f>COUNT(O7:O20)+COUNT(O24:O52)</f>
        <v>8</v>
      </c>
      <c r="P22" s="587">
        <f>COUNT(P7:P20)+COUNT(P24:P52)</f>
        <v>11</v>
      </c>
      <c r="Q22" s="587">
        <f>COUNT(Q7:Q20)+COUNT(Q24:Q52)</f>
        <v>11</v>
      </c>
      <c r="R22" s="587">
        <f>COUNT(R7:R20)+COUNT(R24:R52)</f>
        <v>11</v>
      </c>
      <c r="S22" s="587">
        <f>COUNT(S7:S20)+COUNT(S24:S52)</f>
        <v>11</v>
      </c>
      <c r="T22" s="587">
        <f>COUNT(T7:T20)+COUNT(T24:T52)</f>
        <v>13</v>
      </c>
      <c r="U22" s="587">
        <f>COUNT(U7:U20)+COUNT(U24:U52)</f>
        <v>14</v>
      </c>
      <c r="V22" s="587">
        <f>COUNT(V7:V20)+COUNT(V24:V52)</f>
        <v>13</v>
      </c>
      <c r="W22" s="587">
        <f>COUNT(W7:W20)+COUNT(W24:W52)</f>
        <v>12</v>
      </c>
      <c r="X22" s="587">
        <f>COUNT(X7:X20)+COUNT(X24:X52)</f>
        <v>12</v>
      </c>
      <c r="Y22" s="587">
        <f>COUNT(Y7:Y20)+COUNT(Y24:Y52)</f>
        <v>12</v>
      </c>
      <c r="Z22" s="587">
        <f>COUNT(Z7:Z20)+COUNT(Z24:Z52)</f>
        <v>12</v>
      </c>
      <c r="AA22" s="587">
        <f>COUNT(AA7:AA20)+COUNT(AA24:AA52)</f>
        <v>12</v>
      </c>
      <c r="AB22" s="587">
        <f>COUNT(AB7:AB20)+COUNT(AB24:AB52)</f>
        <v>12</v>
      </c>
      <c r="AC22" s="587">
        <f>COUNT(AC7:AC20)+COUNT(AC24:AC52)</f>
        <v>12</v>
      </c>
      <c r="AD22" s="587">
        <f>COUNT(AD7:AD20)+COUNT(AD24:AD52)</f>
        <v>11</v>
      </c>
      <c r="AE22" s="587">
        <f>COUNT(AE7:AE20)+COUNT(AE24:AE52)</f>
        <v>11</v>
      </c>
      <c r="AF22" s="587">
        <f>COUNT(AF7:AF20)+COUNT(AF24:AF52)</f>
        <v>11</v>
      </c>
      <c r="AG22" s="587">
        <f>COUNT(AG7:AG20)+COUNT(AG24:AG52)</f>
        <v>12</v>
      </c>
      <c r="AH22" s="587">
        <f>COUNT(AH7:AH20)+COUNT(AH24:AH52)</f>
        <v>12</v>
      </c>
      <c r="AI22" s="587">
        <f>COUNT(AI7:AI20)+COUNT(AI24:AI52)</f>
        <v>9</v>
      </c>
      <c r="AJ22" s="587">
        <f>COUNT(AJ7:AJ20)+COUNT(AJ24:AJ52)</f>
        <v>9</v>
      </c>
      <c r="AK22" s="587">
        <f>COUNT(AK7:AK20)+COUNT(AK24:AK52)</f>
        <v>10</v>
      </c>
      <c r="AL22" s="587">
        <f>COUNT(AL7:AL20)+COUNT(AL24:AL52)</f>
        <v>9</v>
      </c>
      <c r="AM22" s="587">
        <f>COUNT(AM7:AM20)+COUNT(AM24:AM52)</f>
        <v>8</v>
      </c>
      <c r="AN22" s="587">
        <f>COUNT(AN7:AN20)+COUNT(AN24:AN52)</f>
        <v>8</v>
      </c>
      <c r="AO22" s="587">
        <f>COUNT(AO7:AO20)+COUNT(AO24:AO52)</f>
        <v>5</v>
      </c>
      <c r="AP22" s="587">
        <f>COUNT(AP7:AP20)+COUNT(AP24:AP52)</f>
        <v>5</v>
      </c>
      <c r="AQ22" s="587">
        <f>COUNT(AQ7:AQ20)+COUNT(AQ24:AQ52)</f>
        <v>6</v>
      </c>
      <c r="AR22" s="587">
        <f>COUNT(AR7:AR20)+COUNT(AR24:AR52)</f>
        <v>6</v>
      </c>
      <c r="AS22" s="587">
        <f>COUNT(AS7:AS20)+COUNT(AS24:AS52)</f>
        <v>6</v>
      </c>
      <c r="AT22" s="587">
        <f>COUNT(AT7:AT20)+COUNT(AT24:AT52)</f>
        <v>7</v>
      </c>
      <c r="AU22" s="587">
        <f>COUNT(AU7:AU20)+COUNT(AU24:AU52)</f>
        <v>7</v>
      </c>
      <c r="AV22" s="587">
        <f>COUNT(AV7:AV20)+COUNT(AV24:AV52)</f>
        <v>8</v>
      </c>
      <c r="AW22" s="587">
        <f>COUNT(AW7:AW20)+COUNT(AW24:AW52)</f>
        <v>8</v>
      </c>
      <c r="AX22" s="587">
        <f>COUNT(AX7:AX20)+COUNT(AX24:AX52)</f>
        <v>7</v>
      </c>
      <c r="AY22" s="587">
        <f>COUNT(AY7:AY20)+COUNT(AY24:AY52)</f>
        <v>7</v>
      </c>
      <c r="AZ22" s="587">
        <f>COUNT(AZ7:AZ20)+COUNT(AZ24:AZ52)</f>
        <v>8</v>
      </c>
      <c r="BA22" s="587">
        <f>COUNT(BA7:BA20)+COUNT(BA24:BA52)</f>
        <v>8</v>
      </c>
      <c r="BB22" s="587">
        <f>COUNT(BB7:BB20)+COUNT(BB24:BB52)</f>
        <v>9</v>
      </c>
      <c r="BC22" s="587">
        <f>COUNT(BC7:BC20)+COUNT(BC24:BC52)</f>
        <v>9</v>
      </c>
      <c r="BD22" s="587">
        <f>COUNT(BD7:BD20)+COUNT(BD24:BD52)</f>
        <v>9</v>
      </c>
      <c r="BE22" s="587">
        <f>COUNT(BE7:BE20)+COUNT(BE24:BE52)</f>
        <v>9</v>
      </c>
      <c r="BF22" s="587">
        <f>COUNT(BF7:BF20)+COUNT(BF24:BF52)</f>
        <v>10</v>
      </c>
      <c r="BG22" s="587">
        <f>COUNT(BG7:BG20)+COUNT(BG24:BG52)</f>
        <v>9</v>
      </c>
      <c r="BH22" s="587">
        <f>COUNT(BH7:BH20)+COUNT(BH24:BH52)</f>
        <v>10</v>
      </c>
      <c r="BI22" s="587">
        <f>COUNT(BI7:BI20)+COUNT(BI24:BI52)</f>
        <v>10</v>
      </c>
      <c r="BJ22" s="587">
        <f>COUNT(BJ7:BJ20)+COUNT(BJ24:BJ52)</f>
        <v>10</v>
      </c>
      <c r="BK22" s="587">
        <f>COUNT(BK7:BK20)+COUNT(BK24:BK52)</f>
        <v>9</v>
      </c>
      <c r="BL22" s="587">
        <f>COUNT(BL7:BL20)+COUNT(BL24:BL52)</f>
        <v>10</v>
      </c>
      <c r="BM22" s="587">
        <f>COUNT(BM7:BM20)+COUNT(BM24:BM52)</f>
        <v>9</v>
      </c>
      <c r="BN22" s="587">
        <f>COUNT(BN7:BN20)+COUNT(BN24:BN52)</f>
        <v>10</v>
      </c>
      <c r="BO22" s="587">
        <f>COUNT(BO7:BO20)+COUNT(BO24:BO52)</f>
        <v>9</v>
      </c>
      <c r="BP22" s="587">
        <f>COUNT(BP7:BP20)+COUNT(BP24:BP52)</f>
        <v>10</v>
      </c>
      <c r="BQ22" s="587">
        <f>COUNT(BQ7:BQ20)+COUNT(BQ24:BQ52)</f>
        <v>9</v>
      </c>
      <c r="BR22" s="587">
        <f>COUNT(BR7:BR20)+COUNT(BR24:BR52)</f>
        <v>10</v>
      </c>
      <c r="BS22" s="587">
        <f>COUNT(BS7:BS20)+COUNT(BS24:BS52)</f>
        <v>9</v>
      </c>
      <c r="BT22" s="587">
        <f>COUNT(BT7:BT20)+COUNT(BT24:BT52)</f>
        <v>10</v>
      </c>
      <c r="BU22" s="587">
        <f>COUNT(BU7:BU20)+COUNT(BU24:BU52)</f>
        <v>9</v>
      </c>
      <c r="BV22" s="587">
        <f>COUNT(BV7:BV20)+COUNT(BV24:BV52)</f>
        <v>10</v>
      </c>
      <c r="BW22" s="587">
        <f>COUNT(BW7:BW20)+COUNT(BW24:BW52)</f>
        <v>9</v>
      </c>
      <c r="BX22" s="587">
        <f>COUNT(BX7:BX20)+COUNT(BX24:BX52)</f>
        <v>10</v>
      </c>
      <c r="BY22" s="587">
        <f>COUNT(BY7:BY20)+COUNT(BY24:BY52)</f>
        <v>9</v>
      </c>
      <c r="BZ22" s="587">
        <f>COUNT(BZ7:BZ20)+COUNT(BZ24:BZ52)</f>
        <v>10</v>
      </c>
      <c r="CA22" s="587">
        <f>COUNT(CA7:CA20)+COUNT(CA24:CA52)</f>
        <v>9</v>
      </c>
      <c r="CB22" s="587">
        <f>COUNT(CB7:CB20)+COUNT(CB24:CB52)</f>
        <v>10</v>
      </c>
      <c r="CC22" s="587">
        <f>COUNT(CC7:CC20)+COUNT(CC24:CC52)</f>
        <v>9</v>
      </c>
      <c r="CD22" s="587">
        <f>COUNT(CD7:CD20)+COUNT(CD24:CD52)</f>
        <v>10</v>
      </c>
      <c r="CE22" s="587">
        <f>COUNT(CE7:CE20)+COUNT(CE24:CE52)</f>
        <v>9</v>
      </c>
      <c r="CF22" s="587">
        <f>COUNT(CF7:CF20)+COUNT(CF24:CF52)</f>
        <v>10</v>
      </c>
      <c r="CG22" s="587">
        <f>COUNT(CG7:CG20)+COUNT(CG24:CG52)</f>
        <v>9</v>
      </c>
      <c r="CH22" s="587">
        <f>COUNT(CH7:CH20)+COUNT(CH24:CH52)</f>
        <v>10</v>
      </c>
      <c r="CI22" s="587">
        <f>COUNT(CI7:CI20)+COUNT(CI24:CI52)</f>
        <v>9</v>
      </c>
      <c r="CJ22" s="587">
        <f>COUNT(CJ7:CJ20)+COUNT(CJ24:CJ52)</f>
        <v>10</v>
      </c>
      <c r="CK22" s="587">
        <f>COUNT(CK7:CK20)+COUNT(CK24:CK52)</f>
        <v>9</v>
      </c>
      <c r="CL22" s="587">
        <f>COUNT(CL7:CL20)+COUNT(CL24:CL52)</f>
        <v>9</v>
      </c>
      <c r="CM22" s="587">
        <f>COUNT(CM7:CM20)+COUNT(CM24:CM52)</f>
        <v>8</v>
      </c>
      <c r="CN22" s="587">
        <f>COUNT(CN7:CN20)+COUNT(CN24:CN52)</f>
        <v>8</v>
      </c>
      <c r="CO22" s="587">
        <f>COUNT(CO7:CO20)+COUNT(CO24:CO52)</f>
        <v>7</v>
      </c>
      <c r="CP22" s="587">
        <f>COUNT(CP7:CP20)+COUNT(CP24:CP52)</f>
        <v>7</v>
      </c>
      <c r="CQ22" s="587">
        <f>COUNT(CQ7:CQ20)+COUNT(CQ24:CQ52)</f>
        <v>6</v>
      </c>
      <c r="CR22" s="587">
        <f>COUNT(CR7:CR20)+COUNT(CR24:CR52)</f>
        <v>6</v>
      </c>
      <c r="CS22" s="587">
        <f>COUNT(CS7:CS20)+COUNT(CS24:CS52)</f>
        <v>5</v>
      </c>
      <c r="CT22" s="587">
        <f>COUNT(CT7:CT20)+COUNT(CT24:CT52)</f>
        <v>5</v>
      </c>
      <c r="CU22" s="587">
        <f>COUNT(CU7:CU20)+COUNT(CU24:CU52)</f>
        <v>4</v>
      </c>
      <c r="CV22" s="587">
        <f>COUNT(CV7:CV20)+COUNT(CV24:CV52)</f>
        <v>4</v>
      </c>
      <c r="CW22" s="587">
        <f>COUNT(CW7:CW20)+COUNT(CW24:CW52)</f>
        <v>3</v>
      </c>
      <c r="CX22" s="587">
        <f>COUNT(CX7:CX20)+COUNT(CX24:CX52)</f>
        <v>3</v>
      </c>
      <c r="CY22" s="587">
        <f>COUNT(CY7:CY20)+COUNT(CY24:CY52)</f>
        <v>2</v>
      </c>
      <c r="CZ22" s="587">
        <f>COUNT(CZ7:CZ20)+COUNT(CZ24:CZ52)</f>
        <v>2</v>
      </c>
      <c r="DA22" s="587">
        <f>COUNT(DA7:DA20)+COUNT(DA24:DA52)</f>
        <v>1</v>
      </c>
      <c r="DB22" s="587">
        <f>COUNT(DB7:DB20)+COUNT(DB24:DB52)</f>
        <v>1</v>
      </c>
    </row>
    <row r="23" ht="15" customFormat="1" customHeight="1" s="382">
      <c r="A23" s="512" t="inlineStr">
        <is>
          <t xml:space="preserve">COMMITTED (cont., rows 24-52)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 xml:space="preserve"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 xml:space="preserve"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 xml:space="preserve"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 xml:space="preserve"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 xml:space="preserve">BD-10</t>
        </is>
      </c>
      <c r="B32" s="582">
        <f>Projects!$B$26</f>
        <v>18000000</v>
      </c>
      <c r="C32" s="583">
        <f>EDATE(Model!$E$2,Projects!$C$26-1)</f>
        <v>47362</v>
      </c>
      <c r="D32" s="583">
        <f>EDATE(Model!$E$2,Projects!$C$26+Projects!$D$26-2)</f>
        <v>47908</v>
      </c>
      <c r="E32" s="584">
        <f>Projects!$D$26</f>
        <v>19</v>
      </c>
      <c r="F32" s="582">
        <f>Projects!$B$26/Projects!$D$26</f>
        <v>947368.421052632</v>
      </c>
      <c r="G32" s="585">
        <f>IF(AND(Projects!$C$26&lt;=G$4,G$4&lt;=Projects!$C$26+Projects!$D$26-1),Projects!$B$26/Projects!$D$26,"")</f>
      </c>
      <c r="H32" s="585">
        <f>IF(AND(Projects!$C$26&lt;=H$4,H$4&lt;=Projects!$C$26+Projects!$D$26-1),Projects!$B$26/Projects!$D$26,"")</f>
      </c>
      <c r="I32" s="585">
        <f>IF(AND(Projects!$C$26&lt;=I$4,I$4&lt;=Projects!$C$26+Projects!$D$26-1),Projects!$B$26/Projects!$D$26,"")</f>
      </c>
      <c r="J32" s="585">
        <f>IF(AND(Projects!$C$26&lt;=J$4,J$4&lt;=Projects!$C$26+Projects!$D$26-1),Projects!$B$26/Projects!$D$26,"")</f>
      </c>
      <c r="K32" s="585">
        <f>IF(AND(Projects!$C$26&lt;=K$4,K$4&lt;=Projects!$C$26+Projects!$D$26-1),Projects!$B$26/Projects!$D$26,"")</f>
      </c>
      <c r="L32" s="585">
        <f>IF(AND(Projects!$C$26&lt;=L$4,L$4&lt;=Projects!$C$26+Projects!$D$26-1),Projects!$B$26/Projects!$D$26,"")</f>
      </c>
      <c r="M32" s="585">
        <f>IF(AND(Projects!$C$26&lt;=M$4,M$4&lt;=Projects!$C$26+Projects!$D$26-1),Projects!$B$26/Projects!$D$26,"")</f>
      </c>
      <c r="N32" s="585">
        <f>IF(AND(Projects!$C$26&lt;=N$4,N$4&lt;=Projects!$C$26+Projects!$D$26-1),Projects!$B$26/Projects!$D$26,"")</f>
      </c>
      <c r="O32" s="585">
        <f>IF(AND(Projects!$C$26&lt;=O$4,O$4&lt;=Projects!$C$26+Projects!$D$26-1),Projects!$B$26/Projects!$D$26,"")</f>
      </c>
      <c r="P32" s="585">
        <f>IF(AND(Projects!$C$26&lt;=P$4,P$4&lt;=Projects!$C$26+Projects!$D$26-1),Projects!$B$26/Projects!$D$26,"")</f>
      </c>
      <c r="Q32" s="585">
        <f>IF(AND(Projects!$C$26&lt;=Q$4,Q$4&lt;=Projects!$C$26+Projects!$D$26-1),Projects!$B$26/Projects!$D$26,"")</f>
      </c>
      <c r="R32" s="585">
        <f>IF(AND(Projects!$C$26&lt;=R$4,R$4&lt;=Projects!$C$26+Projects!$D$26-1),Projects!$B$26/Projects!$D$26,"")</f>
      </c>
      <c r="S32" s="585">
        <f>IF(AND(Projects!$C$26&lt;=S$4,S$4&lt;=Projects!$C$26+Projects!$D$26-1),Projects!$B$26/Projects!$D$26,"")</f>
      </c>
      <c r="T32" s="585">
        <f>IF(AND(Projects!$C$26&lt;=T$4,T$4&lt;=Projects!$C$26+Projects!$D$26-1),Projects!$B$26/Projects!$D$26,"")</f>
      </c>
      <c r="U32" s="585">
        <f>IF(AND(Projects!$C$26&lt;=U$4,U$4&lt;=Projects!$C$26+Projects!$D$26-1),Projects!$B$26/Projects!$D$26,"")</f>
      </c>
      <c r="V32" s="585">
        <f>IF(AND(Projects!$C$26&lt;=V$4,V$4&lt;=Projects!$C$26+Projects!$D$26-1),Projects!$B$26/Projects!$D$26,"")</f>
      </c>
      <c r="W32" s="585">
        <f>IF(AND(Projects!$C$26&lt;=W$4,W$4&lt;=Projects!$C$26+Projects!$D$26-1),Projects!$B$26/Projects!$D$26,"")</f>
      </c>
      <c r="X32" s="585">
        <f>IF(AND(Projects!$C$26&lt;=X$4,X$4&lt;=Projects!$C$26+Projects!$D$26-1),Projects!$B$26/Projects!$D$26,"")</f>
      </c>
      <c r="Y32" s="585">
        <f>IF(AND(Projects!$C$26&lt;=Y$4,Y$4&lt;=Projects!$C$26+Projects!$D$26-1),Projects!$B$26/Projects!$D$26,"")</f>
      </c>
      <c r="Z32" s="585">
        <f>IF(AND(Projects!$C$26&lt;=Z$4,Z$4&lt;=Projects!$C$26+Projects!$D$26-1),Projects!$B$26/Projects!$D$26,"")</f>
      </c>
      <c r="AA32" s="585">
        <f>IF(AND(Projects!$C$26&lt;=AA$4,AA$4&lt;=Projects!$C$26+Projects!$D$26-1),Projects!$B$26/Projects!$D$26,"")</f>
      </c>
      <c r="AB32" s="585">
        <f>IF(AND(Projects!$C$26&lt;=AB$4,AB$4&lt;=Projects!$C$26+Projects!$D$26-1),Projects!$B$26/Projects!$D$26,"")</f>
      </c>
      <c r="AC32" s="585">
        <f>IF(AND(Projects!$C$26&lt;=AC$4,AC$4&lt;=Projects!$C$26+Projects!$D$26-1),Projects!$B$26/Projects!$D$26,"")</f>
      </c>
      <c r="AD32" s="585">
        <f>IF(AND(Projects!$C$26&lt;=AD$4,AD$4&lt;=Projects!$C$26+Projects!$D$26-1),Projects!$B$26/Projects!$D$26,"")</f>
      </c>
      <c r="AE32" s="585">
        <f>IF(AND(Projects!$C$26&lt;=AE$4,AE$4&lt;=Projects!$C$26+Projects!$D$26-1),Projects!$B$26/Projects!$D$26,"")</f>
      </c>
      <c r="AF32" s="585">
        <f>IF(AND(Projects!$C$26&lt;=AF$4,AF$4&lt;=Projects!$C$26+Projects!$D$26-1),Projects!$B$26/Projects!$D$26,"")</f>
      </c>
      <c r="AG32" s="585">
        <f>IF(AND(Projects!$C$26&lt;=AG$4,AG$4&lt;=Projects!$C$26+Projects!$D$26-1),Projects!$B$26/Projects!$D$26,"")</f>
      </c>
      <c r="AH32" s="585">
        <f>IF(AND(Projects!$C$26&lt;=AH$4,AH$4&lt;=Projects!$C$26+Projects!$D$26-1),Projects!$B$26/Projects!$D$26,"")</f>
      </c>
      <c r="AI32" s="585">
        <f>IF(AND(Projects!$C$26&lt;=AI$4,AI$4&lt;=Projects!$C$26+Projects!$D$26-1),Projects!$B$26/Projects!$D$26,"")</f>
      </c>
      <c r="AJ32" s="585">
        <f>IF(AND(Projects!$C$26&lt;=AJ$4,AJ$4&lt;=Projects!$C$26+Projects!$D$26-1),Projects!$B$26/Projects!$D$26,"")</f>
      </c>
      <c r="AK32" s="585">
        <f>IF(AND(Projects!$C$26&lt;=AK$4,AK$4&lt;=Projects!$C$26+Projects!$D$26-1),Projects!$B$26/Projects!$D$26,"")</f>
      </c>
      <c r="AL32" s="585">
        <f>IF(AND(Projects!$C$26&lt;=AL$4,AL$4&lt;=Projects!$C$26+Projects!$D$26-1),Projects!$B$26/Projects!$D$26,"")</f>
      </c>
      <c r="AM32" s="585">
        <f>IF(AND(Projects!$C$26&lt;=AM$4,AM$4&lt;=Projects!$C$26+Projects!$D$26-1),Projects!$B$26/Projects!$D$26,"")</f>
      </c>
      <c r="AN32" s="585">
        <f>IF(AND(Projects!$C$26&lt;=AN$4,AN$4&lt;=Projects!$C$26+Projects!$D$26-1),Projects!$B$26/Projects!$D$26,"")</f>
      </c>
      <c r="AO32" s="585">
        <f>IF(AND(Projects!$C$26&lt;=AO$4,AO$4&lt;=Projects!$C$26+Projects!$D$26-1),Projects!$B$26/Projects!$D$26,"")</f>
      </c>
      <c r="AP32" s="585">
        <f>IF(AND(Projects!$C$26&lt;=AP$4,AP$4&lt;=Projects!$C$26+Projects!$D$26-1),Projects!$B$26/Projects!$D$26,"")</f>
      </c>
      <c r="AQ32" s="585">
        <f>IF(AND(Projects!$C$26&lt;=AQ$4,AQ$4&lt;=Projects!$C$26+Projects!$D$26-1),Projects!$B$26/Projects!$D$26,"")</f>
      </c>
      <c r="AR32" s="585">
        <f>IF(AND(Projects!$C$26&lt;=AR$4,AR$4&lt;=Projects!$C$26+Projects!$D$26-1),Projects!$B$26/Projects!$D$26,"")</f>
      </c>
      <c r="AS32" s="585">
        <f>IF(AND(Projects!$C$26&lt;=AS$4,AS$4&lt;=Projects!$C$26+Projects!$D$26-1),Projects!$B$26/Projects!$D$26,"")</f>
      </c>
      <c r="AT32" s="585">
        <f>IF(AND(Projects!$C$26&lt;=AT$4,AT$4&lt;=Projects!$C$26+Projects!$D$26-1),Projects!$B$26/Projects!$D$26,"")</f>
      </c>
      <c r="AU32" s="585">
        <f>IF(AND(Projects!$C$26&lt;=AU$4,AU$4&lt;=Projects!$C$26+Projects!$D$26-1),Projects!$B$26/Projects!$D$26,"")</f>
      </c>
      <c r="AV32" s="585">
        <f>IF(AND(Projects!$C$26&lt;=AV$4,AV$4&lt;=Projects!$C$26+Projects!$D$26-1),Projects!$B$26/Projects!$D$26,"")</f>
        <v>947368.421052632</v>
      </c>
      <c r="AW32" s="585">
        <f>IF(AND(Projects!$C$26&lt;=AW$4,AW$4&lt;=Projects!$C$26+Projects!$D$26-1),Projects!$B$26/Projects!$D$26,"")</f>
        <v>947368.421052632</v>
      </c>
      <c r="AX32" s="585">
        <f>IF(AND(Projects!$C$26&lt;=AX$4,AX$4&lt;=Projects!$C$26+Projects!$D$26-1),Projects!$B$26/Projects!$D$26,"")</f>
        <v>947368.421052632</v>
      </c>
      <c r="AY32" s="585">
        <f>IF(AND(Projects!$C$26&lt;=AY$4,AY$4&lt;=Projects!$C$26+Projects!$D$26-1),Projects!$B$26/Projects!$D$26,"")</f>
        <v>947368.421052632</v>
      </c>
      <c r="AZ32" s="585">
        <f>IF(AND(Projects!$C$26&lt;=AZ$4,AZ$4&lt;=Projects!$C$26+Projects!$D$26-1),Projects!$B$26/Projects!$D$26,"")</f>
        <v>947368.421052632</v>
      </c>
      <c r="BA32" s="585">
        <f>IF(AND(Projects!$C$26&lt;=BA$4,BA$4&lt;=Projects!$C$26+Projects!$D$26-1),Projects!$B$26/Projects!$D$26,"")</f>
        <v>947368.421052632</v>
      </c>
      <c r="BB32" s="585">
        <f>IF(AND(Projects!$C$26&lt;=BB$4,BB$4&lt;=Projects!$C$26+Projects!$D$26-1),Projects!$B$26/Projects!$D$26,"")</f>
        <v>947368.421052632</v>
      </c>
      <c r="BC32" s="585">
        <f>IF(AND(Projects!$C$26&lt;=BC$4,BC$4&lt;=Projects!$C$26+Projects!$D$26-1),Projects!$B$26/Projects!$D$26,"")</f>
        <v>947368.421052632</v>
      </c>
      <c r="BD32" s="585">
        <f>IF(AND(Projects!$C$26&lt;=BD$4,BD$4&lt;=Projects!$C$26+Projects!$D$26-1),Projects!$B$26/Projects!$D$26,"")</f>
        <v>947368.421052632</v>
      </c>
      <c r="BE32" s="585">
        <f>IF(AND(Projects!$C$26&lt;=BE$4,BE$4&lt;=Projects!$C$26+Projects!$D$26-1),Projects!$B$26/Projects!$D$26,"")</f>
        <v>947368.421052632</v>
      </c>
      <c r="BF32" s="585">
        <f>IF(AND(Projects!$C$26&lt;=BF$4,BF$4&lt;=Projects!$C$26+Projects!$D$26-1),Projects!$B$26/Projects!$D$26,"")</f>
        <v>947368.421052632</v>
      </c>
      <c r="BG32" s="585">
        <f>IF(AND(Projects!$C$26&lt;=BG$4,BG$4&lt;=Projects!$C$26+Projects!$D$26-1),Projects!$B$26/Projects!$D$26,"")</f>
        <v>947368.421052632</v>
      </c>
      <c r="BH32" s="585">
        <f>IF(AND(Projects!$C$26&lt;=BH$4,BH$4&lt;=Projects!$C$26+Projects!$D$26-1),Projects!$B$26/Projects!$D$26,"")</f>
        <v>947368.421052632</v>
      </c>
      <c r="BI32" s="585">
        <f>IF(AND(Projects!$C$26&lt;=BI$4,BI$4&lt;=Projects!$C$26+Projects!$D$26-1),Projects!$B$26/Projects!$D$26,"")</f>
        <v>947368.421052632</v>
      </c>
      <c r="BJ32" s="585">
        <f>IF(AND(Projects!$C$26&lt;=BJ$4,BJ$4&lt;=Projects!$C$26+Projects!$D$26-1),Projects!$B$26/Projects!$D$26,"")</f>
        <v>947368.421052632</v>
      </c>
      <c r="BK32" s="585">
        <f>IF(AND(Projects!$C$26&lt;=BK$4,BK$4&lt;=Projects!$C$26+Projects!$D$26-1),Projects!$B$26/Projects!$D$26,"")</f>
        <v>947368.421052632</v>
      </c>
      <c r="BL32" s="585">
        <f>IF(AND(Projects!$C$26&lt;=BL$4,BL$4&lt;=Projects!$C$26+Projects!$D$26-1),Projects!$B$26/Projects!$D$26,"")</f>
        <v>947368.421052632</v>
      </c>
      <c r="BM32" s="585">
        <f>IF(AND(Projects!$C$26&lt;=BM$4,BM$4&lt;=Projects!$C$26+Projects!$D$26-1),Projects!$B$26/Projects!$D$26,"")</f>
        <v>947368.421052632</v>
      </c>
      <c r="BN32" s="585">
        <f>IF(AND(Projects!$C$26&lt;=BN$4,BN$4&lt;=Projects!$C$26+Projects!$D$26-1),Projects!$B$26/Projects!$D$26,"")</f>
        <v>947368.421052632</v>
      </c>
      <c r="BO32" s="585">
        <f>IF(AND(Projects!$C$26&lt;=BO$4,BO$4&lt;=Projects!$C$26+Projects!$D$26-1),Projects!$B$26/Projects!$D$26,"")</f>
      </c>
      <c r="BP32" s="585">
        <f>IF(AND(Projects!$C$26&lt;=BP$4,BP$4&lt;=Projects!$C$26+Projects!$D$26-1),Projects!$B$26/Projects!$D$26,"")</f>
      </c>
      <c r="BQ32" s="585">
        <f>IF(AND(Projects!$C$26&lt;=BQ$4,BQ$4&lt;=Projects!$C$26+Projects!$D$26-1),Projects!$B$26/Projects!$D$26,"")</f>
      </c>
      <c r="BR32" s="585">
        <f>IF(AND(Projects!$C$26&lt;=BR$4,BR$4&lt;=Projects!$C$26+Projects!$D$26-1),Projects!$B$26/Projects!$D$26,"")</f>
      </c>
      <c r="BS32" s="585">
        <f>IF(AND(Projects!$C$26&lt;=BS$4,BS$4&lt;=Projects!$C$26+Projects!$D$26-1),Projects!$B$26/Projects!$D$26,"")</f>
      </c>
      <c r="BT32" s="585">
        <f>IF(AND(Projects!$C$26&lt;=BT$4,BT$4&lt;=Projects!$C$26+Projects!$D$26-1),Projects!$B$26/Projects!$D$26,"")</f>
      </c>
      <c r="BU32" s="585">
        <f>IF(AND(Projects!$C$26&lt;=BU$4,BU$4&lt;=Projects!$C$26+Projects!$D$26-1),Projects!$B$26/Projects!$D$26,"")</f>
      </c>
      <c r="BV32" s="585">
        <f>IF(AND(Projects!$C$26&lt;=BV$4,BV$4&lt;=Projects!$C$26+Projects!$D$26-1),Projects!$B$26/Projects!$D$26,"")</f>
      </c>
      <c r="BW32" s="585">
        <f>IF(AND(Projects!$C$26&lt;=BW$4,BW$4&lt;=Projects!$C$26+Projects!$D$26-1),Projects!$B$26/Projects!$D$26,"")</f>
      </c>
      <c r="BX32" s="585">
        <f>IF(AND(Projects!$C$26&lt;=BX$4,BX$4&lt;=Projects!$C$26+Projects!$D$26-1),Projects!$B$26/Projects!$D$26,"")</f>
      </c>
      <c r="BY32" s="585">
        <f>IF(AND(Projects!$C$26&lt;=BY$4,BY$4&lt;=Projects!$C$26+Projects!$D$26-1),Projects!$B$26/Projects!$D$26,"")</f>
      </c>
      <c r="BZ32" s="585">
        <f>IF(AND(Projects!$C$26&lt;=BZ$4,BZ$4&lt;=Projects!$C$26+Projects!$D$26-1),Projects!$B$26/Projects!$D$26,"")</f>
      </c>
      <c r="CA32" s="585">
        <f>IF(AND(Projects!$C$26&lt;=CA$4,CA$4&lt;=Projects!$C$26+Projects!$D$26-1),Projects!$B$26/Projects!$D$26,"")</f>
      </c>
      <c r="CB32" s="585">
        <f>IF(AND(Projects!$C$26&lt;=CB$4,CB$4&lt;=Projects!$C$26+Projects!$D$26-1),Projects!$B$26/Projects!$D$26,"")</f>
      </c>
      <c r="CC32" s="585">
        <f>IF(AND(Projects!$C$26&lt;=CC$4,CC$4&lt;=Projects!$C$26+Projects!$D$26-1),Projects!$B$26/Projects!$D$26,"")</f>
      </c>
      <c r="CD32" s="585">
        <f>IF(AND(Projects!$C$26&lt;=CD$4,CD$4&lt;=Projects!$C$26+Projects!$D$26-1),Projects!$B$26/Projects!$D$26,"")</f>
      </c>
      <c r="CE32" s="585">
        <f>IF(AND(Projects!$C$26&lt;=CE$4,CE$4&lt;=Projects!$C$26+Projects!$D$26-1),Projects!$B$26/Projects!$D$26,"")</f>
      </c>
      <c r="CF32" s="585">
        <f>IF(AND(Projects!$C$26&lt;=CF$4,CF$4&lt;=Projects!$C$26+Projects!$D$26-1),Projects!$B$26/Projects!$D$26,"")</f>
      </c>
      <c r="CG32" s="585">
        <f>IF(AND(Projects!$C$26&lt;=CG$4,CG$4&lt;=Projects!$C$26+Projects!$D$26-1),Projects!$B$26/Projects!$D$26,"")</f>
      </c>
      <c r="CH32" s="585">
        <f>IF(AND(Projects!$C$26&lt;=CH$4,CH$4&lt;=Projects!$C$26+Projects!$D$26-1),Projects!$B$26/Projects!$D$26,"")</f>
      </c>
      <c r="CI32" s="585">
        <f>IF(AND(Projects!$C$26&lt;=CI$4,CI$4&lt;=Projects!$C$26+Projects!$D$26-1),Projects!$B$26/Projects!$D$26,"")</f>
      </c>
      <c r="CJ32" s="585">
        <f>IF(AND(Projects!$C$26&lt;=CJ$4,CJ$4&lt;=Projects!$C$26+Projects!$D$26-1),Projects!$B$26/Projects!$D$26,"")</f>
      </c>
      <c r="CK32" s="585">
        <f>IF(AND(Projects!$C$26&lt;=CK$4,CK$4&lt;=Projects!$C$26+Projects!$D$26-1),Projects!$B$26/Projects!$D$26,"")</f>
      </c>
      <c r="CL32" s="585">
        <f>IF(AND(Projects!$C$26&lt;=CL$4,CL$4&lt;=Projects!$C$26+Projects!$D$26-1),Projects!$B$26/Projects!$D$26,"")</f>
      </c>
      <c r="CM32" s="585">
        <f>IF(AND(Projects!$C$26&lt;=CM$4,CM$4&lt;=Projects!$C$26+Projects!$D$26-1),Projects!$B$26/Projects!$D$26,"")</f>
      </c>
      <c r="CN32" s="585">
        <f>IF(AND(Projects!$C$26&lt;=CN$4,CN$4&lt;=Projects!$C$26+Projects!$D$26-1),Projects!$B$26/Projects!$D$26,"")</f>
      </c>
      <c r="CO32" s="585">
        <f>IF(AND(Projects!$C$26&lt;=CO$4,CO$4&lt;=Projects!$C$26+Projects!$D$26-1),Projects!$B$26/Projects!$D$26,"")</f>
      </c>
      <c r="CP32" s="585">
        <f>IF(AND(Projects!$C$26&lt;=CP$4,CP$4&lt;=Projects!$C$26+Projects!$D$26-1),Projects!$B$26/Projects!$D$26,"")</f>
      </c>
      <c r="CQ32" s="585">
        <f>IF(AND(Projects!$C$26&lt;=CQ$4,CQ$4&lt;=Projects!$C$26+Projects!$D$26-1),Projects!$B$26/Projects!$D$26,"")</f>
      </c>
      <c r="CR32" s="585">
        <f>IF(AND(Projects!$C$26&lt;=CR$4,CR$4&lt;=Projects!$C$26+Projects!$D$26-1),Projects!$B$26/Projects!$D$26,"")</f>
      </c>
      <c r="CS32" s="585">
        <f>IF(AND(Projects!$C$26&lt;=CS$4,CS$4&lt;=Projects!$C$26+Projects!$D$26-1),Projects!$B$26/Projects!$D$26,"")</f>
      </c>
      <c r="CT32" s="585">
        <f>IF(AND(Projects!$C$26&lt;=CT$4,CT$4&lt;=Projects!$C$26+Projects!$D$26-1),Projects!$B$26/Projects!$D$26,"")</f>
      </c>
      <c r="CU32" s="585">
        <f>IF(AND(Projects!$C$26&lt;=CU$4,CU$4&lt;=Projects!$C$26+Projects!$D$26-1),Projects!$B$26/Projects!$D$26,"")</f>
      </c>
      <c r="CV32" s="585">
        <f>IF(AND(Projects!$C$26&lt;=CV$4,CV$4&lt;=Projects!$C$26+Projects!$D$26-1),Projects!$B$26/Projects!$D$26,"")</f>
      </c>
      <c r="CW32" s="585">
        <f>IF(AND(Projects!$C$26&lt;=CW$4,CW$4&lt;=Projects!$C$26+Projects!$D$26-1),Projects!$B$26/Projects!$D$26,"")</f>
      </c>
      <c r="CX32" s="585">
        <f>IF(AND(Projects!$C$26&lt;=CX$4,CX$4&lt;=Projects!$C$26+Projects!$D$26-1),Projects!$B$26/Projects!$D$26,"")</f>
      </c>
      <c r="CY32" s="585">
        <f>IF(AND(Projects!$C$26&lt;=CY$4,CY$4&lt;=Projects!$C$26+Projects!$D$26-1),Projects!$B$26/Projects!$D$26,"")</f>
      </c>
      <c r="CZ32" s="585">
        <f>IF(AND(Projects!$C$26&lt;=CZ$4,CZ$4&lt;=Projects!$C$26+Projects!$D$26-1),Projects!$B$26/Projects!$D$26,"")</f>
      </c>
      <c r="DA32" s="585">
        <f>IF(AND(Projects!$C$26&lt;=DA$4,DA$4&lt;=Projects!$C$26+Projects!$D$26-1),Projects!$B$26/Projects!$D$26,"")</f>
      </c>
      <c r="DB32" s="585">
        <f>IF(AND(Projects!$C$26&lt;=DB$4,DB$4&lt;=Projects!$C$26+Projects!$D$26-1),Projects!$B$26/Projects!$D$26,"")</f>
      </c>
    </row>
    <row r="33" ht="15" customFormat="1" customHeight="1" s="382">
      <c r="A33" s="514" t="inlineStr">
        <is>
          <t xml:space="preserve">BD-11</t>
        </is>
      </c>
      <c r="B33" s="582">
        <f>Projects!$B$27</f>
        <v>15000000</v>
      </c>
      <c r="C33" s="583">
        <f>EDATE(Model!$E$2,Projects!$C$27-1)</f>
        <v>47423</v>
      </c>
      <c r="D33" s="583">
        <f>EDATE(Model!$E$2,Projects!$C$27+Projects!$D$27-2)</f>
        <v>47969</v>
      </c>
      <c r="E33" s="584">
        <f>Projects!$D$27</f>
        <v>19</v>
      </c>
      <c r="F33" s="582">
        <f>Projects!$B$27/Projects!$D$27</f>
        <v>789473.684210526</v>
      </c>
      <c r="G33" s="585">
        <f>IF(AND(Projects!$C$27&lt;=G$4,G$4&lt;=Projects!$C$27+Projects!$D$27-1),Projects!$B$27/Projects!$D$27,"")</f>
      </c>
      <c r="H33" s="585">
        <f>IF(AND(Projects!$C$27&lt;=H$4,H$4&lt;=Projects!$C$27+Projects!$D$27-1),Projects!$B$27/Projects!$D$27,"")</f>
      </c>
      <c r="I33" s="585">
        <f>IF(AND(Projects!$C$27&lt;=I$4,I$4&lt;=Projects!$C$27+Projects!$D$27-1),Projects!$B$27/Projects!$D$27,"")</f>
      </c>
      <c r="J33" s="585">
        <f>IF(AND(Projects!$C$27&lt;=J$4,J$4&lt;=Projects!$C$27+Projects!$D$27-1),Projects!$B$27/Projects!$D$27,"")</f>
      </c>
      <c r="K33" s="585">
        <f>IF(AND(Projects!$C$27&lt;=K$4,K$4&lt;=Projects!$C$27+Projects!$D$27-1),Projects!$B$27/Projects!$D$27,"")</f>
      </c>
      <c r="L33" s="585">
        <f>IF(AND(Projects!$C$27&lt;=L$4,L$4&lt;=Projects!$C$27+Projects!$D$27-1),Projects!$B$27/Projects!$D$27,"")</f>
      </c>
      <c r="M33" s="585">
        <f>IF(AND(Projects!$C$27&lt;=M$4,M$4&lt;=Projects!$C$27+Projects!$D$27-1),Projects!$B$27/Projects!$D$27,"")</f>
      </c>
      <c r="N33" s="585">
        <f>IF(AND(Projects!$C$27&lt;=N$4,N$4&lt;=Projects!$C$27+Projects!$D$27-1),Projects!$B$27/Projects!$D$27,"")</f>
      </c>
      <c r="O33" s="585">
        <f>IF(AND(Projects!$C$27&lt;=O$4,O$4&lt;=Projects!$C$27+Projects!$D$27-1),Projects!$B$27/Projects!$D$27,"")</f>
      </c>
      <c r="P33" s="585">
        <f>IF(AND(Projects!$C$27&lt;=P$4,P$4&lt;=Projects!$C$27+Projects!$D$27-1),Projects!$B$27/Projects!$D$27,"")</f>
      </c>
      <c r="Q33" s="585">
        <f>IF(AND(Projects!$C$27&lt;=Q$4,Q$4&lt;=Projects!$C$27+Projects!$D$27-1),Projects!$B$27/Projects!$D$27,"")</f>
      </c>
      <c r="R33" s="585">
        <f>IF(AND(Projects!$C$27&lt;=R$4,R$4&lt;=Projects!$C$27+Projects!$D$27-1),Projects!$B$27/Projects!$D$27,"")</f>
      </c>
      <c r="S33" s="585">
        <f>IF(AND(Projects!$C$27&lt;=S$4,S$4&lt;=Projects!$C$27+Projects!$D$27-1),Projects!$B$27/Projects!$D$27,"")</f>
      </c>
      <c r="T33" s="585">
        <f>IF(AND(Projects!$C$27&lt;=T$4,T$4&lt;=Projects!$C$27+Projects!$D$27-1),Projects!$B$27/Projects!$D$27,"")</f>
      </c>
      <c r="U33" s="585">
        <f>IF(AND(Projects!$C$27&lt;=U$4,U$4&lt;=Projects!$C$27+Projects!$D$27-1),Projects!$B$27/Projects!$D$27,"")</f>
      </c>
      <c r="V33" s="585">
        <f>IF(AND(Projects!$C$27&lt;=V$4,V$4&lt;=Projects!$C$27+Projects!$D$27-1),Projects!$B$27/Projects!$D$27,"")</f>
      </c>
      <c r="W33" s="585">
        <f>IF(AND(Projects!$C$27&lt;=W$4,W$4&lt;=Projects!$C$27+Projects!$D$27-1),Projects!$B$27/Projects!$D$27,"")</f>
      </c>
      <c r="X33" s="585">
        <f>IF(AND(Projects!$C$27&lt;=X$4,X$4&lt;=Projects!$C$27+Projects!$D$27-1),Projects!$B$27/Projects!$D$27,"")</f>
      </c>
      <c r="Y33" s="585">
        <f>IF(AND(Projects!$C$27&lt;=Y$4,Y$4&lt;=Projects!$C$27+Projects!$D$27-1),Projects!$B$27/Projects!$D$27,"")</f>
      </c>
      <c r="Z33" s="585">
        <f>IF(AND(Projects!$C$27&lt;=Z$4,Z$4&lt;=Projects!$C$27+Projects!$D$27-1),Projects!$B$27/Projects!$D$27,"")</f>
      </c>
      <c r="AA33" s="585">
        <f>IF(AND(Projects!$C$27&lt;=AA$4,AA$4&lt;=Projects!$C$27+Projects!$D$27-1),Projects!$B$27/Projects!$D$27,"")</f>
      </c>
      <c r="AB33" s="585">
        <f>IF(AND(Projects!$C$27&lt;=AB$4,AB$4&lt;=Projects!$C$27+Projects!$D$27-1),Projects!$B$27/Projects!$D$27,"")</f>
      </c>
      <c r="AC33" s="585">
        <f>IF(AND(Projects!$C$27&lt;=AC$4,AC$4&lt;=Projects!$C$27+Projects!$D$27-1),Projects!$B$27/Projects!$D$27,"")</f>
      </c>
      <c r="AD33" s="585">
        <f>IF(AND(Projects!$C$27&lt;=AD$4,AD$4&lt;=Projects!$C$27+Projects!$D$27-1),Projects!$B$27/Projects!$D$27,"")</f>
      </c>
      <c r="AE33" s="585">
        <f>IF(AND(Projects!$C$27&lt;=AE$4,AE$4&lt;=Projects!$C$27+Projects!$D$27-1),Projects!$B$27/Projects!$D$27,"")</f>
      </c>
      <c r="AF33" s="585">
        <f>IF(AND(Projects!$C$27&lt;=AF$4,AF$4&lt;=Projects!$C$27+Projects!$D$27-1),Projects!$B$27/Projects!$D$27,"")</f>
      </c>
      <c r="AG33" s="585">
        <f>IF(AND(Projects!$C$27&lt;=AG$4,AG$4&lt;=Projects!$C$27+Projects!$D$27-1),Projects!$B$27/Projects!$D$27,"")</f>
      </c>
      <c r="AH33" s="585">
        <f>IF(AND(Projects!$C$27&lt;=AH$4,AH$4&lt;=Projects!$C$27+Projects!$D$27-1),Projects!$B$27/Projects!$D$27,"")</f>
      </c>
      <c r="AI33" s="585">
        <f>IF(AND(Projects!$C$27&lt;=AI$4,AI$4&lt;=Projects!$C$27+Projects!$D$27-1),Projects!$B$27/Projects!$D$27,"")</f>
      </c>
      <c r="AJ33" s="585">
        <f>IF(AND(Projects!$C$27&lt;=AJ$4,AJ$4&lt;=Projects!$C$27+Projects!$D$27-1),Projects!$B$27/Projects!$D$27,"")</f>
      </c>
      <c r="AK33" s="585">
        <f>IF(AND(Projects!$C$27&lt;=AK$4,AK$4&lt;=Projects!$C$27+Projects!$D$27-1),Projects!$B$27/Projects!$D$27,"")</f>
      </c>
      <c r="AL33" s="585">
        <f>IF(AND(Projects!$C$27&lt;=AL$4,AL$4&lt;=Projects!$C$27+Projects!$D$27-1),Projects!$B$27/Projects!$D$27,"")</f>
      </c>
      <c r="AM33" s="585">
        <f>IF(AND(Projects!$C$27&lt;=AM$4,AM$4&lt;=Projects!$C$27+Projects!$D$27-1),Projects!$B$27/Projects!$D$27,"")</f>
      </c>
      <c r="AN33" s="585">
        <f>IF(AND(Projects!$C$27&lt;=AN$4,AN$4&lt;=Projects!$C$27+Projects!$D$27-1),Projects!$B$27/Projects!$D$27,"")</f>
      </c>
      <c r="AO33" s="585">
        <f>IF(AND(Projects!$C$27&lt;=AO$4,AO$4&lt;=Projects!$C$27+Projects!$D$27-1),Projects!$B$27/Projects!$D$27,"")</f>
      </c>
      <c r="AP33" s="585">
        <f>IF(AND(Projects!$C$27&lt;=AP$4,AP$4&lt;=Projects!$C$27+Projects!$D$27-1),Projects!$B$27/Projects!$D$27,"")</f>
      </c>
      <c r="AQ33" s="585">
        <f>IF(AND(Projects!$C$27&lt;=AQ$4,AQ$4&lt;=Projects!$C$27+Projects!$D$27-1),Projects!$B$27/Projects!$D$27,"")</f>
      </c>
      <c r="AR33" s="585">
        <f>IF(AND(Projects!$C$27&lt;=AR$4,AR$4&lt;=Projects!$C$27+Projects!$D$27-1),Projects!$B$27/Projects!$D$27,"")</f>
      </c>
      <c r="AS33" s="585">
        <f>IF(AND(Projects!$C$27&lt;=AS$4,AS$4&lt;=Projects!$C$27+Projects!$D$27-1),Projects!$B$27/Projects!$D$27,"")</f>
      </c>
      <c r="AT33" s="585">
        <f>IF(AND(Projects!$C$27&lt;=AT$4,AT$4&lt;=Projects!$C$27+Projects!$D$27-1),Projects!$B$27/Projects!$D$27,"")</f>
      </c>
      <c r="AU33" s="585">
        <f>IF(AND(Projects!$C$27&lt;=AU$4,AU$4&lt;=Projects!$C$27+Projects!$D$27-1),Projects!$B$27/Projects!$D$27,"")</f>
      </c>
      <c r="AV33" s="585">
        <f>IF(AND(Projects!$C$27&lt;=AV$4,AV$4&lt;=Projects!$C$27+Projects!$D$27-1),Projects!$B$27/Projects!$D$27,"")</f>
      </c>
      <c r="AW33" s="585">
        <f>IF(AND(Projects!$C$27&lt;=AW$4,AW$4&lt;=Projects!$C$27+Projects!$D$27-1),Projects!$B$27/Projects!$D$27,"")</f>
      </c>
      <c r="AX33" s="585">
        <f>IF(AND(Projects!$C$27&lt;=AX$4,AX$4&lt;=Projects!$C$27+Projects!$D$27-1),Projects!$B$27/Projects!$D$27,"")</f>
        <v>789473.684210526</v>
      </c>
      <c r="AY33" s="585">
        <f>IF(AND(Projects!$C$27&lt;=AY$4,AY$4&lt;=Projects!$C$27+Projects!$D$27-1),Projects!$B$27/Projects!$D$27,"")</f>
        <v>789473.684210526</v>
      </c>
      <c r="AZ33" s="585">
        <f>IF(AND(Projects!$C$27&lt;=AZ$4,AZ$4&lt;=Projects!$C$27+Projects!$D$27-1),Projects!$B$27/Projects!$D$27,"")</f>
        <v>789473.684210526</v>
      </c>
      <c r="BA33" s="585">
        <f>IF(AND(Projects!$C$27&lt;=BA$4,BA$4&lt;=Projects!$C$27+Projects!$D$27-1),Projects!$B$27/Projects!$D$27,"")</f>
        <v>789473.684210526</v>
      </c>
      <c r="BB33" s="585">
        <f>IF(AND(Projects!$C$27&lt;=BB$4,BB$4&lt;=Projects!$C$27+Projects!$D$27-1),Projects!$B$27/Projects!$D$27,"")</f>
        <v>789473.684210526</v>
      </c>
      <c r="BC33" s="585">
        <f>IF(AND(Projects!$C$27&lt;=BC$4,BC$4&lt;=Projects!$C$27+Projects!$D$27-1),Projects!$B$27/Projects!$D$27,"")</f>
        <v>789473.684210526</v>
      </c>
      <c r="BD33" s="585">
        <f>IF(AND(Projects!$C$27&lt;=BD$4,BD$4&lt;=Projects!$C$27+Projects!$D$27-1),Projects!$B$27/Projects!$D$27,"")</f>
        <v>789473.684210526</v>
      </c>
      <c r="BE33" s="585">
        <f>IF(AND(Projects!$C$27&lt;=BE$4,BE$4&lt;=Projects!$C$27+Projects!$D$27-1),Projects!$B$27/Projects!$D$27,"")</f>
        <v>789473.684210526</v>
      </c>
      <c r="BF33" s="585">
        <f>IF(AND(Projects!$C$27&lt;=BF$4,BF$4&lt;=Projects!$C$27+Projects!$D$27-1),Projects!$B$27/Projects!$D$27,"")</f>
        <v>789473.684210526</v>
      </c>
      <c r="BG33" s="585">
        <f>IF(AND(Projects!$C$27&lt;=BG$4,BG$4&lt;=Projects!$C$27+Projects!$D$27-1),Projects!$B$27/Projects!$D$27,"")</f>
        <v>789473.684210526</v>
      </c>
      <c r="BH33" s="585">
        <f>IF(AND(Projects!$C$27&lt;=BH$4,BH$4&lt;=Projects!$C$27+Projects!$D$27-1),Projects!$B$27/Projects!$D$27,"")</f>
        <v>789473.684210526</v>
      </c>
      <c r="BI33" s="585">
        <f>IF(AND(Projects!$C$27&lt;=BI$4,BI$4&lt;=Projects!$C$27+Projects!$D$27-1),Projects!$B$27/Projects!$D$27,"")</f>
        <v>789473.684210526</v>
      </c>
      <c r="BJ33" s="585">
        <f>IF(AND(Projects!$C$27&lt;=BJ$4,BJ$4&lt;=Projects!$C$27+Projects!$D$27-1),Projects!$B$27/Projects!$D$27,"")</f>
        <v>789473.684210526</v>
      </c>
      <c r="BK33" s="585">
        <f>IF(AND(Projects!$C$27&lt;=BK$4,BK$4&lt;=Projects!$C$27+Projects!$D$27-1),Projects!$B$27/Projects!$D$27,"")</f>
        <v>789473.684210526</v>
      </c>
      <c r="BL33" s="585">
        <f>IF(AND(Projects!$C$27&lt;=BL$4,BL$4&lt;=Projects!$C$27+Projects!$D$27-1),Projects!$B$27/Projects!$D$27,"")</f>
        <v>789473.684210526</v>
      </c>
      <c r="BM33" s="585">
        <f>IF(AND(Projects!$C$27&lt;=BM$4,BM$4&lt;=Projects!$C$27+Projects!$D$27-1),Projects!$B$27/Projects!$D$27,"")</f>
        <v>789473.684210526</v>
      </c>
      <c r="BN33" s="585">
        <f>IF(AND(Projects!$C$27&lt;=BN$4,BN$4&lt;=Projects!$C$27+Projects!$D$27-1),Projects!$B$27/Projects!$D$27,"")</f>
        <v>789473.684210526</v>
      </c>
      <c r="BO33" s="585">
        <f>IF(AND(Projects!$C$27&lt;=BO$4,BO$4&lt;=Projects!$C$27+Projects!$D$27-1),Projects!$B$27/Projects!$D$27,"")</f>
        <v>789473.684210526</v>
      </c>
      <c r="BP33" s="585">
        <f>IF(AND(Projects!$C$27&lt;=BP$4,BP$4&lt;=Projects!$C$27+Projects!$D$27-1),Projects!$B$27/Projects!$D$27,"")</f>
        <v>789473.684210526</v>
      </c>
      <c r="BQ33" s="585">
        <f>IF(AND(Projects!$C$27&lt;=BQ$4,BQ$4&lt;=Projects!$C$27+Projects!$D$27-1),Projects!$B$27/Projects!$D$27,"")</f>
      </c>
      <c r="BR33" s="585">
        <f>IF(AND(Projects!$C$27&lt;=BR$4,BR$4&lt;=Projects!$C$27+Projects!$D$27-1),Projects!$B$27/Projects!$D$27,"")</f>
      </c>
      <c r="BS33" s="585">
        <f>IF(AND(Projects!$C$27&lt;=BS$4,BS$4&lt;=Projects!$C$27+Projects!$D$27-1),Projects!$B$27/Projects!$D$27,"")</f>
      </c>
      <c r="BT33" s="585">
        <f>IF(AND(Projects!$C$27&lt;=BT$4,BT$4&lt;=Projects!$C$27+Projects!$D$27-1),Projects!$B$27/Projects!$D$27,"")</f>
      </c>
      <c r="BU33" s="585">
        <f>IF(AND(Projects!$C$27&lt;=BU$4,BU$4&lt;=Projects!$C$27+Projects!$D$27-1),Projects!$B$27/Projects!$D$27,"")</f>
      </c>
      <c r="BV33" s="585">
        <f>IF(AND(Projects!$C$27&lt;=BV$4,BV$4&lt;=Projects!$C$27+Projects!$D$27-1),Projects!$B$27/Projects!$D$27,"")</f>
      </c>
      <c r="BW33" s="585">
        <f>IF(AND(Projects!$C$27&lt;=BW$4,BW$4&lt;=Projects!$C$27+Projects!$D$27-1),Projects!$B$27/Projects!$D$27,"")</f>
      </c>
      <c r="BX33" s="585">
        <f>IF(AND(Projects!$C$27&lt;=BX$4,BX$4&lt;=Projects!$C$27+Projects!$D$27-1),Projects!$B$27/Projects!$D$27,"")</f>
      </c>
      <c r="BY33" s="585">
        <f>IF(AND(Projects!$C$27&lt;=BY$4,BY$4&lt;=Projects!$C$27+Projects!$D$27-1),Projects!$B$27/Projects!$D$27,"")</f>
      </c>
      <c r="BZ33" s="585">
        <f>IF(AND(Projects!$C$27&lt;=BZ$4,BZ$4&lt;=Projects!$C$27+Projects!$D$27-1),Projects!$B$27/Projects!$D$27,"")</f>
      </c>
      <c r="CA33" s="585">
        <f>IF(AND(Projects!$C$27&lt;=CA$4,CA$4&lt;=Projects!$C$27+Projects!$D$27-1),Projects!$B$27/Projects!$D$27,"")</f>
      </c>
      <c r="CB33" s="585">
        <f>IF(AND(Projects!$C$27&lt;=CB$4,CB$4&lt;=Projects!$C$27+Projects!$D$27-1),Projects!$B$27/Projects!$D$27,"")</f>
      </c>
      <c r="CC33" s="585">
        <f>IF(AND(Projects!$C$27&lt;=CC$4,CC$4&lt;=Projects!$C$27+Projects!$D$27-1),Projects!$B$27/Projects!$D$27,"")</f>
      </c>
      <c r="CD33" s="585">
        <f>IF(AND(Projects!$C$27&lt;=CD$4,CD$4&lt;=Projects!$C$27+Projects!$D$27-1),Projects!$B$27/Projects!$D$27,"")</f>
      </c>
      <c r="CE33" s="585">
        <f>IF(AND(Projects!$C$27&lt;=CE$4,CE$4&lt;=Projects!$C$27+Projects!$D$27-1),Projects!$B$27/Projects!$D$27,"")</f>
      </c>
      <c r="CF33" s="585">
        <f>IF(AND(Projects!$C$27&lt;=CF$4,CF$4&lt;=Projects!$C$27+Projects!$D$27-1),Projects!$B$27/Projects!$D$27,"")</f>
      </c>
      <c r="CG33" s="585">
        <f>IF(AND(Projects!$C$27&lt;=CG$4,CG$4&lt;=Projects!$C$27+Projects!$D$27-1),Projects!$B$27/Projects!$D$27,"")</f>
      </c>
      <c r="CH33" s="585">
        <f>IF(AND(Projects!$C$27&lt;=CH$4,CH$4&lt;=Projects!$C$27+Projects!$D$27-1),Projects!$B$27/Projects!$D$27,"")</f>
      </c>
      <c r="CI33" s="585">
        <f>IF(AND(Projects!$C$27&lt;=CI$4,CI$4&lt;=Projects!$C$27+Projects!$D$27-1),Projects!$B$27/Projects!$D$27,"")</f>
      </c>
      <c r="CJ33" s="585">
        <f>IF(AND(Projects!$C$27&lt;=CJ$4,CJ$4&lt;=Projects!$C$27+Projects!$D$27-1),Projects!$B$27/Projects!$D$27,"")</f>
      </c>
      <c r="CK33" s="585">
        <f>IF(AND(Projects!$C$27&lt;=CK$4,CK$4&lt;=Projects!$C$27+Projects!$D$27-1),Projects!$B$27/Projects!$D$27,"")</f>
      </c>
      <c r="CL33" s="585">
        <f>IF(AND(Projects!$C$27&lt;=CL$4,CL$4&lt;=Projects!$C$27+Projects!$D$27-1),Projects!$B$27/Projects!$D$27,"")</f>
      </c>
      <c r="CM33" s="585">
        <f>IF(AND(Projects!$C$27&lt;=CM$4,CM$4&lt;=Projects!$C$27+Projects!$D$27-1),Projects!$B$27/Projects!$D$27,"")</f>
      </c>
      <c r="CN33" s="585">
        <f>IF(AND(Projects!$C$27&lt;=CN$4,CN$4&lt;=Projects!$C$27+Projects!$D$27-1),Projects!$B$27/Projects!$D$27,"")</f>
      </c>
      <c r="CO33" s="585">
        <f>IF(AND(Projects!$C$27&lt;=CO$4,CO$4&lt;=Projects!$C$27+Projects!$D$27-1),Projects!$B$27/Projects!$D$27,"")</f>
      </c>
      <c r="CP33" s="585">
        <f>IF(AND(Projects!$C$27&lt;=CP$4,CP$4&lt;=Projects!$C$27+Projects!$D$27-1),Projects!$B$27/Projects!$D$27,"")</f>
      </c>
      <c r="CQ33" s="585">
        <f>IF(AND(Projects!$C$27&lt;=CQ$4,CQ$4&lt;=Projects!$C$27+Projects!$D$27-1),Projects!$B$27/Projects!$D$27,"")</f>
      </c>
      <c r="CR33" s="585">
        <f>IF(AND(Projects!$C$27&lt;=CR$4,CR$4&lt;=Projects!$C$27+Projects!$D$27-1),Projects!$B$27/Projects!$D$27,"")</f>
      </c>
      <c r="CS33" s="585">
        <f>IF(AND(Projects!$C$27&lt;=CS$4,CS$4&lt;=Projects!$C$27+Projects!$D$27-1),Projects!$B$27/Projects!$D$27,"")</f>
      </c>
      <c r="CT33" s="585">
        <f>IF(AND(Projects!$C$27&lt;=CT$4,CT$4&lt;=Projects!$C$27+Projects!$D$27-1),Projects!$B$27/Projects!$D$27,"")</f>
      </c>
      <c r="CU33" s="585">
        <f>IF(AND(Projects!$C$27&lt;=CU$4,CU$4&lt;=Projects!$C$27+Projects!$D$27-1),Projects!$B$27/Projects!$D$27,"")</f>
      </c>
      <c r="CV33" s="585">
        <f>IF(AND(Projects!$C$27&lt;=CV$4,CV$4&lt;=Projects!$C$27+Projects!$D$27-1),Projects!$B$27/Projects!$D$27,"")</f>
      </c>
      <c r="CW33" s="585">
        <f>IF(AND(Projects!$C$27&lt;=CW$4,CW$4&lt;=Projects!$C$27+Projects!$D$27-1),Projects!$B$27/Projects!$D$27,"")</f>
      </c>
      <c r="CX33" s="585">
        <f>IF(AND(Projects!$C$27&lt;=CX$4,CX$4&lt;=Projects!$C$27+Projects!$D$27-1),Projects!$B$27/Projects!$D$27,"")</f>
      </c>
      <c r="CY33" s="585">
        <f>IF(AND(Projects!$C$27&lt;=CY$4,CY$4&lt;=Projects!$C$27+Projects!$D$27-1),Projects!$B$27/Projects!$D$27,"")</f>
      </c>
      <c r="CZ33" s="585">
        <f>IF(AND(Projects!$C$27&lt;=CZ$4,CZ$4&lt;=Projects!$C$27+Projects!$D$27-1),Projects!$B$27/Projects!$D$27,"")</f>
      </c>
      <c r="DA33" s="585">
        <f>IF(AND(Projects!$C$27&lt;=DA$4,DA$4&lt;=Projects!$C$27+Projects!$D$27-1),Projects!$B$27/Projects!$D$27,"")</f>
      </c>
      <c r="DB33" s="585">
        <f>IF(AND(Projects!$C$27&lt;=DB$4,DB$4&lt;=Projects!$C$27+Projects!$D$27-1),Projects!$B$27/Projects!$D$27,"")</f>
      </c>
    </row>
    <row r="34" ht="15" customFormat="1" customHeight="1" s="382">
      <c r="A34" s="514" t="inlineStr">
        <is>
          <t xml:space="preserve">BD-12</t>
        </is>
      </c>
      <c r="B34" s="582">
        <f>Projects!$B$28</f>
        <v>15000000</v>
      </c>
      <c r="C34" s="583">
        <f>EDATE(Model!$E$2,Projects!$C$28-1)</f>
        <v>47484</v>
      </c>
      <c r="D34" s="583">
        <f>EDATE(Model!$E$2,Projects!$C$28+Projects!$D$28-2)</f>
        <v>48030</v>
      </c>
      <c r="E34" s="584">
        <f>Projects!$D$28</f>
        <v>19</v>
      </c>
      <c r="F34" s="582">
        <f>Projects!$B$28/Projects!$D$28</f>
        <v>789473.684210526</v>
      </c>
      <c r="G34" s="585">
        <f>IF(AND(Projects!$C$28&lt;=G$4,G$4&lt;=Projects!$C$28+Projects!$D$28-1),Projects!$B$28/Projects!$D$28,"")</f>
      </c>
      <c r="H34" s="585">
        <f>IF(AND(Projects!$C$28&lt;=H$4,H$4&lt;=Projects!$C$28+Projects!$D$28-1),Projects!$B$28/Projects!$D$28,"")</f>
      </c>
      <c r="I34" s="585">
        <f>IF(AND(Projects!$C$28&lt;=I$4,I$4&lt;=Projects!$C$28+Projects!$D$28-1),Projects!$B$28/Projects!$D$28,"")</f>
      </c>
      <c r="J34" s="585">
        <f>IF(AND(Projects!$C$28&lt;=J$4,J$4&lt;=Projects!$C$28+Projects!$D$28-1),Projects!$B$28/Projects!$D$28,"")</f>
      </c>
      <c r="K34" s="585">
        <f>IF(AND(Projects!$C$28&lt;=K$4,K$4&lt;=Projects!$C$28+Projects!$D$28-1),Projects!$B$28/Projects!$D$28,"")</f>
      </c>
      <c r="L34" s="585">
        <f>IF(AND(Projects!$C$28&lt;=L$4,L$4&lt;=Projects!$C$28+Projects!$D$28-1),Projects!$B$28/Projects!$D$28,"")</f>
      </c>
      <c r="M34" s="585">
        <f>IF(AND(Projects!$C$28&lt;=M$4,M$4&lt;=Projects!$C$28+Projects!$D$28-1),Projects!$B$28/Projects!$D$28,"")</f>
      </c>
      <c r="N34" s="585">
        <f>IF(AND(Projects!$C$28&lt;=N$4,N$4&lt;=Projects!$C$28+Projects!$D$28-1),Projects!$B$28/Projects!$D$28,"")</f>
      </c>
      <c r="O34" s="585">
        <f>IF(AND(Projects!$C$28&lt;=O$4,O$4&lt;=Projects!$C$28+Projects!$D$28-1),Projects!$B$28/Projects!$D$28,"")</f>
      </c>
      <c r="P34" s="585">
        <f>IF(AND(Projects!$C$28&lt;=P$4,P$4&lt;=Projects!$C$28+Projects!$D$28-1),Projects!$B$28/Projects!$D$28,"")</f>
      </c>
      <c r="Q34" s="585">
        <f>IF(AND(Projects!$C$28&lt;=Q$4,Q$4&lt;=Projects!$C$28+Projects!$D$28-1),Projects!$B$28/Projects!$D$28,"")</f>
      </c>
      <c r="R34" s="585">
        <f>IF(AND(Projects!$C$28&lt;=R$4,R$4&lt;=Projects!$C$28+Projects!$D$28-1),Projects!$B$28/Projects!$D$28,"")</f>
      </c>
      <c r="S34" s="585">
        <f>IF(AND(Projects!$C$28&lt;=S$4,S$4&lt;=Projects!$C$28+Projects!$D$28-1),Projects!$B$28/Projects!$D$28,"")</f>
      </c>
      <c r="T34" s="585">
        <f>IF(AND(Projects!$C$28&lt;=T$4,T$4&lt;=Projects!$C$28+Projects!$D$28-1),Projects!$B$28/Projects!$D$28,"")</f>
      </c>
      <c r="U34" s="585">
        <f>IF(AND(Projects!$C$28&lt;=U$4,U$4&lt;=Projects!$C$28+Projects!$D$28-1),Projects!$B$28/Projects!$D$28,"")</f>
      </c>
      <c r="V34" s="585">
        <f>IF(AND(Projects!$C$28&lt;=V$4,V$4&lt;=Projects!$C$28+Projects!$D$28-1),Projects!$B$28/Projects!$D$28,"")</f>
      </c>
      <c r="W34" s="585">
        <f>IF(AND(Projects!$C$28&lt;=W$4,W$4&lt;=Projects!$C$28+Projects!$D$28-1),Projects!$B$28/Projects!$D$28,"")</f>
      </c>
      <c r="X34" s="585">
        <f>IF(AND(Projects!$C$28&lt;=X$4,X$4&lt;=Projects!$C$28+Projects!$D$28-1),Projects!$B$28/Projects!$D$28,"")</f>
      </c>
      <c r="Y34" s="585">
        <f>IF(AND(Projects!$C$28&lt;=Y$4,Y$4&lt;=Projects!$C$28+Projects!$D$28-1),Projects!$B$28/Projects!$D$28,"")</f>
      </c>
      <c r="Z34" s="585">
        <f>IF(AND(Projects!$C$28&lt;=Z$4,Z$4&lt;=Projects!$C$28+Projects!$D$28-1),Projects!$B$28/Projects!$D$28,"")</f>
      </c>
      <c r="AA34" s="585">
        <f>IF(AND(Projects!$C$28&lt;=AA$4,AA$4&lt;=Projects!$C$28+Projects!$D$28-1),Projects!$B$28/Projects!$D$28,"")</f>
      </c>
      <c r="AB34" s="585">
        <f>IF(AND(Projects!$C$28&lt;=AB$4,AB$4&lt;=Projects!$C$28+Projects!$D$28-1),Projects!$B$28/Projects!$D$28,"")</f>
      </c>
      <c r="AC34" s="585">
        <f>IF(AND(Projects!$C$28&lt;=AC$4,AC$4&lt;=Projects!$C$28+Projects!$D$28-1),Projects!$B$28/Projects!$D$28,"")</f>
      </c>
      <c r="AD34" s="585">
        <f>IF(AND(Projects!$C$28&lt;=AD$4,AD$4&lt;=Projects!$C$28+Projects!$D$28-1),Projects!$B$28/Projects!$D$28,"")</f>
      </c>
      <c r="AE34" s="585">
        <f>IF(AND(Projects!$C$28&lt;=AE$4,AE$4&lt;=Projects!$C$28+Projects!$D$28-1),Projects!$B$28/Projects!$D$28,"")</f>
      </c>
      <c r="AF34" s="585">
        <f>IF(AND(Projects!$C$28&lt;=AF$4,AF$4&lt;=Projects!$C$28+Projects!$D$28-1),Projects!$B$28/Projects!$D$28,"")</f>
      </c>
      <c r="AG34" s="585">
        <f>IF(AND(Projects!$C$28&lt;=AG$4,AG$4&lt;=Projects!$C$28+Projects!$D$28-1),Projects!$B$28/Projects!$D$28,"")</f>
      </c>
      <c r="AH34" s="585">
        <f>IF(AND(Projects!$C$28&lt;=AH$4,AH$4&lt;=Projects!$C$28+Projects!$D$28-1),Projects!$B$28/Projects!$D$28,"")</f>
      </c>
      <c r="AI34" s="585">
        <f>IF(AND(Projects!$C$28&lt;=AI$4,AI$4&lt;=Projects!$C$28+Projects!$D$28-1),Projects!$B$28/Projects!$D$28,"")</f>
      </c>
      <c r="AJ34" s="585">
        <f>IF(AND(Projects!$C$28&lt;=AJ$4,AJ$4&lt;=Projects!$C$28+Projects!$D$28-1),Projects!$B$28/Projects!$D$28,"")</f>
      </c>
      <c r="AK34" s="585">
        <f>IF(AND(Projects!$C$28&lt;=AK$4,AK$4&lt;=Projects!$C$28+Projects!$D$28-1),Projects!$B$28/Projects!$D$28,"")</f>
      </c>
      <c r="AL34" s="585">
        <f>IF(AND(Projects!$C$28&lt;=AL$4,AL$4&lt;=Projects!$C$28+Projects!$D$28-1),Projects!$B$28/Projects!$D$28,"")</f>
      </c>
      <c r="AM34" s="585">
        <f>IF(AND(Projects!$C$28&lt;=AM$4,AM$4&lt;=Projects!$C$28+Projects!$D$28-1),Projects!$B$28/Projects!$D$28,"")</f>
      </c>
      <c r="AN34" s="585">
        <f>IF(AND(Projects!$C$28&lt;=AN$4,AN$4&lt;=Projects!$C$28+Projects!$D$28-1),Projects!$B$28/Projects!$D$28,"")</f>
      </c>
      <c r="AO34" s="585">
        <f>IF(AND(Projects!$C$28&lt;=AO$4,AO$4&lt;=Projects!$C$28+Projects!$D$28-1),Projects!$B$28/Projects!$D$28,"")</f>
      </c>
      <c r="AP34" s="585">
        <f>IF(AND(Projects!$C$28&lt;=AP$4,AP$4&lt;=Projects!$C$28+Projects!$D$28-1),Projects!$B$28/Projects!$D$28,"")</f>
      </c>
      <c r="AQ34" s="585">
        <f>IF(AND(Projects!$C$28&lt;=AQ$4,AQ$4&lt;=Projects!$C$28+Projects!$D$28-1),Projects!$B$28/Projects!$D$28,"")</f>
      </c>
      <c r="AR34" s="585">
        <f>IF(AND(Projects!$C$28&lt;=AR$4,AR$4&lt;=Projects!$C$28+Projects!$D$28-1),Projects!$B$28/Projects!$D$28,"")</f>
      </c>
      <c r="AS34" s="585">
        <f>IF(AND(Projects!$C$28&lt;=AS$4,AS$4&lt;=Projects!$C$28+Projects!$D$28-1),Projects!$B$28/Projects!$D$28,"")</f>
      </c>
      <c r="AT34" s="585">
        <f>IF(AND(Projects!$C$28&lt;=AT$4,AT$4&lt;=Projects!$C$28+Projects!$D$28-1),Projects!$B$28/Projects!$D$28,"")</f>
      </c>
      <c r="AU34" s="585">
        <f>IF(AND(Projects!$C$28&lt;=AU$4,AU$4&lt;=Projects!$C$28+Projects!$D$28-1),Projects!$B$28/Projects!$D$28,"")</f>
      </c>
      <c r="AV34" s="585">
        <f>IF(AND(Projects!$C$28&lt;=AV$4,AV$4&lt;=Projects!$C$28+Projects!$D$28-1),Projects!$B$28/Projects!$D$28,"")</f>
      </c>
      <c r="AW34" s="585">
        <f>IF(AND(Projects!$C$28&lt;=AW$4,AW$4&lt;=Projects!$C$28+Projects!$D$28-1),Projects!$B$28/Projects!$D$28,"")</f>
      </c>
      <c r="AX34" s="585">
        <f>IF(AND(Projects!$C$28&lt;=AX$4,AX$4&lt;=Projects!$C$28+Projects!$D$28-1),Projects!$B$28/Projects!$D$28,"")</f>
      </c>
      <c r="AY34" s="585">
        <f>IF(AND(Projects!$C$28&lt;=AY$4,AY$4&lt;=Projects!$C$28+Projects!$D$28-1),Projects!$B$28/Projects!$D$28,"")</f>
      </c>
      <c r="AZ34" s="585">
        <f>IF(AND(Projects!$C$28&lt;=AZ$4,AZ$4&lt;=Projects!$C$28+Projects!$D$28-1),Projects!$B$28/Projects!$D$28,"")</f>
        <v>789473.684210526</v>
      </c>
      <c r="BA34" s="585">
        <f>IF(AND(Projects!$C$28&lt;=BA$4,BA$4&lt;=Projects!$C$28+Projects!$D$28-1),Projects!$B$28/Projects!$D$28,"")</f>
        <v>789473.684210526</v>
      </c>
      <c r="BB34" s="585">
        <f>IF(AND(Projects!$C$28&lt;=BB$4,BB$4&lt;=Projects!$C$28+Projects!$D$28-1),Projects!$B$28/Projects!$D$28,"")</f>
        <v>789473.684210526</v>
      </c>
      <c r="BC34" s="585">
        <f>IF(AND(Projects!$C$28&lt;=BC$4,BC$4&lt;=Projects!$C$28+Projects!$D$28-1),Projects!$B$28/Projects!$D$28,"")</f>
        <v>789473.684210526</v>
      </c>
      <c r="BD34" s="585">
        <f>IF(AND(Projects!$C$28&lt;=BD$4,BD$4&lt;=Projects!$C$28+Projects!$D$28-1),Projects!$B$28/Projects!$D$28,"")</f>
        <v>789473.684210526</v>
      </c>
      <c r="BE34" s="585">
        <f>IF(AND(Projects!$C$28&lt;=BE$4,BE$4&lt;=Projects!$C$28+Projects!$D$28-1),Projects!$B$28/Projects!$D$28,"")</f>
        <v>789473.684210526</v>
      </c>
      <c r="BF34" s="585">
        <f>IF(AND(Projects!$C$28&lt;=BF$4,BF$4&lt;=Projects!$C$28+Projects!$D$28-1),Projects!$B$28/Projects!$D$28,"")</f>
        <v>789473.684210526</v>
      </c>
      <c r="BG34" s="585">
        <f>IF(AND(Projects!$C$28&lt;=BG$4,BG$4&lt;=Projects!$C$28+Projects!$D$28-1),Projects!$B$28/Projects!$D$28,"")</f>
        <v>789473.684210526</v>
      </c>
      <c r="BH34" s="585">
        <f>IF(AND(Projects!$C$28&lt;=BH$4,BH$4&lt;=Projects!$C$28+Projects!$D$28-1),Projects!$B$28/Projects!$D$28,"")</f>
        <v>789473.684210526</v>
      </c>
      <c r="BI34" s="585">
        <f>IF(AND(Projects!$C$28&lt;=BI$4,BI$4&lt;=Projects!$C$28+Projects!$D$28-1),Projects!$B$28/Projects!$D$28,"")</f>
        <v>789473.684210526</v>
      </c>
      <c r="BJ34" s="585">
        <f>IF(AND(Projects!$C$28&lt;=BJ$4,BJ$4&lt;=Projects!$C$28+Projects!$D$28-1),Projects!$B$28/Projects!$D$28,"")</f>
        <v>789473.684210526</v>
      </c>
      <c r="BK34" s="585">
        <f>IF(AND(Projects!$C$28&lt;=BK$4,BK$4&lt;=Projects!$C$28+Projects!$D$28-1),Projects!$B$28/Projects!$D$28,"")</f>
        <v>789473.684210526</v>
      </c>
      <c r="BL34" s="585">
        <f>IF(AND(Projects!$C$28&lt;=BL$4,BL$4&lt;=Projects!$C$28+Projects!$D$28-1),Projects!$B$28/Projects!$D$28,"")</f>
        <v>789473.684210526</v>
      </c>
      <c r="BM34" s="585">
        <f>IF(AND(Projects!$C$28&lt;=BM$4,BM$4&lt;=Projects!$C$28+Projects!$D$28-1),Projects!$B$28/Projects!$D$28,"")</f>
        <v>789473.684210526</v>
      </c>
      <c r="BN34" s="585">
        <f>IF(AND(Projects!$C$28&lt;=BN$4,BN$4&lt;=Projects!$C$28+Projects!$D$28-1),Projects!$B$28/Projects!$D$28,"")</f>
        <v>789473.684210526</v>
      </c>
      <c r="BO34" s="585">
        <f>IF(AND(Projects!$C$28&lt;=BO$4,BO$4&lt;=Projects!$C$28+Projects!$D$28-1),Projects!$B$28/Projects!$D$28,"")</f>
        <v>789473.684210526</v>
      </c>
      <c r="BP34" s="585">
        <f>IF(AND(Projects!$C$28&lt;=BP$4,BP$4&lt;=Projects!$C$28+Projects!$D$28-1),Projects!$B$28/Projects!$D$28,"")</f>
        <v>789473.684210526</v>
      </c>
      <c r="BQ34" s="585">
        <f>IF(AND(Projects!$C$28&lt;=BQ$4,BQ$4&lt;=Projects!$C$28+Projects!$D$28-1),Projects!$B$28/Projects!$D$28,"")</f>
        <v>789473.684210526</v>
      </c>
      <c r="BR34" s="585">
        <f>IF(AND(Projects!$C$28&lt;=BR$4,BR$4&lt;=Projects!$C$28+Projects!$D$28-1),Projects!$B$28/Projects!$D$28,"")</f>
        <v>789473.684210526</v>
      </c>
      <c r="BS34" s="585">
        <f>IF(AND(Projects!$C$28&lt;=BS$4,BS$4&lt;=Projects!$C$28+Projects!$D$28-1),Projects!$B$28/Projects!$D$28,"")</f>
      </c>
      <c r="BT34" s="585">
        <f>IF(AND(Projects!$C$28&lt;=BT$4,BT$4&lt;=Projects!$C$28+Projects!$D$28-1),Projects!$B$28/Projects!$D$28,"")</f>
      </c>
      <c r="BU34" s="585">
        <f>IF(AND(Projects!$C$28&lt;=BU$4,BU$4&lt;=Projects!$C$28+Projects!$D$28-1),Projects!$B$28/Projects!$D$28,"")</f>
      </c>
      <c r="BV34" s="585">
        <f>IF(AND(Projects!$C$28&lt;=BV$4,BV$4&lt;=Projects!$C$28+Projects!$D$28-1),Projects!$B$28/Projects!$D$28,"")</f>
      </c>
      <c r="BW34" s="585">
        <f>IF(AND(Projects!$C$28&lt;=BW$4,BW$4&lt;=Projects!$C$28+Projects!$D$28-1),Projects!$B$28/Projects!$D$28,"")</f>
      </c>
      <c r="BX34" s="585">
        <f>IF(AND(Projects!$C$28&lt;=BX$4,BX$4&lt;=Projects!$C$28+Projects!$D$28-1),Projects!$B$28/Projects!$D$28,"")</f>
      </c>
      <c r="BY34" s="585">
        <f>IF(AND(Projects!$C$28&lt;=BY$4,BY$4&lt;=Projects!$C$28+Projects!$D$28-1),Projects!$B$28/Projects!$D$28,"")</f>
      </c>
      <c r="BZ34" s="585">
        <f>IF(AND(Projects!$C$28&lt;=BZ$4,BZ$4&lt;=Projects!$C$28+Projects!$D$28-1),Projects!$B$28/Projects!$D$28,"")</f>
      </c>
      <c r="CA34" s="585">
        <f>IF(AND(Projects!$C$28&lt;=CA$4,CA$4&lt;=Projects!$C$28+Projects!$D$28-1),Projects!$B$28/Projects!$D$28,"")</f>
      </c>
      <c r="CB34" s="585">
        <f>IF(AND(Projects!$C$28&lt;=CB$4,CB$4&lt;=Projects!$C$28+Projects!$D$28-1),Projects!$B$28/Projects!$D$28,"")</f>
      </c>
      <c r="CC34" s="585">
        <f>IF(AND(Projects!$C$28&lt;=CC$4,CC$4&lt;=Projects!$C$28+Projects!$D$28-1),Projects!$B$28/Projects!$D$28,"")</f>
      </c>
      <c r="CD34" s="585">
        <f>IF(AND(Projects!$C$28&lt;=CD$4,CD$4&lt;=Projects!$C$28+Projects!$D$28-1),Projects!$B$28/Projects!$D$28,"")</f>
      </c>
      <c r="CE34" s="585">
        <f>IF(AND(Projects!$C$28&lt;=CE$4,CE$4&lt;=Projects!$C$28+Projects!$D$28-1),Projects!$B$28/Projects!$D$28,"")</f>
      </c>
      <c r="CF34" s="585">
        <f>IF(AND(Projects!$C$28&lt;=CF$4,CF$4&lt;=Projects!$C$28+Projects!$D$28-1),Projects!$B$28/Projects!$D$28,"")</f>
      </c>
      <c r="CG34" s="585">
        <f>IF(AND(Projects!$C$28&lt;=CG$4,CG$4&lt;=Projects!$C$28+Projects!$D$28-1),Projects!$B$28/Projects!$D$28,"")</f>
      </c>
      <c r="CH34" s="585">
        <f>IF(AND(Projects!$C$28&lt;=CH$4,CH$4&lt;=Projects!$C$28+Projects!$D$28-1),Projects!$B$28/Projects!$D$28,"")</f>
      </c>
      <c r="CI34" s="585">
        <f>IF(AND(Projects!$C$28&lt;=CI$4,CI$4&lt;=Projects!$C$28+Projects!$D$28-1),Projects!$B$28/Projects!$D$28,"")</f>
      </c>
      <c r="CJ34" s="585">
        <f>IF(AND(Projects!$C$28&lt;=CJ$4,CJ$4&lt;=Projects!$C$28+Projects!$D$28-1),Projects!$B$28/Projects!$D$28,"")</f>
      </c>
      <c r="CK34" s="585">
        <f>IF(AND(Projects!$C$28&lt;=CK$4,CK$4&lt;=Projects!$C$28+Projects!$D$28-1),Projects!$B$28/Projects!$D$28,"")</f>
      </c>
      <c r="CL34" s="585">
        <f>IF(AND(Projects!$C$28&lt;=CL$4,CL$4&lt;=Projects!$C$28+Projects!$D$28-1),Projects!$B$28/Projects!$D$28,"")</f>
      </c>
      <c r="CM34" s="585">
        <f>IF(AND(Projects!$C$28&lt;=CM$4,CM$4&lt;=Projects!$C$28+Projects!$D$28-1),Projects!$B$28/Projects!$D$28,"")</f>
      </c>
      <c r="CN34" s="585">
        <f>IF(AND(Projects!$C$28&lt;=CN$4,CN$4&lt;=Projects!$C$28+Projects!$D$28-1),Projects!$B$28/Projects!$D$28,"")</f>
      </c>
      <c r="CO34" s="585">
        <f>IF(AND(Projects!$C$28&lt;=CO$4,CO$4&lt;=Projects!$C$28+Projects!$D$28-1),Projects!$B$28/Projects!$D$28,"")</f>
      </c>
      <c r="CP34" s="585">
        <f>IF(AND(Projects!$C$28&lt;=CP$4,CP$4&lt;=Projects!$C$28+Projects!$D$28-1),Projects!$B$28/Projects!$D$28,"")</f>
      </c>
      <c r="CQ34" s="585">
        <f>IF(AND(Projects!$C$28&lt;=CQ$4,CQ$4&lt;=Projects!$C$28+Projects!$D$28-1),Projects!$B$28/Projects!$D$28,"")</f>
      </c>
      <c r="CR34" s="585">
        <f>IF(AND(Projects!$C$28&lt;=CR$4,CR$4&lt;=Projects!$C$28+Projects!$D$28-1),Projects!$B$28/Projects!$D$28,"")</f>
      </c>
      <c r="CS34" s="585">
        <f>IF(AND(Projects!$C$28&lt;=CS$4,CS$4&lt;=Projects!$C$28+Projects!$D$28-1),Projects!$B$28/Projects!$D$28,"")</f>
      </c>
      <c r="CT34" s="585">
        <f>IF(AND(Projects!$C$28&lt;=CT$4,CT$4&lt;=Projects!$C$28+Projects!$D$28-1),Projects!$B$28/Projects!$D$28,"")</f>
      </c>
      <c r="CU34" s="585">
        <f>IF(AND(Projects!$C$28&lt;=CU$4,CU$4&lt;=Projects!$C$28+Projects!$D$28-1),Projects!$B$28/Projects!$D$28,"")</f>
      </c>
      <c r="CV34" s="585">
        <f>IF(AND(Projects!$C$28&lt;=CV$4,CV$4&lt;=Projects!$C$28+Projects!$D$28-1),Projects!$B$28/Projects!$D$28,"")</f>
      </c>
      <c r="CW34" s="585">
        <f>IF(AND(Projects!$C$28&lt;=CW$4,CW$4&lt;=Projects!$C$28+Projects!$D$28-1),Projects!$B$28/Projects!$D$28,"")</f>
      </c>
      <c r="CX34" s="585">
        <f>IF(AND(Projects!$C$28&lt;=CX$4,CX$4&lt;=Projects!$C$28+Projects!$D$28-1),Projects!$B$28/Projects!$D$28,"")</f>
      </c>
      <c r="CY34" s="585">
        <f>IF(AND(Projects!$C$28&lt;=CY$4,CY$4&lt;=Projects!$C$28+Projects!$D$28-1),Projects!$B$28/Projects!$D$28,"")</f>
      </c>
      <c r="CZ34" s="585">
        <f>IF(AND(Projects!$C$28&lt;=CZ$4,CZ$4&lt;=Projects!$C$28+Projects!$D$28-1),Projects!$B$28/Projects!$D$28,"")</f>
      </c>
      <c r="DA34" s="585">
        <f>IF(AND(Projects!$C$28&lt;=DA$4,DA$4&lt;=Projects!$C$28+Projects!$D$28-1),Projects!$B$28/Projects!$D$28,"")</f>
      </c>
      <c r="DB34" s="585">
        <f>IF(AND(Projects!$C$28&lt;=DB$4,DB$4&lt;=Projects!$C$28+Projects!$D$28-1),Projects!$B$28/Projects!$D$28,"")</f>
      </c>
    </row>
    <row r="35" ht="15" customFormat="1" customHeight="1" s="382">
      <c r="A35" s="514" t="inlineStr">
        <is>
          <t xml:space="preserve">BD-13</t>
        </is>
      </c>
      <c r="B35" s="582">
        <f>Projects!$B$29</f>
        <v>15000000</v>
      </c>
      <c r="C35" s="583">
        <f>EDATE(Model!$E$2,Projects!$C$29-1)</f>
        <v>47543</v>
      </c>
      <c r="D35" s="583">
        <f>EDATE(Model!$E$2,Projects!$C$29+Projects!$D$29-2)</f>
        <v>48092</v>
      </c>
      <c r="E35" s="584">
        <f>Projects!$D$29</f>
        <v>19</v>
      </c>
      <c r="F35" s="582">
        <f>Projects!$B$29/Projects!$D$29</f>
        <v>789473.684210526</v>
      </c>
      <c r="G35" s="585">
        <f>IF(AND(Projects!$C$29&lt;=G$4,G$4&lt;=Projects!$C$29+Projects!$D$29-1),Projects!$B$29/Projects!$D$29,"")</f>
      </c>
      <c r="H35" s="585">
        <f>IF(AND(Projects!$C$29&lt;=H$4,H$4&lt;=Projects!$C$29+Projects!$D$29-1),Projects!$B$29/Projects!$D$29,"")</f>
      </c>
      <c r="I35" s="585">
        <f>IF(AND(Projects!$C$29&lt;=I$4,I$4&lt;=Projects!$C$29+Projects!$D$29-1),Projects!$B$29/Projects!$D$29,"")</f>
      </c>
      <c r="J35" s="585">
        <f>IF(AND(Projects!$C$29&lt;=J$4,J$4&lt;=Projects!$C$29+Projects!$D$29-1),Projects!$B$29/Projects!$D$29,"")</f>
      </c>
      <c r="K35" s="585">
        <f>IF(AND(Projects!$C$29&lt;=K$4,K$4&lt;=Projects!$C$29+Projects!$D$29-1),Projects!$B$29/Projects!$D$29,"")</f>
      </c>
      <c r="L35" s="585">
        <f>IF(AND(Projects!$C$29&lt;=L$4,L$4&lt;=Projects!$C$29+Projects!$D$29-1),Projects!$B$29/Projects!$D$29,"")</f>
      </c>
      <c r="M35" s="585">
        <f>IF(AND(Projects!$C$29&lt;=M$4,M$4&lt;=Projects!$C$29+Projects!$D$29-1),Projects!$B$29/Projects!$D$29,"")</f>
      </c>
      <c r="N35" s="585">
        <f>IF(AND(Projects!$C$29&lt;=N$4,N$4&lt;=Projects!$C$29+Projects!$D$29-1),Projects!$B$29/Projects!$D$29,"")</f>
      </c>
      <c r="O35" s="585">
        <f>IF(AND(Projects!$C$29&lt;=O$4,O$4&lt;=Projects!$C$29+Projects!$D$29-1),Projects!$B$29/Projects!$D$29,"")</f>
      </c>
      <c r="P35" s="585">
        <f>IF(AND(Projects!$C$29&lt;=P$4,P$4&lt;=Projects!$C$29+Projects!$D$29-1),Projects!$B$29/Projects!$D$29,"")</f>
      </c>
      <c r="Q35" s="585">
        <f>IF(AND(Projects!$C$29&lt;=Q$4,Q$4&lt;=Projects!$C$29+Projects!$D$29-1),Projects!$B$29/Projects!$D$29,"")</f>
      </c>
      <c r="R35" s="585">
        <f>IF(AND(Projects!$C$29&lt;=R$4,R$4&lt;=Projects!$C$29+Projects!$D$29-1),Projects!$B$29/Projects!$D$29,"")</f>
      </c>
      <c r="S35" s="585">
        <f>IF(AND(Projects!$C$29&lt;=S$4,S$4&lt;=Projects!$C$29+Projects!$D$29-1),Projects!$B$29/Projects!$D$29,"")</f>
      </c>
      <c r="T35" s="585">
        <f>IF(AND(Projects!$C$29&lt;=T$4,T$4&lt;=Projects!$C$29+Projects!$D$29-1),Projects!$B$29/Projects!$D$29,"")</f>
      </c>
      <c r="U35" s="585">
        <f>IF(AND(Projects!$C$29&lt;=U$4,U$4&lt;=Projects!$C$29+Projects!$D$29-1),Projects!$B$29/Projects!$D$29,"")</f>
      </c>
      <c r="V35" s="585">
        <f>IF(AND(Projects!$C$29&lt;=V$4,V$4&lt;=Projects!$C$29+Projects!$D$29-1),Projects!$B$29/Projects!$D$29,"")</f>
      </c>
      <c r="W35" s="585">
        <f>IF(AND(Projects!$C$29&lt;=W$4,W$4&lt;=Projects!$C$29+Projects!$D$29-1),Projects!$B$29/Projects!$D$29,"")</f>
      </c>
      <c r="X35" s="585">
        <f>IF(AND(Projects!$C$29&lt;=X$4,X$4&lt;=Projects!$C$29+Projects!$D$29-1),Projects!$B$29/Projects!$D$29,"")</f>
      </c>
      <c r="Y35" s="585">
        <f>IF(AND(Projects!$C$29&lt;=Y$4,Y$4&lt;=Projects!$C$29+Projects!$D$29-1),Projects!$B$29/Projects!$D$29,"")</f>
      </c>
      <c r="Z35" s="585">
        <f>IF(AND(Projects!$C$29&lt;=Z$4,Z$4&lt;=Projects!$C$29+Projects!$D$29-1),Projects!$B$29/Projects!$D$29,"")</f>
      </c>
      <c r="AA35" s="585">
        <f>IF(AND(Projects!$C$29&lt;=AA$4,AA$4&lt;=Projects!$C$29+Projects!$D$29-1),Projects!$B$29/Projects!$D$29,"")</f>
      </c>
      <c r="AB35" s="585">
        <f>IF(AND(Projects!$C$29&lt;=AB$4,AB$4&lt;=Projects!$C$29+Projects!$D$29-1),Projects!$B$29/Projects!$D$29,"")</f>
      </c>
      <c r="AC35" s="585">
        <f>IF(AND(Projects!$C$29&lt;=AC$4,AC$4&lt;=Projects!$C$29+Projects!$D$29-1),Projects!$B$29/Projects!$D$29,"")</f>
      </c>
      <c r="AD35" s="585">
        <f>IF(AND(Projects!$C$29&lt;=AD$4,AD$4&lt;=Projects!$C$29+Projects!$D$29-1),Projects!$B$29/Projects!$D$29,"")</f>
      </c>
      <c r="AE35" s="585">
        <f>IF(AND(Projects!$C$29&lt;=AE$4,AE$4&lt;=Projects!$C$29+Projects!$D$29-1),Projects!$B$29/Projects!$D$29,"")</f>
      </c>
      <c r="AF35" s="585">
        <f>IF(AND(Projects!$C$29&lt;=AF$4,AF$4&lt;=Projects!$C$29+Projects!$D$29-1),Projects!$B$29/Projects!$D$29,"")</f>
      </c>
      <c r="AG35" s="585">
        <f>IF(AND(Projects!$C$29&lt;=AG$4,AG$4&lt;=Projects!$C$29+Projects!$D$29-1),Projects!$B$29/Projects!$D$29,"")</f>
      </c>
      <c r="AH35" s="585">
        <f>IF(AND(Projects!$C$29&lt;=AH$4,AH$4&lt;=Projects!$C$29+Projects!$D$29-1),Projects!$B$29/Projects!$D$29,"")</f>
      </c>
      <c r="AI35" s="585">
        <f>IF(AND(Projects!$C$29&lt;=AI$4,AI$4&lt;=Projects!$C$29+Projects!$D$29-1),Projects!$B$29/Projects!$D$29,"")</f>
      </c>
      <c r="AJ35" s="585">
        <f>IF(AND(Projects!$C$29&lt;=AJ$4,AJ$4&lt;=Projects!$C$29+Projects!$D$29-1),Projects!$B$29/Projects!$D$29,"")</f>
      </c>
      <c r="AK35" s="585">
        <f>IF(AND(Projects!$C$29&lt;=AK$4,AK$4&lt;=Projects!$C$29+Projects!$D$29-1),Projects!$B$29/Projects!$D$29,"")</f>
      </c>
      <c r="AL35" s="585">
        <f>IF(AND(Projects!$C$29&lt;=AL$4,AL$4&lt;=Projects!$C$29+Projects!$D$29-1),Projects!$B$29/Projects!$D$29,"")</f>
      </c>
      <c r="AM35" s="585">
        <f>IF(AND(Projects!$C$29&lt;=AM$4,AM$4&lt;=Projects!$C$29+Projects!$D$29-1),Projects!$B$29/Projects!$D$29,"")</f>
      </c>
      <c r="AN35" s="585">
        <f>IF(AND(Projects!$C$29&lt;=AN$4,AN$4&lt;=Projects!$C$29+Projects!$D$29-1),Projects!$B$29/Projects!$D$29,"")</f>
      </c>
      <c r="AO35" s="585">
        <f>IF(AND(Projects!$C$29&lt;=AO$4,AO$4&lt;=Projects!$C$29+Projects!$D$29-1),Projects!$B$29/Projects!$D$29,"")</f>
      </c>
      <c r="AP35" s="585">
        <f>IF(AND(Projects!$C$29&lt;=AP$4,AP$4&lt;=Projects!$C$29+Projects!$D$29-1),Projects!$B$29/Projects!$D$29,"")</f>
      </c>
      <c r="AQ35" s="585">
        <f>IF(AND(Projects!$C$29&lt;=AQ$4,AQ$4&lt;=Projects!$C$29+Projects!$D$29-1),Projects!$B$29/Projects!$D$29,"")</f>
      </c>
      <c r="AR35" s="585">
        <f>IF(AND(Projects!$C$29&lt;=AR$4,AR$4&lt;=Projects!$C$29+Projects!$D$29-1),Projects!$B$29/Projects!$D$29,"")</f>
      </c>
      <c r="AS35" s="585">
        <f>IF(AND(Projects!$C$29&lt;=AS$4,AS$4&lt;=Projects!$C$29+Projects!$D$29-1),Projects!$B$29/Projects!$D$29,"")</f>
      </c>
      <c r="AT35" s="585">
        <f>IF(AND(Projects!$C$29&lt;=AT$4,AT$4&lt;=Projects!$C$29+Projects!$D$29-1),Projects!$B$29/Projects!$D$29,"")</f>
      </c>
      <c r="AU35" s="585">
        <f>IF(AND(Projects!$C$29&lt;=AU$4,AU$4&lt;=Projects!$C$29+Projects!$D$29-1),Projects!$B$29/Projects!$D$29,"")</f>
      </c>
      <c r="AV35" s="585">
        <f>IF(AND(Projects!$C$29&lt;=AV$4,AV$4&lt;=Projects!$C$29+Projects!$D$29-1),Projects!$B$29/Projects!$D$29,"")</f>
      </c>
      <c r="AW35" s="585">
        <f>IF(AND(Projects!$C$29&lt;=AW$4,AW$4&lt;=Projects!$C$29+Projects!$D$29-1),Projects!$B$29/Projects!$D$29,"")</f>
      </c>
      <c r="AX35" s="585">
        <f>IF(AND(Projects!$C$29&lt;=AX$4,AX$4&lt;=Projects!$C$29+Projects!$D$29-1),Projects!$B$29/Projects!$D$29,"")</f>
      </c>
      <c r="AY35" s="585">
        <f>IF(AND(Projects!$C$29&lt;=AY$4,AY$4&lt;=Projects!$C$29+Projects!$D$29-1),Projects!$B$29/Projects!$D$29,"")</f>
      </c>
      <c r="AZ35" s="585">
        <f>IF(AND(Projects!$C$29&lt;=AZ$4,AZ$4&lt;=Projects!$C$29+Projects!$D$29-1),Projects!$B$29/Projects!$D$29,"")</f>
      </c>
      <c r="BA35" s="585">
        <f>IF(AND(Projects!$C$29&lt;=BA$4,BA$4&lt;=Projects!$C$29+Projects!$D$29-1),Projects!$B$29/Projects!$D$29,"")</f>
      </c>
      <c r="BB35" s="585">
        <f>IF(AND(Projects!$C$29&lt;=BB$4,BB$4&lt;=Projects!$C$29+Projects!$D$29-1),Projects!$B$29/Projects!$D$29,"")</f>
        <v>789473.684210526</v>
      </c>
      <c r="BC35" s="585">
        <f>IF(AND(Projects!$C$29&lt;=BC$4,BC$4&lt;=Projects!$C$29+Projects!$D$29-1),Projects!$B$29/Projects!$D$29,"")</f>
        <v>789473.684210526</v>
      </c>
      <c r="BD35" s="585">
        <f>IF(AND(Projects!$C$29&lt;=BD$4,BD$4&lt;=Projects!$C$29+Projects!$D$29-1),Projects!$B$29/Projects!$D$29,"")</f>
        <v>789473.684210526</v>
      </c>
      <c r="BE35" s="585">
        <f>IF(AND(Projects!$C$29&lt;=BE$4,BE$4&lt;=Projects!$C$29+Projects!$D$29-1),Projects!$B$29/Projects!$D$29,"")</f>
        <v>789473.684210526</v>
      </c>
      <c r="BF35" s="585">
        <f>IF(AND(Projects!$C$29&lt;=BF$4,BF$4&lt;=Projects!$C$29+Projects!$D$29-1),Projects!$B$29/Projects!$D$29,"")</f>
        <v>789473.684210526</v>
      </c>
      <c r="BG35" s="585">
        <f>IF(AND(Projects!$C$29&lt;=BG$4,BG$4&lt;=Projects!$C$29+Projects!$D$29-1),Projects!$B$29/Projects!$D$29,"")</f>
        <v>789473.684210526</v>
      </c>
      <c r="BH35" s="585">
        <f>IF(AND(Projects!$C$29&lt;=BH$4,BH$4&lt;=Projects!$C$29+Projects!$D$29-1),Projects!$B$29/Projects!$D$29,"")</f>
        <v>789473.684210526</v>
      </c>
      <c r="BI35" s="585">
        <f>IF(AND(Projects!$C$29&lt;=BI$4,BI$4&lt;=Projects!$C$29+Projects!$D$29-1),Projects!$B$29/Projects!$D$29,"")</f>
        <v>789473.684210526</v>
      </c>
      <c r="BJ35" s="585">
        <f>IF(AND(Projects!$C$29&lt;=BJ$4,BJ$4&lt;=Projects!$C$29+Projects!$D$29-1),Projects!$B$29/Projects!$D$29,"")</f>
        <v>789473.684210526</v>
      </c>
      <c r="BK35" s="585">
        <f>IF(AND(Projects!$C$29&lt;=BK$4,BK$4&lt;=Projects!$C$29+Projects!$D$29-1),Projects!$B$29/Projects!$D$29,"")</f>
        <v>789473.684210526</v>
      </c>
      <c r="BL35" s="585">
        <f>IF(AND(Projects!$C$29&lt;=BL$4,BL$4&lt;=Projects!$C$29+Projects!$D$29-1),Projects!$B$29/Projects!$D$29,"")</f>
        <v>789473.684210526</v>
      </c>
      <c r="BM35" s="585">
        <f>IF(AND(Projects!$C$29&lt;=BM$4,BM$4&lt;=Projects!$C$29+Projects!$D$29-1),Projects!$B$29/Projects!$D$29,"")</f>
        <v>789473.684210526</v>
      </c>
      <c r="BN35" s="585">
        <f>IF(AND(Projects!$C$29&lt;=BN$4,BN$4&lt;=Projects!$C$29+Projects!$D$29-1),Projects!$B$29/Projects!$D$29,"")</f>
        <v>789473.684210526</v>
      </c>
      <c r="BO35" s="585">
        <f>IF(AND(Projects!$C$29&lt;=BO$4,BO$4&lt;=Projects!$C$29+Projects!$D$29-1),Projects!$B$29/Projects!$D$29,"")</f>
        <v>789473.684210526</v>
      </c>
      <c r="BP35" s="585">
        <f>IF(AND(Projects!$C$29&lt;=BP$4,BP$4&lt;=Projects!$C$29+Projects!$D$29-1),Projects!$B$29/Projects!$D$29,"")</f>
        <v>789473.684210526</v>
      </c>
      <c r="BQ35" s="585">
        <f>IF(AND(Projects!$C$29&lt;=BQ$4,BQ$4&lt;=Projects!$C$29+Projects!$D$29-1),Projects!$B$29/Projects!$D$29,"")</f>
        <v>789473.684210526</v>
      </c>
      <c r="BR35" s="585">
        <f>IF(AND(Projects!$C$29&lt;=BR$4,BR$4&lt;=Projects!$C$29+Projects!$D$29-1),Projects!$B$29/Projects!$D$29,"")</f>
        <v>789473.684210526</v>
      </c>
      <c r="BS35" s="585">
        <f>IF(AND(Projects!$C$29&lt;=BS$4,BS$4&lt;=Projects!$C$29+Projects!$D$29-1),Projects!$B$29/Projects!$D$29,"")</f>
        <v>789473.684210526</v>
      </c>
      <c r="BT35" s="585">
        <f>IF(AND(Projects!$C$29&lt;=BT$4,BT$4&lt;=Projects!$C$29+Projects!$D$29-1),Projects!$B$29/Projects!$D$29,"")</f>
        <v>789473.684210526</v>
      </c>
      <c r="BU35" s="585">
        <f>IF(AND(Projects!$C$29&lt;=BU$4,BU$4&lt;=Projects!$C$29+Projects!$D$29-1),Projects!$B$29/Projects!$D$29,"")</f>
      </c>
      <c r="BV35" s="585">
        <f>IF(AND(Projects!$C$29&lt;=BV$4,BV$4&lt;=Projects!$C$29+Projects!$D$29-1),Projects!$B$29/Projects!$D$29,"")</f>
      </c>
      <c r="BW35" s="585">
        <f>IF(AND(Projects!$C$29&lt;=BW$4,BW$4&lt;=Projects!$C$29+Projects!$D$29-1),Projects!$B$29/Projects!$D$29,"")</f>
      </c>
      <c r="BX35" s="585">
        <f>IF(AND(Projects!$C$29&lt;=BX$4,BX$4&lt;=Projects!$C$29+Projects!$D$29-1),Projects!$B$29/Projects!$D$29,"")</f>
      </c>
      <c r="BY35" s="585">
        <f>IF(AND(Projects!$C$29&lt;=BY$4,BY$4&lt;=Projects!$C$29+Projects!$D$29-1),Projects!$B$29/Projects!$D$29,"")</f>
      </c>
      <c r="BZ35" s="585">
        <f>IF(AND(Projects!$C$29&lt;=BZ$4,BZ$4&lt;=Projects!$C$29+Projects!$D$29-1),Projects!$B$29/Projects!$D$29,"")</f>
      </c>
      <c r="CA35" s="585">
        <f>IF(AND(Projects!$C$29&lt;=CA$4,CA$4&lt;=Projects!$C$29+Projects!$D$29-1),Projects!$B$29/Projects!$D$29,"")</f>
      </c>
      <c r="CB35" s="585">
        <f>IF(AND(Projects!$C$29&lt;=CB$4,CB$4&lt;=Projects!$C$29+Projects!$D$29-1),Projects!$B$29/Projects!$D$29,"")</f>
      </c>
      <c r="CC35" s="585">
        <f>IF(AND(Projects!$C$29&lt;=CC$4,CC$4&lt;=Projects!$C$29+Projects!$D$29-1),Projects!$B$29/Projects!$D$29,"")</f>
      </c>
      <c r="CD35" s="585">
        <f>IF(AND(Projects!$C$29&lt;=CD$4,CD$4&lt;=Projects!$C$29+Projects!$D$29-1),Projects!$B$29/Projects!$D$29,"")</f>
      </c>
      <c r="CE35" s="585">
        <f>IF(AND(Projects!$C$29&lt;=CE$4,CE$4&lt;=Projects!$C$29+Projects!$D$29-1),Projects!$B$29/Projects!$D$29,"")</f>
      </c>
      <c r="CF35" s="585">
        <f>IF(AND(Projects!$C$29&lt;=CF$4,CF$4&lt;=Projects!$C$29+Projects!$D$29-1),Projects!$B$29/Projects!$D$29,"")</f>
      </c>
      <c r="CG35" s="585">
        <f>IF(AND(Projects!$C$29&lt;=CG$4,CG$4&lt;=Projects!$C$29+Projects!$D$29-1),Projects!$B$29/Projects!$D$29,"")</f>
      </c>
      <c r="CH35" s="585">
        <f>IF(AND(Projects!$C$29&lt;=CH$4,CH$4&lt;=Projects!$C$29+Projects!$D$29-1),Projects!$B$29/Projects!$D$29,"")</f>
      </c>
      <c r="CI35" s="585">
        <f>IF(AND(Projects!$C$29&lt;=CI$4,CI$4&lt;=Projects!$C$29+Projects!$D$29-1),Projects!$B$29/Projects!$D$29,"")</f>
      </c>
      <c r="CJ35" s="585">
        <f>IF(AND(Projects!$C$29&lt;=CJ$4,CJ$4&lt;=Projects!$C$29+Projects!$D$29-1),Projects!$B$29/Projects!$D$29,"")</f>
      </c>
      <c r="CK35" s="585">
        <f>IF(AND(Projects!$C$29&lt;=CK$4,CK$4&lt;=Projects!$C$29+Projects!$D$29-1),Projects!$B$29/Projects!$D$29,"")</f>
      </c>
      <c r="CL35" s="585">
        <f>IF(AND(Projects!$C$29&lt;=CL$4,CL$4&lt;=Projects!$C$29+Projects!$D$29-1),Projects!$B$29/Projects!$D$29,"")</f>
      </c>
      <c r="CM35" s="585">
        <f>IF(AND(Projects!$C$29&lt;=CM$4,CM$4&lt;=Projects!$C$29+Projects!$D$29-1),Projects!$B$29/Projects!$D$29,"")</f>
      </c>
      <c r="CN35" s="585">
        <f>IF(AND(Projects!$C$29&lt;=CN$4,CN$4&lt;=Projects!$C$29+Projects!$D$29-1),Projects!$B$29/Projects!$D$29,"")</f>
      </c>
      <c r="CO35" s="585">
        <f>IF(AND(Projects!$C$29&lt;=CO$4,CO$4&lt;=Projects!$C$29+Projects!$D$29-1),Projects!$B$29/Projects!$D$29,"")</f>
      </c>
      <c r="CP35" s="585">
        <f>IF(AND(Projects!$C$29&lt;=CP$4,CP$4&lt;=Projects!$C$29+Projects!$D$29-1),Projects!$B$29/Projects!$D$29,"")</f>
      </c>
      <c r="CQ35" s="585">
        <f>IF(AND(Projects!$C$29&lt;=CQ$4,CQ$4&lt;=Projects!$C$29+Projects!$D$29-1),Projects!$B$29/Projects!$D$29,"")</f>
      </c>
      <c r="CR35" s="585">
        <f>IF(AND(Projects!$C$29&lt;=CR$4,CR$4&lt;=Projects!$C$29+Projects!$D$29-1),Projects!$B$29/Projects!$D$29,"")</f>
      </c>
      <c r="CS35" s="585">
        <f>IF(AND(Projects!$C$29&lt;=CS$4,CS$4&lt;=Projects!$C$29+Projects!$D$29-1),Projects!$B$29/Projects!$D$29,"")</f>
      </c>
      <c r="CT35" s="585">
        <f>IF(AND(Projects!$C$29&lt;=CT$4,CT$4&lt;=Projects!$C$29+Projects!$D$29-1),Projects!$B$29/Projects!$D$29,"")</f>
      </c>
      <c r="CU35" s="585">
        <f>IF(AND(Projects!$C$29&lt;=CU$4,CU$4&lt;=Projects!$C$29+Projects!$D$29-1),Projects!$B$29/Projects!$D$29,"")</f>
      </c>
      <c r="CV35" s="585">
        <f>IF(AND(Projects!$C$29&lt;=CV$4,CV$4&lt;=Projects!$C$29+Projects!$D$29-1),Projects!$B$29/Projects!$D$29,"")</f>
      </c>
      <c r="CW35" s="585">
        <f>IF(AND(Projects!$C$29&lt;=CW$4,CW$4&lt;=Projects!$C$29+Projects!$D$29-1),Projects!$B$29/Projects!$D$29,"")</f>
      </c>
      <c r="CX35" s="585">
        <f>IF(AND(Projects!$C$29&lt;=CX$4,CX$4&lt;=Projects!$C$29+Projects!$D$29-1),Projects!$B$29/Projects!$D$29,"")</f>
      </c>
      <c r="CY35" s="585">
        <f>IF(AND(Projects!$C$29&lt;=CY$4,CY$4&lt;=Projects!$C$29+Projects!$D$29-1),Projects!$B$29/Projects!$D$29,"")</f>
      </c>
      <c r="CZ35" s="585">
        <f>IF(AND(Projects!$C$29&lt;=CZ$4,CZ$4&lt;=Projects!$C$29+Projects!$D$29-1),Projects!$B$29/Projects!$D$29,"")</f>
      </c>
      <c r="DA35" s="585">
        <f>IF(AND(Projects!$C$29&lt;=DA$4,DA$4&lt;=Projects!$C$29+Projects!$D$29-1),Projects!$B$29/Projects!$D$29,"")</f>
      </c>
      <c r="DB35" s="585">
        <f>IF(AND(Projects!$C$29&lt;=DB$4,DB$4&lt;=Projects!$C$29+Projects!$D$29-1),Projects!$B$29/Projects!$D$29,"")</f>
      </c>
    </row>
    <row r="36" ht="15" customFormat="1" customHeight="1" s="382">
      <c r="A36" s="514" t="inlineStr">
        <is>
          <t xml:space="preserve">BD-14</t>
        </is>
      </c>
      <c r="B36" s="582">
        <f>Projects!$B$30</f>
        <v>15000000</v>
      </c>
      <c r="C36" s="583">
        <f>EDATE(Model!$E$2,Projects!$C$30-1)</f>
        <v>47604</v>
      </c>
      <c r="D36" s="583">
        <f>EDATE(Model!$E$2,Projects!$C$30+Projects!$D$30-2)</f>
        <v>48153</v>
      </c>
      <c r="E36" s="584">
        <f>Projects!$D$30</f>
        <v>19</v>
      </c>
      <c r="F36" s="582">
        <f>Projects!$B$30/Projects!$D$30</f>
        <v>789473.684210526</v>
      </c>
      <c r="G36" s="585">
        <f>IF(AND(Projects!$C$30&lt;=G$4,G$4&lt;=Projects!$C$30+Projects!$D$30-1),Projects!$B$30/Projects!$D$30,"")</f>
      </c>
      <c r="H36" s="585">
        <f>IF(AND(Projects!$C$30&lt;=H$4,H$4&lt;=Projects!$C$30+Projects!$D$30-1),Projects!$B$30/Projects!$D$30,"")</f>
      </c>
      <c r="I36" s="585">
        <f>IF(AND(Projects!$C$30&lt;=I$4,I$4&lt;=Projects!$C$30+Projects!$D$30-1),Projects!$B$30/Projects!$D$30,"")</f>
      </c>
      <c r="J36" s="585">
        <f>IF(AND(Projects!$C$30&lt;=J$4,J$4&lt;=Projects!$C$30+Projects!$D$30-1),Projects!$B$30/Projects!$D$30,"")</f>
      </c>
      <c r="K36" s="585">
        <f>IF(AND(Projects!$C$30&lt;=K$4,K$4&lt;=Projects!$C$30+Projects!$D$30-1),Projects!$B$30/Projects!$D$30,"")</f>
      </c>
      <c r="L36" s="585">
        <f>IF(AND(Projects!$C$30&lt;=L$4,L$4&lt;=Projects!$C$30+Projects!$D$30-1),Projects!$B$30/Projects!$D$30,"")</f>
      </c>
      <c r="M36" s="585">
        <f>IF(AND(Projects!$C$30&lt;=M$4,M$4&lt;=Projects!$C$30+Projects!$D$30-1),Projects!$B$30/Projects!$D$30,"")</f>
      </c>
      <c r="N36" s="585">
        <f>IF(AND(Projects!$C$30&lt;=N$4,N$4&lt;=Projects!$C$30+Projects!$D$30-1),Projects!$B$30/Projects!$D$30,"")</f>
      </c>
      <c r="O36" s="585">
        <f>IF(AND(Projects!$C$30&lt;=O$4,O$4&lt;=Projects!$C$30+Projects!$D$30-1),Projects!$B$30/Projects!$D$30,"")</f>
      </c>
      <c r="P36" s="585">
        <f>IF(AND(Projects!$C$30&lt;=P$4,P$4&lt;=Projects!$C$30+Projects!$D$30-1),Projects!$B$30/Projects!$D$30,"")</f>
      </c>
      <c r="Q36" s="585">
        <f>IF(AND(Projects!$C$30&lt;=Q$4,Q$4&lt;=Projects!$C$30+Projects!$D$30-1),Projects!$B$30/Projects!$D$30,"")</f>
      </c>
      <c r="R36" s="585">
        <f>IF(AND(Projects!$C$30&lt;=R$4,R$4&lt;=Projects!$C$30+Projects!$D$30-1),Projects!$B$30/Projects!$D$30,"")</f>
      </c>
      <c r="S36" s="585">
        <f>IF(AND(Projects!$C$30&lt;=S$4,S$4&lt;=Projects!$C$30+Projects!$D$30-1),Projects!$B$30/Projects!$D$30,"")</f>
      </c>
      <c r="T36" s="585">
        <f>IF(AND(Projects!$C$30&lt;=T$4,T$4&lt;=Projects!$C$30+Projects!$D$30-1),Projects!$B$30/Projects!$D$30,"")</f>
      </c>
      <c r="U36" s="585">
        <f>IF(AND(Projects!$C$30&lt;=U$4,U$4&lt;=Projects!$C$30+Projects!$D$30-1),Projects!$B$30/Projects!$D$30,"")</f>
      </c>
      <c r="V36" s="585">
        <f>IF(AND(Projects!$C$30&lt;=V$4,V$4&lt;=Projects!$C$30+Projects!$D$30-1),Projects!$B$30/Projects!$D$30,"")</f>
      </c>
      <c r="W36" s="585">
        <f>IF(AND(Projects!$C$30&lt;=W$4,W$4&lt;=Projects!$C$30+Projects!$D$30-1),Projects!$B$30/Projects!$D$30,"")</f>
      </c>
      <c r="X36" s="585">
        <f>IF(AND(Projects!$C$30&lt;=X$4,X$4&lt;=Projects!$C$30+Projects!$D$30-1),Projects!$B$30/Projects!$D$30,"")</f>
      </c>
      <c r="Y36" s="585">
        <f>IF(AND(Projects!$C$30&lt;=Y$4,Y$4&lt;=Projects!$C$30+Projects!$D$30-1),Projects!$B$30/Projects!$D$30,"")</f>
      </c>
      <c r="Z36" s="585">
        <f>IF(AND(Projects!$C$30&lt;=Z$4,Z$4&lt;=Projects!$C$30+Projects!$D$30-1),Projects!$B$30/Projects!$D$30,"")</f>
      </c>
      <c r="AA36" s="585">
        <f>IF(AND(Projects!$C$30&lt;=AA$4,AA$4&lt;=Projects!$C$30+Projects!$D$30-1),Projects!$B$30/Projects!$D$30,"")</f>
      </c>
      <c r="AB36" s="585">
        <f>IF(AND(Projects!$C$30&lt;=AB$4,AB$4&lt;=Projects!$C$30+Projects!$D$30-1),Projects!$B$30/Projects!$D$30,"")</f>
      </c>
      <c r="AC36" s="585">
        <f>IF(AND(Projects!$C$30&lt;=AC$4,AC$4&lt;=Projects!$C$30+Projects!$D$30-1),Projects!$B$30/Projects!$D$30,"")</f>
      </c>
      <c r="AD36" s="585">
        <f>IF(AND(Projects!$C$30&lt;=AD$4,AD$4&lt;=Projects!$C$30+Projects!$D$30-1),Projects!$B$30/Projects!$D$30,"")</f>
      </c>
      <c r="AE36" s="585">
        <f>IF(AND(Projects!$C$30&lt;=AE$4,AE$4&lt;=Projects!$C$30+Projects!$D$30-1),Projects!$B$30/Projects!$D$30,"")</f>
      </c>
      <c r="AF36" s="585">
        <f>IF(AND(Projects!$C$30&lt;=AF$4,AF$4&lt;=Projects!$C$30+Projects!$D$30-1),Projects!$B$30/Projects!$D$30,"")</f>
      </c>
      <c r="AG36" s="585">
        <f>IF(AND(Projects!$C$30&lt;=AG$4,AG$4&lt;=Projects!$C$30+Projects!$D$30-1),Projects!$B$30/Projects!$D$30,"")</f>
      </c>
      <c r="AH36" s="585">
        <f>IF(AND(Projects!$C$30&lt;=AH$4,AH$4&lt;=Projects!$C$30+Projects!$D$30-1),Projects!$B$30/Projects!$D$30,"")</f>
      </c>
      <c r="AI36" s="585">
        <f>IF(AND(Projects!$C$30&lt;=AI$4,AI$4&lt;=Projects!$C$30+Projects!$D$30-1),Projects!$B$30/Projects!$D$30,"")</f>
      </c>
      <c r="AJ36" s="585">
        <f>IF(AND(Projects!$C$30&lt;=AJ$4,AJ$4&lt;=Projects!$C$30+Projects!$D$30-1),Projects!$B$30/Projects!$D$30,"")</f>
      </c>
      <c r="AK36" s="585">
        <f>IF(AND(Projects!$C$30&lt;=AK$4,AK$4&lt;=Projects!$C$30+Projects!$D$30-1),Projects!$B$30/Projects!$D$30,"")</f>
      </c>
      <c r="AL36" s="585">
        <f>IF(AND(Projects!$C$30&lt;=AL$4,AL$4&lt;=Projects!$C$30+Projects!$D$30-1),Projects!$B$30/Projects!$D$30,"")</f>
      </c>
      <c r="AM36" s="585">
        <f>IF(AND(Projects!$C$30&lt;=AM$4,AM$4&lt;=Projects!$C$30+Projects!$D$30-1),Projects!$B$30/Projects!$D$30,"")</f>
      </c>
      <c r="AN36" s="585">
        <f>IF(AND(Projects!$C$30&lt;=AN$4,AN$4&lt;=Projects!$C$30+Projects!$D$30-1),Projects!$B$30/Projects!$D$30,"")</f>
      </c>
      <c r="AO36" s="585">
        <f>IF(AND(Projects!$C$30&lt;=AO$4,AO$4&lt;=Projects!$C$30+Projects!$D$30-1),Projects!$B$30/Projects!$D$30,"")</f>
      </c>
      <c r="AP36" s="585">
        <f>IF(AND(Projects!$C$30&lt;=AP$4,AP$4&lt;=Projects!$C$30+Projects!$D$30-1),Projects!$B$30/Projects!$D$30,"")</f>
      </c>
      <c r="AQ36" s="585">
        <f>IF(AND(Projects!$C$30&lt;=AQ$4,AQ$4&lt;=Projects!$C$30+Projects!$D$30-1),Projects!$B$30/Projects!$D$30,"")</f>
      </c>
      <c r="AR36" s="585">
        <f>IF(AND(Projects!$C$30&lt;=AR$4,AR$4&lt;=Projects!$C$30+Projects!$D$30-1),Projects!$B$30/Projects!$D$30,"")</f>
      </c>
      <c r="AS36" s="585">
        <f>IF(AND(Projects!$C$30&lt;=AS$4,AS$4&lt;=Projects!$C$30+Projects!$D$30-1),Projects!$B$30/Projects!$D$30,"")</f>
      </c>
      <c r="AT36" s="585">
        <f>IF(AND(Projects!$C$30&lt;=AT$4,AT$4&lt;=Projects!$C$30+Projects!$D$30-1),Projects!$B$30/Projects!$D$30,"")</f>
      </c>
      <c r="AU36" s="585">
        <f>IF(AND(Projects!$C$30&lt;=AU$4,AU$4&lt;=Projects!$C$30+Projects!$D$30-1),Projects!$B$30/Projects!$D$30,"")</f>
      </c>
      <c r="AV36" s="585">
        <f>IF(AND(Projects!$C$30&lt;=AV$4,AV$4&lt;=Projects!$C$30+Projects!$D$30-1),Projects!$B$30/Projects!$D$30,"")</f>
      </c>
      <c r="AW36" s="585">
        <f>IF(AND(Projects!$C$30&lt;=AW$4,AW$4&lt;=Projects!$C$30+Projects!$D$30-1),Projects!$B$30/Projects!$D$30,"")</f>
      </c>
      <c r="AX36" s="585">
        <f>IF(AND(Projects!$C$30&lt;=AX$4,AX$4&lt;=Projects!$C$30+Projects!$D$30-1),Projects!$B$30/Projects!$D$30,"")</f>
      </c>
      <c r="AY36" s="585">
        <f>IF(AND(Projects!$C$30&lt;=AY$4,AY$4&lt;=Projects!$C$30+Projects!$D$30-1),Projects!$B$30/Projects!$D$30,"")</f>
      </c>
      <c r="AZ36" s="585">
        <f>IF(AND(Projects!$C$30&lt;=AZ$4,AZ$4&lt;=Projects!$C$30+Projects!$D$30-1),Projects!$B$30/Projects!$D$30,"")</f>
      </c>
      <c r="BA36" s="585">
        <f>IF(AND(Projects!$C$30&lt;=BA$4,BA$4&lt;=Projects!$C$30+Projects!$D$30-1),Projects!$B$30/Projects!$D$30,"")</f>
      </c>
      <c r="BB36" s="585">
        <f>IF(AND(Projects!$C$30&lt;=BB$4,BB$4&lt;=Projects!$C$30+Projects!$D$30-1),Projects!$B$30/Projects!$D$30,"")</f>
      </c>
      <c r="BC36" s="585">
        <f>IF(AND(Projects!$C$30&lt;=BC$4,BC$4&lt;=Projects!$C$30+Projects!$D$30-1),Projects!$B$30/Projects!$D$30,"")</f>
      </c>
      <c r="BD36" s="585">
        <f>IF(AND(Projects!$C$30&lt;=BD$4,BD$4&lt;=Projects!$C$30+Projects!$D$30-1),Projects!$B$30/Projects!$D$30,"")</f>
        <v>789473.684210526</v>
      </c>
      <c r="BE36" s="585">
        <f>IF(AND(Projects!$C$30&lt;=BE$4,BE$4&lt;=Projects!$C$30+Projects!$D$30-1),Projects!$B$30/Projects!$D$30,"")</f>
        <v>789473.684210526</v>
      </c>
      <c r="BF36" s="585">
        <f>IF(AND(Projects!$C$30&lt;=BF$4,BF$4&lt;=Projects!$C$30+Projects!$D$30-1),Projects!$B$30/Projects!$D$30,"")</f>
        <v>789473.684210526</v>
      </c>
      <c r="BG36" s="585">
        <f>IF(AND(Projects!$C$30&lt;=BG$4,BG$4&lt;=Projects!$C$30+Projects!$D$30-1),Projects!$B$30/Projects!$D$30,"")</f>
        <v>789473.684210526</v>
      </c>
      <c r="BH36" s="585">
        <f>IF(AND(Projects!$C$30&lt;=BH$4,BH$4&lt;=Projects!$C$30+Projects!$D$30-1),Projects!$B$30/Projects!$D$30,"")</f>
        <v>789473.684210526</v>
      </c>
      <c r="BI36" s="585">
        <f>IF(AND(Projects!$C$30&lt;=BI$4,BI$4&lt;=Projects!$C$30+Projects!$D$30-1),Projects!$B$30/Projects!$D$30,"")</f>
        <v>789473.684210526</v>
      </c>
      <c r="BJ36" s="585">
        <f>IF(AND(Projects!$C$30&lt;=BJ$4,BJ$4&lt;=Projects!$C$30+Projects!$D$30-1),Projects!$B$30/Projects!$D$30,"")</f>
        <v>789473.684210526</v>
      </c>
      <c r="BK36" s="585">
        <f>IF(AND(Projects!$C$30&lt;=BK$4,BK$4&lt;=Projects!$C$30+Projects!$D$30-1),Projects!$B$30/Projects!$D$30,"")</f>
        <v>789473.684210526</v>
      </c>
      <c r="BL36" s="585">
        <f>IF(AND(Projects!$C$30&lt;=BL$4,BL$4&lt;=Projects!$C$30+Projects!$D$30-1),Projects!$B$30/Projects!$D$30,"")</f>
        <v>789473.684210526</v>
      </c>
      <c r="BM36" s="585">
        <f>IF(AND(Projects!$C$30&lt;=BM$4,BM$4&lt;=Projects!$C$30+Projects!$D$30-1),Projects!$B$30/Projects!$D$30,"")</f>
        <v>789473.684210526</v>
      </c>
      <c r="BN36" s="585">
        <f>IF(AND(Projects!$C$30&lt;=BN$4,BN$4&lt;=Projects!$C$30+Projects!$D$30-1),Projects!$B$30/Projects!$D$30,"")</f>
        <v>789473.684210526</v>
      </c>
      <c r="BO36" s="585">
        <f>IF(AND(Projects!$C$30&lt;=BO$4,BO$4&lt;=Projects!$C$30+Projects!$D$30-1),Projects!$B$30/Projects!$D$30,"")</f>
        <v>789473.684210526</v>
      </c>
      <c r="BP36" s="585">
        <f>IF(AND(Projects!$C$30&lt;=BP$4,BP$4&lt;=Projects!$C$30+Projects!$D$30-1),Projects!$B$30/Projects!$D$30,"")</f>
        <v>789473.684210526</v>
      </c>
      <c r="BQ36" s="585">
        <f>IF(AND(Projects!$C$30&lt;=BQ$4,BQ$4&lt;=Projects!$C$30+Projects!$D$30-1),Projects!$B$30/Projects!$D$30,"")</f>
        <v>789473.684210526</v>
      </c>
      <c r="BR36" s="585">
        <f>IF(AND(Projects!$C$30&lt;=BR$4,BR$4&lt;=Projects!$C$30+Projects!$D$30-1),Projects!$B$30/Projects!$D$30,"")</f>
        <v>789473.684210526</v>
      </c>
      <c r="BS36" s="585">
        <f>IF(AND(Projects!$C$30&lt;=BS$4,BS$4&lt;=Projects!$C$30+Projects!$D$30-1),Projects!$B$30/Projects!$D$30,"")</f>
        <v>789473.684210526</v>
      </c>
      <c r="BT36" s="585">
        <f>IF(AND(Projects!$C$30&lt;=BT$4,BT$4&lt;=Projects!$C$30+Projects!$D$30-1),Projects!$B$30/Projects!$D$30,"")</f>
        <v>789473.684210526</v>
      </c>
      <c r="BU36" s="585">
        <f>IF(AND(Projects!$C$30&lt;=BU$4,BU$4&lt;=Projects!$C$30+Projects!$D$30-1),Projects!$B$30/Projects!$D$30,"")</f>
        <v>789473.684210526</v>
      </c>
      <c r="BV36" s="585">
        <f>IF(AND(Projects!$C$30&lt;=BV$4,BV$4&lt;=Projects!$C$30+Projects!$D$30-1),Projects!$B$30/Projects!$D$30,"")</f>
        <v>789473.684210526</v>
      </c>
      <c r="BW36" s="585">
        <f>IF(AND(Projects!$C$30&lt;=BW$4,BW$4&lt;=Projects!$C$30+Projects!$D$30-1),Projects!$B$30/Projects!$D$30,"")</f>
      </c>
      <c r="BX36" s="585">
        <f>IF(AND(Projects!$C$30&lt;=BX$4,BX$4&lt;=Projects!$C$30+Projects!$D$30-1),Projects!$B$30/Projects!$D$30,"")</f>
      </c>
      <c r="BY36" s="585">
        <f>IF(AND(Projects!$C$30&lt;=BY$4,BY$4&lt;=Projects!$C$30+Projects!$D$30-1),Projects!$B$30/Projects!$D$30,"")</f>
      </c>
      <c r="BZ36" s="585">
        <f>IF(AND(Projects!$C$30&lt;=BZ$4,BZ$4&lt;=Projects!$C$30+Projects!$D$30-1),Projects!$B$30/Projects!$D$30,"")</f>
      </c>
      <c r="CA36" s="585">
        <f>IF(AND(Projects!$C$30&lt;=CA$4,CA$4&lt;=Projects!$C$30+Projects!$D$30-1),Projects!$B$30/Projects!$D$30,"")</f>
      </c>
      <c r="CB36" s="585">
        <f>IF(AND(Projects!$C$30&lt;=CB$4,CB$4&lt;=Projects!$C$30+Projects!$D$30-1),Projects!$B$30/Projects!$D$30,"")</f>
      </c>
      <c r="CC36" s="585">
        <f>IF(AND(Projects!$C$30&lt;=CC$4,CC$4&lt;=Projects!$C$30+Projects!$D$30-1),Projects!$B$30/Projects!$D$30,"")</f>
      </c>
      <c r="CD36" s="585">
        <f>IF(AND(Projects!$C$30&lt;=CD$4,CD$4&lt;=Projects!$C$30+Projects!$D$30-1),Projects!$B$30/Projects!$D$30,"")</f>
      </c>
      <c r="CE36" s="585">
        <f>IF(AND(Projects!$C$30&lt;=CE$4,CE$4&lt;=Projects!$C$30+Projects!$D$30-1),Projects!$B$30/Projects!$D$30,"")</f>
      </c>
      <c r="CF36" s="585">
        <f>IF(AND(Projects!$C$30&lt;=CF$4,CF$4&lt;=Projects!$C$30+Projects!$D$30-1),Projects!$B$30/Projects!$D$30,"")</f>
      </c>
      <c r="CG36" s="585">
        <f>IF(AND(Projects!$C$30&lt;=CG$4,CG$4&lt;=Projects!$C$30+Projects!$D$30-1),Projects!$B$30/Projects!$D$30,"")</f>
      </c>
      <c r="CH36" s="585">
        <f>IF(AND(Projects!$C$30&lt;=CH$4,CH$4&lt;=Projects!$C$30+Projects!$D$30-1),Projects!$B$30/Projects!$D$30,"")</f>
      </c>
      <c r="CI36" s="585">
        <f>IF(AND(Projects!$C$30&lt;=CI$4,CI$4&lt;=Projects!$C$30+Projects!$D$30-1),Projects!$B$30/Projects!$D$30,"")</f>
      </c>
      <c r="CJ36" s="585">
        <f>IF(AND(Projects!$C$30&lt;=CJ$4,CJ$4&lt;=Projects!$C$30+Projects!$D$30-1),Projects!$B$30/Projects!$D$30,"")</f>
      </c>
      <c r="CK36" s="585">
        <f>IF(AND(Projects!$C$30&lt;=CK$4,CK$4&lt;=Projects!$C$30+Projects!$D$30-1),Projects!$B$30/Projects!$D$30,"")</f>
      </c>
      <c r="CL36" s="585">
        <f>IF(AND(Projects!$C$30&lt;=CL$4,CL$4&lt;=Projects!$C$30+Projects!$D$30-1),Projects!$B$30/Projects!$D$30,"")</f>
      </c>
      <c r="CM36" s="585">
        <f>IF(AND(Projects!$C$30&lt;=CM$4,CM$4&lt;=Projects!$C$30+Projects!$D$30-1),Projects!$B$30/Projects!$D$30,"")</f>
      </c>
      <c r="CN36" s="585">
        <f>IF(AND(Projects!$C$30&lt;=CN$4,CN$4&lt;=Projects!$C$30+Projects!$D$30-1),Projects!$B$30/Projects!$D$30,"")</f>
      </c>
      <c r="CO36" s="585">
        <f>IF(AND(Projects!$C$30&lt;=CO$4,CO$4&lt;=Projects!$C$30+Projects!$D$30-1),Projects!$B$30/Projects!$D$30,"")</f>
      </c>
      <c r="CP36" s="585">
        <f>IF(AND(Projects!$C$30&lt;=CP$4,CP$4&lt;=Projects!$C$30+Projects!$D$30-1),Projects!$B$30/Projects!$D$30,"")</f>
      </c>
      <c r="CQ36" s="585">
        <f>IF(AND(Projects!$C$30&lt;=CQ$4,CQ$4&lt;=Projects!$C$30+Projects!$D$30-1),Projects!$B$30/Projects!$D$30,"")</f>
      </c>
      <c r="CR36" s="585">
        <f>IF(AND(Projects!$C$30&lt;=CR$4,CR$4&lt;=Projects!$C$30+Projects!$D$30-1),Projects!$B$30/Projects!$D$30,"")</f>
      </c>
      <c r="CS36" s="585">
        <f>IF(AND(Projects!$C$30&lt;=CS$4,CS$4&lt;=Projects!$C$30+Projects!$D$30-1),Projects!$B$30/Projects!$D$30,"")</f>
      </c>
      <c r="CT36" s="585">
        <f>IF(AND(Projects!$C$30&lt;=CT$4,CT$4&lt;=Projects!$C$30+Projects!$D$30-1),Projects!$B$30/Projects!$D$30,"")</f>
      </c>
      <c r="CU36" s="585">
        <f>IF(AND(Projects!$C$30&lt;=CU$4,CU$4&lt;=Projects!$C$30+Projects!$D$30-1),Projects!$B$30/Projects!$D$30,"")</f>
      </c>
      <c r="CV36" s="585">
        <f>IF(AND(Projects!$C$30&lt;=CV$4,CV$4&lt;=Projects!$C$30+Projects!$D$30-1),Projects!$B$30/Projects!$D$30,"")</f>
      </c>
      <c r="CW36" s="585">
        <f>IF(AND(Projects!$C$30&lt;=CW$4,CW$4&lt;=Projects!$C$30+Projects!$D$30-1),Projects!$B$30/Projects!$D$30,"")</f>
      </c>
      <c r="CX36" s="585">
        <f>IF(AND(Projects!$C$30&lt;=CX$4,CX$4&lt;=Projects!$C$30+Projects!$D$30-1),Projects!$B$30/Projects!$D$30,"")</f>
      </c>
      <c r="CY36" s="585">
        <f>IF(AND(Projects!$C$30&lt;=CY$4,CY$4&lt;=Projects!$C$30+Projects!$D$30-1),Projects!$B$30/Projects!$D$30,"")</f>
      </c>
      <c r="CZ36" s="585">
        <f>IF(AND(Projects!$C$30&lt;=CZ$4,CZ$4&lt;=Projects!$C$30+Projects!$D$30-1),Projects!$B$30/Projects!$D$30,"")</f>
      </c>
      <c r="DA36" s="585">
        <f>IF(AND(Projects!$C$30&lt;=DA$4,DA$4&lt;=Projects!$C$30+Projects!$D$30-1),Projects!$B$30/Projects!$D$30,"")</f>
      </c>
      <c r="DB36" s="585">
        <f>IF(AND(Projects!$C$30&lt;=DB$4,DB$4&lt;=Projects!$C$30+Projects!$D$30-1),Projects!$B$30/Projects!$D$30,"")</f>
      </c>
    </row>
    <row r="37" ht="15" customFormat="1" customHeight="1" s="382">
      <c r="A37" s="514" t="inlineStr">
        <is>
          <t xml:space="preserve">BD-15</t>
        </is>
      </c>
      <c r="B37" s="582">
        <f>Projects!$B$31</f>
        <v>18000000</v>
      </c>
      <c r="C37" s="583">
        <f>EDATE(Model!$E$2,Projects!$C$31-1)</f>
        <v>47665</v>
      </c>
      <c r="D37" s="583">
        <f>EDATE(Model!$E$2,Projects!$C$31+Projects!$D$31-2)</f>
        <v>48214</v>
      </c>
      <c r="E37" s="584">
        <f>Projects!$D$31</f>
        <v>19</v>
      </c>
      <c r="F37" s="582">
        <f>Projects!$B$31/Projects!$D$31</f>
        <v>947368.421052632</v>
      </c>
      <c r="G37" s="585">
        <f>IF(AND(Projects!$C$31&lt;=G$4,G$4&lt;=Projects!$C$31+Projects!$D$31-1),Projects!$B$31/Projects!$D$31,"")</f>
      </c>
      <c r="H37" s="585">
        <f>IF(AND(Projects!$C$31&lt;=H$4,H$4&lt;=Projects!$C$31+Projects!$D$31-1),Projects!$B$31/Projects!$D$31,"")</f>
      </c>
      <c r="I37" s="585">
        <f>IF(AND(Projects!$C$31&lt;=I$4,I$4&lt;=Projects!$C$31+Projects!$D$31-1),Projects!$B$31/Projects!$D$31,"")</f>
      </c>
      <c r="J37" s="585">
        <f>IF(AND(Projects!$C$31&lt;=J$4,J$4&lt;=Projects!$C$31+Projects!$D$31-1),Projects!$B$31/Projects!$D$31,"")</f>
      </c>
      <c r="K37" s="585">
        <f>IF(AND(Projects!$C$31&lt;=K$4,K$4&lt;=Projects!$C$31+Projects!$D$31-1),Projects!$B$31/Projects!$D$31,"")</f>
      </c>
      <c r="L37" s="585">
        <f>IF(AND(Projects!$C$31&lt;=L$4,L$4&lt;=Projects!$C$31+Projects!$D$31-1),Projects!$B$31/Projects!$D$31,"")</f>
      </c>
      <c r="M37" s="585">
        <f>IF(AND(Projects!$C$31&lt;=M$4,M$4&lt;=Projects!$C$31+Projects!$D$31-1),Projects!$B$31/Projects!$D$31,"")</f>
      </c>
      <c r="N37" s="585">
        <f>IF(AND(Projects!$C$31&lt;=N$4,N$4&lt;=Projects!$C$31+Projects!$D$31-1),Projects!$B$31/Projects!$D$31,"")</f>
      </c>
      <c r="O37" s="585">
        <f>IF(AND(Projects!$C$31&lt;=O$4,O$4&lt;=Projects!$C$31+Projects!$D$31-1),Projects!$B$31/Projects!$D$31,"")</f>
      </c>
      <c r="P37" s="585">
        <f>IF(AND(Projects!$C$31&lt;=P$4,P$4&lt;=Projects!$C$31+Projects!$D$31-1),Projects!$B$31/Projects!$D$31,"")</f>
      </c>
      <c r="Q37" s="585">
        <f>IF(AND(Projects!$C$31&lt;=Q$4,Q$4&lt;=Projects!$C$31+Projects!$D$31-1),Projects!$B$31/Projects!$D$31,"")</f>
      </c>
      <c r="R37" s="585">
        <f>IF(AND(Projects!$C$31&lt;=R$4,R$4&lt;=Projects!$C$31+Projects!$D$31-1),Projects!$B$31/Projects!$D$31,"")</f>
      </c>
      <c r="S37" s="585">
        <f>IF(AND(Projects!$C$31&lt;=S$4,S$4&lt;=Projects!$C$31+Projects!$D$31-1),Projects!$B$31/Projects!$D$31,"")</f>
      </c>
      <c r="T37" s="585">
        <f>IF(AND(Projects!$C$31&lt;=T$4,T$4&lt;=Projects!$C$31+Projects!$D$31-1),Projects!$B$31/Projects!$D$31,"")</f>
      </c>
      <c r="U37" s="585">
        <f>IF(AND(Projects!$C$31&lt;=U$4,U$4&lt;=Projects!$C$31+Projects!$D$31-1),Projects!$B$31/Projects!$D$31,"")</f>
      </c>
      <c r="V37" s="585">
        <f>IF(AND(Projects!$C$31&lt;=V$4,V$4&lt;=Projects!$C$31+Projects!$D$31-1),Projects!$B$31/Projects!$D$31,"")</f>
      </c>
      <c r="W37" s="585">
        <f>IF(AND(Projects!$C$31&lt;=W$4,W$4&lt;=Projects!$C$31+Projects!$D$31-1),Projects!$B$31/Projects!$D$31,"")</f>
      </c>
      <c r="X37" s="585">
        <f>IF(AND(Projects!$C$31&lt;=X$4,X$4&lt;=Projects!$C$31+Projects!$D$31-1),Projects!$B$31/Projects!$D$31,"")</f>
      </c>
      <c r="Y37" s="585">
        <f>IF(AND(Projects!$C$31&lt;=Y$4,Y$4&lt;=Projects!$C$31+Projects!$D$31-1),Projects!$B$31/Projects!$D$31,"")</f>
      </c>
      <c r="Z37" s="585">
        <f>IF(AND(Projects!$C$31&lt;=Z$4,Z$4&lt;=Projects!$C$31+Projects!$D$31-1),Projects!$B$31/Projects!$D$31,"")</f>
      </c>
      <c r="AA37" s="585">
        <f>IF(AND(Projects!$C$31&lt;=AA$4,AA$4&lt;=Projects!$C$31+Projects!$D$31-1),Projects!$B$31/Projects!$D$31,"")</f>
      </c>
      <c r="AB37" s="585">
        <f>IF(AND(Projects!$C$31&lt;=AB$4,AB$4&lt;=Projects!$C$31+Projects!$D$31-1),Projects!$B$31/Projects!$D$31,"")</f>
      </c>
      <c r="AC37" s="585">
        <f>IF(AND(Projects!$C$31&lt;=AC$4,AC$4&lt;=Projects!$C$31+Projects!$D$31-1),Projects!$B$31/Projects!$D$31,"")</f>
      </c>
      <c r="AD37" s="585">
        <f>IF(AND(Projects!$C$31&lt;=AD$4,AD$4&lt;=Projects!$C$31+Projects!$D$31-1),Projects!$B$31/Projects!$D$31,"")</f>
      </c>
      <c r="AE37" s="585">
        <f>IF(AND(Projects!$C$31&lt;=AE$4,AE$4&lt;=Projects!$C$31+Projects!$D$31-1),Projects!$B$31/Projects!$D$31,"")</f>
      </c>
      <c r="AF37" s="585">
        <f>IF(AND(Projects!$C$31&lt;=AF$4,AF$4&lt;=Projects!$C$31+Projects!$D$31-1),Projects!$B$31/Projects!$D$31,"")</f>
      </c>
      <c r="AG37" s="585">
        <f>IF(AND(Projects!$C$31&lt;=AG$4,AG$4&lt;=Projects!$C$31+Projects!$D$31-1),Projects!$B$31/Projects!$D$31,"")</f>
      </c>
      <c r="AH37" s="585">
        <f>IF(AND(Projects!$C$31&lt;=AH$4,AH$4&lt;=Projects!$C$31+Projects!$D$31-1),Projects!$B$31/Projects!$D$31,"")</f>
      </c>
      <c r="AI37" s="585">
        <f>IF(AND(Projects!$C$31&lt;=AI$4,AI$4&lt;=Projects!$C$31+Projects!$D$31-1),Projects!$B$31/Projects!$D$31,"")</f>
      </c>
      <c r="AJ37" s="585">
        <f>IF(AND(Projects!$C$31&lt;=AJ$4,AJ$4&lt;=Projects!$C$31+Projects!$D$31-1),Projects!$B$31/Projects!$D$31,"")</f>
      </c>
      <c r="AK37" s="585">
        <f>IF(AND(Projects!$C$31&lt;=AK$4,AK$4&lt;=Projects!$C$31+Projects!$D$31-1),Projects!$B$31/Projects!$D$31,"")</f>
      </c>
      <c r="AL37" s="585">
        <f>IF(AND(Projects!$C$31&lt;=AL$4,AL$4&lt;=Projects!$C$31+Projects!$D$31-1),Projects!$B$31/Projects!$D$31,"")</f>
      </c>
      <c r="AM37" s="585">
        <f>IF(AND(Projects!$C$31&lt;=AM$4,AM$4&lt;=Projects!$C$31+Projects!$D$31-1),Projects!$B$31/Projects!$D$31,"")</f>
      </c>
      <c r="AN37" s="585">
        <f>IF(AND(Projects!$C$31&lt;=AN$4,AN$4&lt;=Projects!$C$31+Projects!$D$31-1),Projects!$B$31/Projects!$D$31,"")</f>
      </c>
      <c r="AO37" s="585">
        <f>IF(AND(Projects!$C$31&lt;=AO$4,AO$4&lt;=Projects!$C$31+Projects!$D$31-1),Projects!$B$31/Projects!$D$31,"")</f>
      </c>
      <c r="AP37" s="585">
        <f>IF(AND(Projects!$C$31&lt;=AP$4,AP$4&lt;=Projects!$C$31+Projects!$D$31-1),Projects!$B$31/Projects!$D$31,"")</f>
      </c>
      <c r="AQ37" s="585">
        <f>IF(AND(Projects!$C$31&lt;=AQ$4,AQ$4&lt;=Projects!$C$31+Projects!$D$31-1),Projects!$B$31/Projects!$D$31,"")</f>
      </c>
      <c r="AR37" s="585">
        <f>IF(AND(Projects!$C$31&lt;=AR$4,AR$4&lt;=Projects!$C$31+Projects!$D$31-1),Projects!$B$31/Projects!$D$31,"")</f>
      </c>
      <c r="AS37" s="585">
        <f>IF(AND(Projects!$C$31&lt;=AS$4,AS$4&lt;=Projects!$C$31+Projects!$D$31-1),Projects!$B$31/Projects!$D$31,"")</f>
      </c>
      <c r="AT37" s="585">
        <f>IF(AND(Projects!$C$31&lt;=AT$4,AT$4&lt;=Projects!$C$31+Projects!$D$31-1),Projects!$B$31/Projects!$D$31,"")</f>
      </c>
      <c r="AU37" s="585">
        <f>IF(AND(Projects!$C$31&lt;=AU$4,AU$4&lt;=Projects!$C$31+Projects!$D$31-1),Projects!$B$31/Projects!$D$31,"")</f>
      </c>
      <c r="AV37" s="585">
        <f>IF(AND(Projects!$C$31&lt;=AV$4,AV$4&lt;=Projects!$C$31+Projects!$D$31-1),Projects!$B$31/Projects!$D$31,"")</f>
      </c>
      <c r="AW37" s="585">
        <f>IF(AND(Projects!$C$31&lt;=AW$4,AW$4&lt;=Projects!$C$31+Projects!$D$31-1),Projects!$B$31/Projects!$D$31,"")</f>
      </c>
      <c r="AX37" s="585">
        <f>IF(AND(Projects!$C$31&lt;=AX$4,AX$4&lt;=Projects!$C$31+Projects!$D$31-1),Projects!$B$31/Projects!$D$31,"")</f>
      </c>
      <c r="AY37" s="585">
        <f>IF(AND(Projects!$C$31&lt;=AY$4,AY$4&lt;=Projects!$C$31+Projects!$D$31-1),Projects!$B$31/Projects!$D$31,"")</f>
      </c>
      <c r="AZ37" s="585">
        <f>IF(AND(Projects!$C$31&lt;=AZ$4,AZ$4&lt;=Projects!$C$31+Projects!$D$31-1),Projects!$B$31/Projects!$D$31,"")</f>
      </c>
      <c r="BA37" s="585">
        <f>IF(AND(Projects!$C$31&lt;=BA$4,BA$4&lt;=Projects!$C$31+Projects!$D$31-1),Projects!$B$31/Projects!$D$31,"")</f>
      </c>
      <c r="BB37" s="585">
        <f>IF(AND(Projects!$C$31&lt;=BB$4,BB$4&lt;=Projects!$C$31+Projects!$D$31-1),Projects!$B$31/Projects!$D$31,"")</f>
      </c>
      <c r="BC37" s="585">
        <f>IF(AND(Projects!$C$31&lt;=BC$4,BC$4&lt;=Projects!$C$31+Projects!$D$31-1),Projects!$B$31/Projects!$D$31,"")</f>
      </c>
      <c r="BD37" s="585">
        <f>IF(AND(Projects!$C$31&lt;=BD$4,BD$4&lt;=Projects!$C$31+Projects!$D$31-1),Projects!$B$31/Projects!$D$31,"")</f>
      </c>
      <c r="BE37" s="585">
        <f>IF(AND(Projects!$C$31&lt;=BE$4,BE$4&lt;=Projects!$C$31+Projects!$D$31-1),Projects!$B$31/Projects!$D$31,"")</f>
      </c>
      <c r="BF37" s="585">
        <f>IF(AND(Projects!$C$31&lt;=BF$4,BF$4&lt;=Projects!$C$31+Projects!$D$31-1),Projects!$B$31/Projects!$D$31,"")</f>
        <v>947368.421052632</v>
      </c>
      <c r="BG37" s="585">
        <f>IF(AND(Projects!$C$31&lt;=BG$4,BG$4&lt;=Projects!$C$31+Projects!$D$31-1),Projects!$B$31/Projects!$D$31,"")</f>
        <v>947368.421052632</v>
      </c>
      <c r="BH37" s="585">
        <f>IF(AND(Projects!$C$31&lt;=BH$4,BH$4&lt;=Projects!$C$31+Projects!$D$31-1),Projects!$B$31/Projects!$D$31,"")</f>
        <v>947368.421052632</v>
      </c>
      <c r="BI37" s="585">
        <f>IF(AND(Projects!$C$31&lt;=BI$4,BI$4&lt;=Projects!$C$31+Projects!$D$31-1),Projects!$B$31/Projects!$D$31,"")</f>
        <v>947368.421052632</v>
      </c>
      <c r="BJ37" s="585">
        <f>IF(AND(Projects!$C$31&lt;=BJ$4,BJ$4&lt;=Projects!$C$31+Projects!$D$31-1),Projects!$B$31/Projects!$D$31,"")</f>
        <v>947368.421052632</v>
      </c>
      <c r="BK37" s="585">
        <f>IF(AND(Projects!$C$31&lt;=BK$4,BK$4&lt;=Projects!$C$31+Projects!$D$31-1),Projects!$B$31/Projects!$D$31,"")</f>
        <v>947368.421052632</v>
      </c>
      <c r="BL37" s="585">
        <f>IF(AND(Projects!$C$31&lt;=BL$4,BL$4&lt;=Projects!$C$31+Projects!$D$31-1),Projects!$B$31/Projects!$D$31,"")</f>
        <v>947368.421052632</v>
      </c>
      <c r="BM37" s="585">
        <f>IF(AND(Projects!$C$31&lt;=BM$4,BM$4&lt;=Projects!$C$31+Projects!$D$31-1),Projects!$B$31/Projects!$D$31,"")</f>
        <v>947368.421052632</v>
      </c>
      <c r="BN37" s="585">
        <f>IF(AND(Projects!$C$31&lt;=BN$4,BN$4&lt;=Projects!$C$31+Projects!$D$31-1),Projects!$B$31/Projects!$D$31,"")</f>
        <v>947368.421052632</v>
      </c>
      <c r="BO37" s="585">
        <f>IF(AND(Projects!$C$31&lt;=BO$4,BO$4&lt;=Projects!$C$31+Projects!$D$31-1),Projects!$B$31/Projects!$D$31,"")</f>
        <v>947368.421052632</v>
      </c>
      <c r="BP37" s="585">
        <f>IF(AND(Projects!$C$31&lt;=BP$4,BP$4&lt;=Projects!$C$31+Projects!$D$31-1),Projects!$B$31/Projects!$D$31,"")</f>
        <v>947368.421052632</v>
      </c>
      <c r="BQ37" s="585">
        <f>IF(AND(Projects!$C$31&lt;=BQ$4,BQ$4&lt;=Projects!$C$31+Projects!$D$31-1),Projects!$B$31/Projects!$D$31,"")</f>
        <v>947368.421052632</v>
      </c>
      <c r="BR37" s="585">
        <f>IF(AND(Projects!$C$31&lt;=BR$4,BR$4&lt;=Projects!$C$31+Projects!$D$31-1),Projects!$B$31/Projects!$D$31,"")</f>
        <v>947368.421052632</v>
      </c>
      <c r="BS37" s="585">
        <f>IF(AND(Projects!$C$31&lt;=BS$4,BS$4&lt;=Projects!$C$31+Projects!$D$31-1),Projects!$B$31/Projects!$D$31,"")</f>
        <v>947368.421052632</v>
      </c>
      <c r="BT37" s="585">
        <f>IF(AND(Projects!$C$31&lt;=BT$4,BT$4&lt;=Projects!$C$31+Projects!$D$31-1),Projects!$B$31/Projects!$D$31,"")</f>
        <v>947368.421052632</v>
      </c>
      <c r="BU37" s="585">
        <f>IF(AND(Projects!$C$31&lt;=BU$4,BU$4&lt;=Projects!$C$31+Projects!$D$31-1),Projects!$B$31/Projects!$D$31,"")</f>
        <v>947368.421052632</v>
      </c>
      <c r="BV37" s="585">
        <f>IF(AND(Projects!$C$31&lt;=BV$4,BV$4&lt;=Projects!$C$31+Projects!$D$31-1),Projects!$B$31/Projects!$D$31,"")</f>
        <v>947368.421052632</v>
      </c>
      <c r="BW37" s="585">
        <f>IF(AND(Projects!$C$31&lt;=BW$4,BW$4&lt;=Projects!$C$31+Projects!$D$31-1),Projects!$B$31/Projects!$D$31,"")</f>
        <v>947368.421052632</v>
      </c>
      <c r="BX37" s="585">
        <f>IF(AND(Projects!$C$31&lt;=BX$4,BX$4&lt;=Projects!$C$31+Projects!$D$31-1),Projects!$B$31/Projects!$D$31,"")</f>
        <v>947368.421052632</v>
      </c>
      <c r="BY37" s="585">
        <f>IF(AND(Projects!$C$31&lt;=BY$4,BY$4&lt;=Projects!$C$31+Projects!$D$31-1),Projects!$B$31/Projects!$D$31,"")</f>
      </c>
      <c r="BZ37" s="585">
        <f>IF(AND(Projects!$C$31&lt;=BZ$4,BZ$4&lt;=Projects!$C$31+Projects!$D$31-1),Projects!$B$31/Projects!$D$31,"")</f>
      </c>
      <c r="CA37" s="585">
        <f>IF(AND(Projects!$C$31&lt;=CA$4,CA$4&lt;=Projects!$C$31+Projects!$D$31-1),Projects!$B$31/Projects!$D$31,"")</f>
      </c>
      <c r="CB37" s="585">
        <f>IF(AND(Projects!$C$31&lt;=CB$4,CB$4&lt;=Projects!$C$31+Projects!$D$31-1),Projects!$B$31/Projects!$D$31,"")</f>
      </c>
      <c r="CC37" s="585">
        <f>IF(AND(Projects!$C$31&lt;=CC$4,CC$4&lt;=Projects!$C$31+Projects!$D$31-1),Projects!$B$31/Projects!$D$31,"")</f>
      </c>
      <c r="CD37" s="585">
        <f>IF(AND(Projects!$C$31&lt;=CD$4,CD$4&lt;=Projects!$C$31+Projects!$D$31-1),Projects!$B$31/Projects!$D$31,"")</f>
      </c>
      <c r="CE37" s="585">
        <f>IF(AND(Projects!$C$31&lt;=CE$4,CE$4&lt;=Projects!$C$31+Projects!$D$31-1),Projects!$B$31/Projects!$D$31,"")</f>
      </c>
      <c r="CF37" s="585">
        <f>IF(AND(Projects!$C$31&lt;=CF$4,CF$4&lt;=Projects!$C$31+Projects!$D$31-1),Projects!$B$31/Projects!$D$31,"")</f>
      </c>
      <c r="CG37" s="585">
        <f>IF(AND(Projects!$C$31&lt;=CG$4,CG$4&lt;=Projects!$C$31+Projects!$D$31-1),Projects!$B$31/Projects!$D$31,"")</f>
      </c>
      <c r="CH37" s="585">
        <f>IF(AND(Projects!$C$31&lt;=CH$4,CH$4&lt;=Projects!$C$31+Projects!$D$31-1),Projects!$B$31/Projects!$D$31,"")</f>
      </c>
      <c r="CI37" s="585">
        <f>IF(AND(Projects!$C$31&lt;=CI$4,CI$4&lt;=Projects!$C$31+Projects!$D$31-1),Projects!$B$31/Projects!$D$31,"")</f>
      </c>
      <c r="CJ37" s="585">
        <f>IF(AND(Projects!$C$31&lt;=CJ$4,CJ$4&lt;=Projects!$C$31+Projects!$D$31-1),Projects!$B$31/Projects!$D$31,"")</f>
      </c>
      <c r="CK37" s="585">
        <f>IF(AND(Projects!$C$31&lt;=CK$4,CK$4&lt;=Projects!$C$31+Projects!$D$31-1),Projects!$B$31/Projects!$D$31,"")</f>
      </c>
      <c r="CL37" s="585">
        <f>IF(AND(Projects!$C$31&lt;=CL$4,CL$4&lt;=Projects!$C$31+Projects!$D$31-1),Projects!$B$31/Projects!$D$31,"")</f>
      </c>
      <c r="CM37" s="585">
        <f>IF(AND(Projects!$C$31&lt;=CM$4,CM$4&lt;=Projects!$C$31+Projects!$D$31-1),Projects!$B$31/Projects!$D$31,"")</f>
      </c>
      <c r="CN37" s="585">
        <f>IF(AND(Projects!$C$31&lt;=CN$4,CN$4&lt;=Projects!$C$31+Projects!$D$31-1),Projects!$B$31/Projects!$D$31,"")</f>
      </c>
      <c r="CO37" s="585">
        <f>IF(AND(Projects!$C$31&lt;=CO$4,CO$4&lt;=Projects!$C$31+Projects!$D$31-1),Projects!$B$31/Projects!$D$31,"")</f>
      </c>
      <c r="CP37" s="585">
        <f>IF(AND(Projects!$C$31&lt;=CP$4,CP$4&lt;=Projects!$C$31+Projects!$D$31-1),Projects!$B$31/Projects!$D$31,"")</f>
      </c>
      <c r="CQ37" s="585">
        <f>IF(AND(Projects!$C$31&lt;=CQ$4,CQ$4&lt;=Projects!$C$31+Projects!$D$31-1),Projects!$B$31/Projects!$D$31,"")</f>
      </c>
      <c r="CR37" s="585">
        <f>IF(AND(Projects!$C$31&lt;=CR$4,CR$4&lt;=Projects!$C$31+Projects!$D$31-1),Projects!$B$31/Projects!$D$31,"")</f>
      </c>
      <c r="CS37" s="585">
        <f>IF(AND(Projects!$C$31&lt;=CS$4,CS$4&lt;=Projects!$C$31+Projects!$D$31-1),Projects!$B$31/Projects!$D$31,"")</f>
      </c>
      <c r="CT37" s="585">
        <f>IF(AND(Projects!$C$31&lt;=CT$4,CT$4&lt;=Projects!$C$31+Projects!$D$31-1),Projects!$B$31/Projects!$D$31,"")</f>
      </c>
      <c r="CU37" s="585">
        <f>IF(AND(Projects!$C$31&lt;=CU$4,CU$4&lt;=Projects!$C$31+Projects!$D$31-1),Projects!$B$31/Projects!$D$31,"")</f>
      </c>
      <c r="CV37" s="585">
        <f>IF(AND(Projects!$C$31&lt;=CV$4,CV$4&lt;=Projects!$C$31+Projects!$D$31-1),Projects!$B$31/Projects!$D$31,"")</f>
      </c>
      <c r="CW37" s="585">
        <f>IF(AND(Projects!$C$31&lt;=CW$4,CW$4&lt;=Projects!$C$31+Projects!$D$31-1),Projects!$B$31/Projects!$D$31,"")</f>
      </c>
      <c r="CX37" s="585">
        <f>IF(AND(Projects!$C$31&lt;=CX$4,CX$4&lt;=Projects!$C$31+Projects!$D$31-1),Projects!$B$31/Projects!$D$31,"")</f>
      </c>
      <c r="CY37" s="585">
        <f>IF(AND(Projects!$C$31&lt;=CY$4,CY$4&lt;=Projects!$C$31+Projects!$D$31-1),Projects!$B$31/Projects!$D$31,"")</f>
      </c>
      <c r="CZ37" s="585">
        <f>IF(AND(Projects!$C$31&lt;=CZ$4,CZ$4&lt;=Projects!$C$31+Projects!$D$31-1),Projects!$B$31/Projects!$D$31,"")</f>
      </c>
      <c r="DA37" s="585">
        <f>IF(AND(Projects!$C$31&lt;=DA$4,DA$4&lt;=Projects!$C$31+Projects!$D$31-1),Projects!$B$31/Projects!$D$31,"")</f>
      </c>
      <c r="DB37" s="585">
        <f>IF(AND(Projects!$C$31&lt;=DB$4,DB$4&lt;=Projects!$C$31+Projects!$D$31-1),Projects!$B$31/Projects!$D$31,"")</f>
      </c>
    </row>
    <row r="38" ht="15" customFormat="1" customHeight="1" s="382">
      <c r="A38" s="514" t="inlineStr">
        <is>
          <t xml:space="preserve">BD-16</t>
        </is>
      </c>
      <c r="B38" s="582">
        <f>Projects!$B$32</f>
        <v>15000000</v>
      </c>
      <c r="C38" s="583">
        <f>EDATE(Model!$E$2,Projects!$C$32-1)</f>
        <v>47727</v>
      </c>
      <c r="D38" s="583">
        <f>EDATE(Model!$E$2,Projects!$C$32+Projects!$D$32-2)</f>
        <v>48274</v>
      </c>
      <c r="E38" s="584">
        <f>Projects!$D$32</f>
        <v>19</v>
      </c>
      <c r="F38" s="582">
        <f>Projects!$B$32/Projects!$D$32</f>
        <v>789473.684210526</v>
      </c>
      <c r="G38" s="585">
        <f>IF(AND(Projects!$C$32&lt;=G$4,G$4&lt;=Projects!$C$32+Projects!$D$32-1),Projects!$B$32/Projects!$D$32,"")</f>
      </c>
      <c r="H38" s="585">
        <f>IF(AND(Projects!$C$32&lt;=H$4,H$4&lt;=Projects!$C$32+Projects!$D$32-1),Projects!$B$32/Projects!$D$32,"")</f>
      </c>
      <c r="I38" s="585">
        <f>IF(AND(Projects!$C$32&lt;=I$4,I$4&lt;=Projects!$C$32+Projects!$D$32-1),Projects!$B$32/Projects!$D$32,"")</f>
      </c>
      <c r="J38" s="585">
        <f>IF(AND(Projects!$C$32&lt;=J$4,J$4&lt;=Projects!$C$32+Projects!$D$32-1),Projects!$B$32/Projects!$D$32,"")</f>
      </c>
      <c r="K38" s="585">
        <f>IF(AND(Projects!$C$32&lt;=K$4,K$4&lt;=Projects!$C$32+Projects!$D$32-1),Projects!$B$32/Projects!$D$32,"")</f>
      </c>
      <c r="L38" s="585">
        <f>IF(AND(Projects!$C$32&lt;=L$4,L$4&lt;=Projects!$C$32+Projects!$D$32-1),Projects!$B$32/Projects!$D$32,"")</f>
      </c>
      <c r="M38" s="585">
        <f>IF(AND(Projects!$C$32&lt;=M$4,M$4&lt;=Projects!$C$32+Projects!$D$32-1),Projects!$B$32/Projects!$D$32,"")</f>
      </c>
      <c r="N38" s="585">
        <f>IF(AND(Projects!$C$32&lt;=N$4,N$4&lt;=Projects!$C$32+Projects!$D$32-1),Projects!$B$32/Projects!$D$32,"")</f>
      </c>
      <c r="O38" s="585">
        <f>IF(AND(Projects!$C$32&lt;=O$4,O$4&lt;=Projects!$C$32+Projects!$D$32-1),Projects!$B$32/Projects!$D$32,"")</f>
      </c>
      <c r="P38" s="585">
        <f>IF(AND(Projects!$C$32&lt;=P$4,P$4&lt;=Projects!$C$32+Projects!$D$32-1),Projects!$B$32/Projects!$D$32,"")</f>
      </c>
      <c r="Q38" s="585">
        <f>IF(AND(Projects!$C$32&lt;=Q$4,Q$4&lt;=Projects!$C$32+Projects!$D$32-1),Projects!$B$32/Projects!$D$32,"")</f>
      </c>
      <c r="R38" s="585">
        <f>IF(AND(Projects!$C$32&lt;=R$4,R$4&lt;=Projects!$C$32+Projects!$D$32-1),Projects!$B$32/Projects!$D$32,"")</f>
      </c>
      <c r="S38" s="585">
        <f>IF(AND(Projects!$C$32&lt;=S$4,S$4&lt;=Projects!$C$32+Projects!$D$32-1),Projects!$B$32/Projects!$D$32,"")</f>
      </c>
      <c r="T38" s="585">
        <f>IF(AND(Projects!$C$32&lt;=T$4,T$4&lt;=Projects!$C$32+Projects!$D$32-1),Projects!$B$32/Projects!$D$32,"")</f>
      </c>
      <c r="U38" s="585">
        <f>IF(AND(Projects!$C$32&lt;=U$4,U$4&lt;=Projects!$C$32+Projects!$D$32-1),Projects!$B$32/Projects!$D$32,"")</f>
      </c>
      <c r="V38" s="585">
        <f>IF(AND(Projects!$C$32&lt;=V$4,V$4&lt;=Projects!$C$32+Projects!$D$32-1),Projects!$B$32/Projects!$D$32,"")</f>
      </c>
      <c r="W38" s="585">
        <f>IF(AND(Projects!$C$32&lt;=W$4,W$4&lt;=Projects!$C$32+Projects!$D$32-1),Projects!$B$32/Projects!$D$32,"")</f>
      </c>
      <c r="X38" s="585">
        <f>IF(AND(Projects!$C$32&lt;=X$4,X$4&lt;=Projects!$C$32+Projects!$D$32-1),Projects!$B$32/Projects!$D$32,"")</f>
      </c>
      <c r="Y38" s="585">
        <f>IF(AND(Projects!$C$32&lt;=Y$4,Y$4&lt;=Projects!$C$32+Projects!$D$32-1),Projects!$B$32/Projects!$D$32,"")</f>
      </c>
      <c r="Z38" s="585">
        <f>IF(AND(Projects!$C$32&lt;=Z$4,Z$4&lt;=Projects!$C$32+Projects!$D$32-1),Projects!$B$32/Projects!$D$32,"")</f>
      </c>
      <c r="AA38" s="585">
        <f>IF(AND(Projects!$C$32&lt;=AA$4,AA$4&lt;=Projects!$C$32+Projects!$D$32-1),Projects!$B$32/Projects!$D$32,"")</f>
      </c>
      <c r="AB38" s="585">
        <f>IF(AND(Projects!$C$32&lt;=AB$4,AB$4&lt;=Projects!$C$32+Projects!$D$32-1),Projects!$B$32/Projects!$D$32,"")</f>
      </c>
      <c r="AC38" s="585">
        <f>IF(AND(Projects!$C$32&lt;=AC$4,AC$4&lt;=Projects!$C$32+Projects!$D$32-1),Projects!$B$32/Projects!$D$32,"")</f>
      </c>
      <c r="AD38" s="585">
        <f>IF(AND(Projects!$C$32&lt;=AD$4,AD$4&lt;=Projects!$C$32+Projects!$D$32-1),Projects!$B$32/Projects!$D$32,"")</f>
      </c>
      <c r="AE38" s="585">
        <f>IF(AND(Projects!$C$32&lt;=AE$4,AE$4&lt;=Projects!$C$32+Projects!$D$32-1),Projects!$B$32/Projects!$D$32,"")</f>
      </c>
      <c r="AF38" s="585">
        <f>IF(AND(Projects!$C$32&lt;=AF$4,AF$4&lt;=Projects!$C$32+Projects!$D$32-1),Projects!$B$32/Projects!$D$32,"")</f>
      </c>
      <c r="AG38" s="585">
        <f>IF(AND(Projects!$C$32&lt;=AG$4,AG$4&lt;=Projects!$C$32+Projects!$D$32-1),Projects!$B$32/Projects!$D$32,"")</f>
      </c>
      <c r="AH38" s="585">
        <f>IF(AND(Projects!$C$32&lt;=AH$4,AH$4&lt;=Projects!$C$32+Projects!$D$32-1),Projects!$B$32/Projects!$D$32,"")</f>
      </c>
      <c r="AI38" s="585">
        <f>IF(AND(Projects!$C$32&lt;=AI$4,AI$4&lt;=Projects!$C$32+Projects!$D$32-1),Projects!$B$32/Projects!$D$32,"")</f>
      </c>
      <c r="AJ38" s="585">
        <f>IF(AND(Projects!$C$32&lt;=AJ$4,AJ$4&lt;=Projects!$C$32+Projects!$D$32-1),Projects!$B$32/Projects!$D$32,"")</f>
      </c>
      <c r="AK38" s="585">
        <f>IF(AND(Projects!$C$32&lt;=AK$4,AK$4&lt;=Projects!$C$32+Projects!$D$32-1),Projects!$B$32/Projects!$D$32,"")</f>
      </c>
      <c r="AL38" s="585">
        <f>IF(AND(Projects!$C$32&lt;=AL$4,AL$4&lt;=Projects!$C$32+Projects!$D$32-1),Projects!$B$32/Projects!$D$32,"")</f>
      </c>
      <c r="AM38" s="585">
        <f>IF(AND(Projects!$C$32&lt;=AM$4,AM$4&lt;=Projects!$C$32+Projects!$D$32-1),Projects!$B$32/Projects!$D$32,"")</f>
      </c>
      <c r="AN38" s="585">
        <f>IF(AND(Projects!$C$32&lt;=AN$4,AN$4&lt;=Projects!$C$32+Projects!$D$32-1),Projects!$B$32/Projects!$D$32,"")</f>
      </c>
      <c r="AO38" s="585">
        <f>IF(AND(Projects!$C$32&lt;=AO$4,AO$4&lt;=Projects!$C$32+Projects!$D$32-1),Projects!$B$32/Projects!$D$32,"")</f>
      </c>
      <c r="AP38" s="585">
        <f>IF(AND(Projects!$C$32&lt;=AP$4,AP$4&lt;=Projects!$C$32+Projects!$D$32-1),Projects!$B$32/Projects!$D$32,"")</f>
      </c>
      <c r="AQ38" s="585">
        <f>IF(AND(Projects!$C$32&lt;=AQ$4,AQ$4&lt;=Projects!$C$32+Projects!$D$32-1),Projects!$B$32/Projects!$D$32,"")</f>
      </c>
      <c r="AR38" s="585">
        <f>IF(AND(Projects!$C$32&lt;=AR$4,AR$4&lt;=Projects!$C$32+Projects!$D$32-1),Projects!$B$32/Projects!$D$32,"")</f>
      </c>
      <c r="AS38" s="585">
        <f>IF(AND(Projects!$C$32&lt;=AS$4,AS$4&lt;=Projects!$C$32+Projects!$D$32-1),Projects!$B$32/Projects!$D$32,"")</f>
      </c>
      <c r="AT38" s="585">
        <f>IF(AND(Projects!$C$32&lt;=AT$4,AT$4&lt;=Projects!$C$32+Projects!$D$32-1),Projects!$B$32/Projects!$D$32,"")</f>
      </c>
      <c r="AU38" s="585">
        <f>IF(AND(Projects!$C$32&lt;=AU$4,AU$4&lt;=Projects!$C$32+Projects!$D$32-1),Projects!$B$32/Projects!$D$32,"")</f>
      </c>
      <c r="AV38" s="585">
        <f>IF(AND(Projects!$C$32&lt;=AV$4,AV$4&lt;=Projects!$C$32+Projects!$D$32-1),Projects!$B$32/Projects!$D$32,"")</f>
      </c>
      <c r="AW38" s="585">
        <f>IF(AND(Projects!$C$32&lt;=AW$4,AW$4&lt;=Projects!$C$32+Projects!$D$32-1),Projects!$B$32/Projects!$D$32,"")</f>
      </c>
      <c r="AX38" s="585">
        <f>IF(AND(Projects!$C$32&lt;=AX$4,AX$4&lt;=Projects!$C$32+Projects!$D$32-1),Projects!$B$32/Projects!$D$32,"")</f>
      </c>
      <c r="AY38" s="585">
        <f>IF(AND(Projects!$C$32&lt;=AY$4,AY$4&lt;=Projects!$C$32+Projects!$D$32-1),Projects!$B$32/Projects!$D$32,"")</f>
      </c>
      <c r="AZ38" s="585">
        <f>IF(AND(Projects!$C$32&lt;=AZ$4,AZ$4&lt;=Projects!$C$32+Projects!$D$32-1),Projects!$B$32/Projects!$D$32,"")</f>
      </c>
      <c r="BA38" s="585">
        <f>IF(AND(Projects!$C$32&lt;=BA$4,BA$4&lt;=Projects!$C$32+Projects!$D$32-1),Projects!$B$32/Projects!$D$32,"")</f>
      </c>
      <c r="BB38" s="585">
        <f>IF(AND(Projects!$C$32&lt;=BB$4,BB$4&lt;=Projects!$C$32+Projects!$D$32-1),Projects!$B$32/Projects!$D$32,"")</f>
      </c>
      <c r="BC38" s="585">
        <f>IF(AND(Projects!$C$32&lt;=BC$4,BC$4&lt;=Projects!$C$32+Projects!$D$32-1),Projects!$B$32/Projects!$D$32,"")</f>
      </c>
      <c r="BD38" s="585">
        <f>IF(AND(Projects!$C$32&lt;=BD$4,BD$4&lt;=Projects!$C$32+Projects!$D$32-1),Projects!$B$32/Projects!$D$32,"")</f>
      </c>
      <c r="BE38" s="585">
        <f>IF(AND(Projects!$C$32&lt;=BE$4,BE$4&lt;=Projects!$C$32+Projects!$D$32-1),Projects!$B$32/Projects!$D$32,"")</f>
      </c>
      <c r="BF38" s="585">
        <f>IF(AND(Projects!$C$32&lt;=BF$4,BF$4&lt;=Projects!$C$32+Projects!$D$32-1),Projects!$B$32/Projects!$D$32,"")</f>
      </c>
      <c r="BG38" s="585">
        <f>IF(AND(Projects!$C$32&lt;=BG$4,BG$4&lt;=Projects!$C$32+Projects!$D$32-1),Projects!$B$32/Projects!$D$32,"")</f>
      </c>
      <c r="BH38" s="585">
        <f>IF(AND(Projects!$C$32&lt;=BH$4,BH$4&lt;=Projects!$C$32+Projects!$D$32-1),Projects!$B$32/Projects!$D$32,"")</f>
        <v>789473.684210526</v>
      </c>
      <c r="BI38" s="585">
        <f>IF(AND(Projects!$C$32&lt;=BI$4,BI$4&lt;=Projects!$C$32+Projects!$D$32-1),Projects!$B$32/Projects!$D$32,"")</f>
        <v>789473.684210526</v>
      </c>
      <c r="BJ38" s="585">
        <f>IF(AND(Projects!$C$32&lt;=BJ$4,BJ$4&lt;=Projects!$C$32+Projects!$D$32-1),Projects!$B$32/Projects!$D$32,"")</f>
        <v>789473.684210526</v>
      </c>
      <c r="BK38" s="585">
        <f>IF(AND(Projects!$C$32&lt;=BK$4,BK$4&lt;=Projects!$C$32+Projects!$D$32-1),Projects!$B$32/Projects!$D$32,"")</f>
        <v>789473.684210526</v>
      </c>
      <c r="BL38" s="585">
        <f>IF(AND(Projects!$C$32&lt;=BL$4,BL$4&lt;=Projects!$C$32+Projects!$D$32-1),Projects!$B$32/Projects!$D$32,"")</f>
        <v>789473.684210526</v>
      </c>
      <c r="BM38" s="585">
        <f>IF(AND(Projects!$C$32&lt;=BM$4,BM$4&lt;=Projects!$C$32+Projects!$D$32-1),Projects!$B$32/Projects!$D$32,"")</f>
        <v>789473.684210526</v>
      </c>
      <c r="BN38" s="585">
        <f>IF(AND(Projects!$C$32&lt;=BN$4,BN$4&lt;=Projects!$C$32+Projects!$D$32-1),Projects!$B$32/Projects!$D$32,"")</f>
        <v>789473.684210526</v>
      </c>
      <c r="BO38" s="585">
        <f>IF(AND(Projects!$C$32&lt;=BO$4,BO$4&lt;=Projects!$C$32+Projects!$D$32-1),Projects!$B$32/Projects!$D$32,"")</f>
        <v>789473.684210526</v>
      </c>
      <c r="BP38" s="585">
        <f>IF(AND(Projects!$C$32&lt;=BP$4,BP$4&lt;=Projects!$C$32+Projects!$D$32-1),Projects!$B$32/Projects!$D$32,"")</f>
        <v>789473.684210526</v>
      </c>
      <c r="BQ38" s="585">
        <f>IF(AND(Projects!$C$32&lt;=BQ$4,BQ$4&lt;=Projects!$C$32+Projects!$D$32-1),Projects!$B$32/Projects!$D$32,"")</f>
        <v>789473.684210526</v>
      </c>
      <c r="BR38" s="585">
        <f>IF(AND(Projects!$C$32&lt;=BR$4,BR$4&lt;=Projects!$C$32+Projects!$D$32-1),Projects!$B$32/Projects!$D$32,"")</f>
        <v>789473.684210526</v>
      </c>
      <c r="BS38" s="585">
        <f>IF(AND(Projects!$C$32&lt;=BS$4,BS$4&lt;=Projects!$C$32+Projects!$D$32-1),Projects!$B$32/Projects!$D$32,"")</f>
        <v>789473.684210526</v>
      </c>
      <c r="BT38" s="585">
        <f>IF(AND(Projects!$C$32&lt;=BT$4,BT$4&lt;=Projects!$C$32+Projects!$D$32-1),Projects!$B$32/Projects!$D$32,"")</f>
        <v>789473.684210526</v>
      </c>
      <c r="BU38" s="585">
        <f>IF(AND(Projects!$C$32&lt;=BU$4,BU$4&lt;=Projects!$C$32+Projects!$D$32-1),Projects!$B$32/Projects!$D$32,"")</f>
        <v>789473.684210526</v>
      </c>
      <c r="BV38" s="585">
        <f>IF(AND(Projects!$C$32&lt;=BV$4,BV$4&lt;=Projects!$C$32+Projects!$D$32-1),Projects!$B$32/Projects!$D$32,"")</f>
        <v>789473.684210526</v>
      </c>
      <c r="BW38" s="585">
        <f>IF(AND(Projects!$C$32&lt;=BW$4,BW$4&lt;=Projects!$C$32+Projects!$D$32-1),Projects!$B$32/Projects!$D$32,"")</f>
        <v>789473.684210526</v>
      </c>
      <c r="BX38" s="585">
        <f>IF(AND(Projects!$C$32&lt;=BX$4,BX$4&lt;=Projects!$C$32+Projects!$D$32-1),Projects!$B$32/Projects!$D$32,"")</f>
        <v>789473.684210526</v>
      </c>
      <c r="BY38" s="585">
        <f>IF(AND(Projects!$C$32&lt;=BY$4,BY$4&lt;=Projects!$C$32+Projects!$D$32-1),Projects!$B$32/Projects!$D$32,"")</f>
        <v>789473.684210526</v>
      </c>
      <c r="BZ38" s="585">
        <f>IF(AND(Projects!$C$32&lt;=BZ$4,BZ$4&lt;=Projects!$C$32+Projects!$D$32-1),Projects!$B$32/Projects!$D$32,"")</f>
        <v>789473.684210526</v>
      </c>
      <c r="CA38" s="585">
        <f>IF(AND(Projects!$C$32&lt;=CA$4,CA$4&lt;=Projects!$C$32+Projects!$D$32-1),Projects!$B$32/Projects!$D$32,"")</f>
      </c>
      <c r="CB38" s="585">
        <f>IF(AND(Projects!$C$32&lt;=CB$4,CB$4&lt;=Projects!$C$32+Projects!$D$32-1),Projects!$B$32/Projects!$D$32,"")</f>
      </c>
      <c r="CC38" s="585">
        <f>IF(AND(Projects!$C$32&lt;=CC$4,CC$4&lt;=Projects!$C$32+Projects!$D$32-1),Projects!$B$32/Projects!$D$32,"")</f>
      </c>
      <c r="CD38" s="585">
        <f>IF(AND(Projects!$C$32&lt;=CD$4,CD$4&lt;=Projects!$C$32+Projects!$D$32-1),Projects!$B$32/Projects!$D$32,"")</f>
      </c>
      <c r="CE38" s="585">
        <f>IF(AND(Projects!$C$32&lt;=CE$4,CE$4&lt;=Projects!$C$32+Projects!$D$32-1),Projects!$B$32/Projects!$D$32,"")</f>
      </c>
      <c r="CF38" s="585">
        <f>IF(AND(Projects!$C$32&lt;=CF$4,CF$4&lt;=Projects!$C$32+Projects!$D$32-1),Projects!$B$32/Projects!$D$32,"")</f>
      </c>
      <c r="CG38" s="585">
        <f>IF(AND(Projects!$C$32&lt;=CG$4,CG$4&lt;=Projects!$C$32+Projects!$D$32-1),Projects!$B$32/Projects!$D$32,"")</f>
      </c>
      <c r="CH38" s="585">
        <f>IF(AND(Projects!$C$32&lt;=CH$4,CH$4&lt;=Projects!$C$32+Projects!$D$32-1),Projects!$B$32/Projects!$D$32,"")</f>
      </c>
      <c r="CI38" s="585">
        <f>IF(AND(Projects!$C$32&lt;=CI$4,CI$4&lt;=Projects!$C$32+Projects!$D$32-1),Projects!$B$32/Projects!$D$32,"")</f>
      </c>
      <c r="CJ38" s="585">
        <f>IF(AND(Projects!$C$32&lt;=CJ$4,CJ$4&lt;=Projects!$C$32+Projects!$D$32-1),Projects!$B$32/Projects!$D$32,"")</f>
      </c>
      <c r="CK38" s="585">
        <f>IF(AND(Projects!$C$32&lt;=CK$4,CK$4&lt;=Projects!$C$32+Projects!$D$32-1),Projects!$B$32/Projects!$D$32,"")</f>
      </c>
      <c r="CL38" s="585">
        <f>IF(AND(Projects!$C$32&lt;=CL$4,CL$4&lt;=Projects!$C$32+Projects!$D$32-1),Projects!$B$32/Projects!$D$32,"")</f>
      </c>
      <c r="CM38" s="585">
        <f>IF(AND(Projects!$C$32&lt;=CM$4,CM$4&lt;=Projects!$C$32+Projects!$D$32-1),Projects!$B$32/Projects!$D$32,"")</f>
      </c>
      <c r="CN38" s="585">
        <f>IF(AND(Projects!$C$32&lt;=CN$4,CN$4&lt;=Projects!$C$32+Projects!$D$32-1),Projects!$B$32/Projects!$D$32,"")</f>
      </c>
      <c r="CO38" s="585">
        <f>IF(AND(Projects!$C$32&lt;=CO$4,CO$4&lt;=Projects!$C$32+Projects!$D$32-1),Projects!$B$32/Projects!$D$32,"")</f>
      </c>
      <c r="CP38" s="585">
        <f>IF(AND(Projects!$C$32&lt;=CP$4,CP$4&lt;=Projects!$C$32+Projects!$D$32-1),Projects!$B$32/Projects!$D$32,"")</f>
      </c>
      <c r="CQ38" s="585">
        <f>IF(AND(Projects!$C$32&lt;=CQ$4,CQ$4&lt;=Projects!$C$32+Projects!$D$32-1),Projects!$B$32/Projects!$D$32,"")</f>
      </c>
      <c r="CR38" s="585">
        <f>IF(AND(Projects!$C$32&lt;=CR$4,CR$4&lt;=Projects!$C$32+Projects!$D$32-1),Projects!$B$32/Projects!$D$32,"")</f>
      </c>
      <c r="CS38" s="585">
        <f>IF(AND(Projects!$C$32&lt;=CS$4,CS$4&lt;=Projects!$C$32+Projects!$D$32-1),Projects!$B$32/Projects!$D$32,"")</f>
      </c>
      <c r="CT38" s="585">
        <f>IF(AND(Projects!$C$32&lt;=CT$4,CT$4&lt;=Projects!$C$32+Projects!$D$32-1),Projects!$B$32/Projects!$D$32,"")</f>
      </c>
      <c r="CU38" s="585">
        <f>IF(AND(Projects!$C$32&lt;=CU$4,CU$4&lt;=Projects!$C$32+Projects!$D$32-1),Projects!$B$32/Projects!$D$32,"")</f>
      </c>
      <c r="CV38" s="585">
        <f>IF(AND(Projects!$C$32&lt;=CV$4,CV$4&lt;=Projects!$C$32+Projects!$D$32-1),Projects!$B$32/Projects!$D$32,"")</f>
      </c>
      <c r="CW38" s="585">
        <f>IF(AND(Projects!$C$32&lt;=CW$4,CW$4&lt;=Projects!$C$32+Projects!$D$32-1),Projects!$B$32/Projects!$D$32,"")</f>
      </c>
      <c r="CX38" s="585">
        <f>IF(AND(Projects!$C$32&lt;=CX$4,CX$4&lt;=Projects!$C$32+Projects!$D$32-1),Projects!$B$32/Projects!$D$32,"")</f>
      </c>
      <c r="CY38" s="585">
        <f>IF(AND(Projects!$C$32&lt;=CY$4,CY$4&lt;=Projects!$C$32+Projects!$D$32-1),Projects!$B$32/Projects!$D$32,"")</f>
      </c>
      <c r="CZ38" s="585">
        <f>IF(AND(Projects!$C$32&lt;=CZ$4,CZ$4&lt;=Projects!$C$32+Projects!$D$32-1),Projects!$B$32/Projects!$D$32,"")</f>
      </c>
      <c r="DA38" s="585">
        <f>IF(AND(Projects!$C$32&lt;=DA$4,DA$4&lt;=Projects!$C$32+Projects!$D$32-1),Projects!$B$32/Projects!$D$32,"")</f>
      </c>
      <c r="DB38" s="585">
        <f>IF(AND(Projects!$C$32&lt;=DB$4,DB$4&lt;=Projects!$C$32+Projects!$D$32-1),Projects!$B$32/Projects!$D$32,"")</f>
      </c>
    </row>
    <row r="39" ht="15" customFormat="1" customHeight="1" s="382">
      <c r="A39" s="514" t="inlineStr">
        <is>
          <t xml:space="preserve">BD-17</t>
        </is>
      </c>
      <c r="B39" s="582">
        <f>Projects!$B$33</f>
        <v>15000000</v>
      </c>
      <c r="C39" s="583">
        <f>EDATE(Model!$E$2,Projects!$C$33-1)</f>
        <v>47788</v>
      </c>
      <c r="D39" s="583">
        <f>EDATE(Model!$E$2,Projects!$C$33+Projects!$D$33-2)</f>
        <v>48335</v>
      </c>
      <c r="E39" s="584">
        <f>Projects!$D$33</f>
        <v>19</v>
      </c>
      <c r="F39" s="582">
        <f>Projects!$B$33/Projects!$D$33</f>
        <v>789473.684210526</v>
      </c>
      <c r="G39" s="585">
        <f>IF(AND(Projects!$C$33&lt;=G$4,G$4&lt;=Projects!$C$33+Projects!$D$33-1),Projects!$B$33/Projects!$D$33,"")</f>
      </c>
      <c r="H39" s="585">
        <f>IF(AND(Projects!$C$33&lt;=H$4,H$4&lt;=Projects!$C$33+Projects!$D$33-1),Projects!$B$33/Projects!$D$33,"")</f>
      </c>
      <c r="I39" s="585">
        <f>IF(AND(Projects!$C$33&lt;=I$4,I$4&lt;=Projects!$C$33+Projects!$D$33-1),Projects!$B$33/Projects!$D$33,"")</f>
      </c>
      <c r="J39" s="585">
        <f>IF(AND(Projects!$C$33&lt;=J$4,J$4&lt;=Projects!$C$33+Projects!$D$33-1),Projects!$B$33/Projects!$D$33,"")</f>
      </c>
      <c r="K39" s="585">
        <f>IF(AND(Projects!$C$33&lt;=K$4,K$4&lt;=Projects!$C$33+Projects!$D$33-1),Projects!$B$33/Projects!$D$33,"")</f>
      </c>
      <c r="L39" s="585">
        <f>IF(AND(Projects!$C$33&lt;=L$4,L$4&lt;=Projects!$C$33+Projects!$D$33-1),Projects!$B$33/Projects!$D$33,"")</f>
      </c>
      <c r="M39" s="585">
        <f>IF(AND(Projects!$C$33&lt;=M$4,M$4&lt;=Projects!$C$33+Projects!$D$33-1),Projects!$B$33/Projects!$D$33,"")</f>
      </c>
      <c r="N39" s="585">
        <f>IF(AND(Projects!$C$33&lt;=N$4,N$4&lt;=Projects!$C$33+Projects!$D$33-1),Projects!$B$33/Projects!$D$33,"")</f>
      </c>
      <c r="O39" s="585">
        <f>IF(AND(Projects!$C$33&lt;=O$4,O$4&lt;=Projects!$C$33+Projects!$D$33-1),Projects!$B$33/Projects!$D$33,"")</f>
      </c>
      <c r="P39" s="585">
        <f>IF(AND(Projects!$C$33&lt;=P$4,P$4&lt;=Projects!$C$33+Projects!$D$33-1),Projects!$B$33/Projects!$D$33,"")</f>
      </c>
      <c r="Q39" s="585">
        <f>IF(AND(Projects!$C$33&lt;=Q$4,Q$4&lt;=Projects!$C$33+Projects!$D$33-1),Projects!$B$33/Projects!$D$33,"")</f>
      </c>
      <c r="R39" s="585">
        <f>IF(AND(Projects!$C$33&lt;=R$4,R$4&lt;=Projects!$C$33+Projects!$D$33-1),Projects!$B$33/Projects!$D$33,"")</f>
      </c>
      <c r="S39" s="585">
        <f>IF(AND(Projects!$C$33&lt;=S$4,S$4&lt;=Projects!$C$33+Projects!$D$33-1),Projects!$B$33/Projects!$D$33,"")</f>
      </c>
      <c r="T39" s="585">
        <f>IF(AND(Projects!$C$33&lt;=T$4,T$4&lt;=Projects!$C$33+Projects!$D$33-1),Projects!$B$33/Projects!$D$33,"")</f>
      </c>
      <c r="U39" s="585">
        <f>IF(AND(Projects!$C$33&lt;=U$4,U$4&lt;=Projects!$C$33+Projects!$D$33-1),Projects!$B$33/Projects!$D$33,"")</f>
      </c>
      <c r="V39" s="585">
        <f>IF(AND(Projects!$C$33&lt;=V$4,V$4&lt;=Projects!$C$33+Projects!$D$33-1),Projects!$B$33/Projects!$D$33,"")</f>
      </c>
      <c r="W39" s="585">
        <f>IF(AND(Projects!$C$33&lt;=W$4,W$4&lt;=Projects!$C$33+Projects!$D$33-1),Projects!$B$33/Projects!$D$33,"")</f>
      </c>
      <c r="X39" s="585">
        <f>IF(AND(Projects!$C$33&lt;=X$4,X$4&lt;=Projects!$C$33+Projects!$D$33-1),Projects!$B$33/Projects!$D$33,"")</f>
      </c>
      <c r="Y39" s="585">
        <f>IF(AND(Projects!$C$33&lt;=Y$4,Y$4&lt;=Projects!$C$33+Projects!$D$33-1),Projects!$B$33/Projects!$D$33,"")</f>
      </c>
      <c r="Z39" s="585">
        <f>IF(AND(Projects!$C$33&lt;=Z$4,Z$4&lt;=Projects!$C$33+Projects!$D$33-1),Projects!$B$33/Projects!$D$33,"")</f>
      </c>
      <c r="AA39" s="585">
        <f>IF(AND(Projects!$C$33&lt;=AA$4,AA$4&lt;=Projects!$C$33+Projects!$D$33-1),Projects!$B$33/Projects!$D$33,"")</f>
      </c>
      <c r="AB39" s="585">
        <f>IF(AND(Projects!$C$33&lt;=AB$4,AB$4&lt;=Projects!$C$33+Projects!$D$33-1),Projects!$B$33/Projects!$D$33,"")</f>
      </c>
      <c r="AC39" s="585">
        <f>IF(AND(Projects!$C$33&lt;=AC$4,AC$4&lt;=Projects!$C$33+Projects!$D$33-1),Projects!$B$33/Projects!$D$33,"")</f>
      </c>
      <c r="AD39" s="585">
        <f>IF(AND(Projects!$C$33&lt;=AD$4,AD$4&lt;=Projects!$C$33+Projects!$D$33-1),Projects!$B$33/Projects!$D$33,"")</f>
      </c>
      <c r="AE39" s="585">
        <f>IF(AND(Projects!$C$33&lt;=AE$4,AE$4&lt;=Projects!$C$33+Projects!$D$33-1),Projects!$B$33/Projects!$D$33,"")</f>
      </c>
      <c r="AF39" s="585">
        <f>IF(AND(Projects!$C$33&lt;=AF$4,AF$4&lt;=Projects!$C$33+Projects!$D$33-1),Projects!$B$33/Projects!$D$33,"")</f>
      </c>
      <c r="AG39" s="585">
        <f>IF(AND(Projects!$C$33&lt;=AG$4,AG$4&lt;=Projects!$C$33+Projects!$D$33-1),Projects!$B$33/Projects!$D$33,"")</f>
      </c>
      <c r="AH39" s="585">
        <f>IF(AND(Projects!$C$33&lt;=AH$4,AH$4&lt;=Projects!$C$33+Projects!$D$33-1),Projects!$B$33/Projects!$D$33,"")</f>
      </c>
      <c r="AI39" s="585">
        <f>IF(AND(Projects!$C$33&lt;=AI$4,AI$4&lt;=Projects!$C$33+Projects!$D$33-1),Projects!$B$33/Projects!$D$33,"")</f>
      </c>
      <c r="AJ39" s="585">
        <f>IF(AND(Projects!$C$33&lt;=AJ$4,AJ$4&lt;=Projects!$C$33+Projects!$D$33-1),Projects!$B$33/Projects!$D$33,"")</f>
      </c>
      <c r="AK39" s="585">
        <f>IF(AND(Projects!$C$33&lt;=AK$4,AK$4&lt;=Projects!$C$33+Projects!$D$33-1),Projects!$B$33/Projects!$D$33,"")</f>
      </c>
      <c r="AL39" s="585">
        <f>IF(AND(Projects!$C$33&lt;=AL$4,AL$4&lt;=Projects!$C$33+Projects!$D$33-1),Projects!$B$33/Projects!$D$33,"")</f>
      </c>
      <c r="AM39" s="585">
        <f>IF(AND(Projects!$C$33&lt;=AM$4,AM$4&lt;=Projects!$C$33+Projects!$D$33-1),Projects!$B$33/Projects!$D$33,"")</f>
      </c>
      <c r="AN39" s="585">
        <f>IF(AND(Projects!$C$33&lt;=AN$4,AN$4&lt;=Projects!$C$33+Projects!$D$33-1),Projects!$B$33/Projects!$D$33,"")</f>
      </c>
      <c r="AO39" s="585">
        <f>IF(AND(Projects!$C$33&lt;=AO$4,AO$4&lt;=Projects!$C$33+Projects!$D$33-1),Projects!$B$33/Projects!$D$33,"")</f>
      </c>
      <c r="AP39" s="585">
        <f>IF(AND(Projects!$C$33&lt;=AP$4,AP$4&lt;=Projects!$C$33+Projects!$D$33-1),Projects!$B$33/Projects!$D$33,"")</f>
      </c>
      <c r="AQ39" s="585">
        <f>IF(AND(Projects!$C$33&lt;=AQ$4,AQ$4&lt;=Projects!$C$33+Projects!$D$33-1),Projects!$B$33/Projects!$D$33,"")</f>
      </c>
      <c r="AR39" s="585">
        <f>IF(AND(Projects!$C$33&lt;=AR$4,AR$4&lt;=Projects!$C$33+Projects!$D$33-1),Projects!$B$33/Projects!$D$33,"")</f>
      </c>
      <c r="AS39" s="585">
        <f>IF(AND(Projects!$C$33&lt;=AS$4,AS$4&lt;=Projects!$C$33+Projects!$D$33-1),Projects!$B$33/Projects!$D$33,"")</f>
      </c>
      <c r="AT39" s="585">
        <f>IF(AND(Projects!$C$33&lt;=AT$4,AT$4&lt;=Projects!$C$33+Projects!$D$33-1),Projects!$B$33/Projects!$D$33,"")</f>
      </c>
      <c r="AU39" s="585">
        <f>IF(AND(Projects!$C$33&lt;=AU$4,AU$4&lt;=Projects!$C$33+Projects!$D$33-1),Projects!$B$33/Projects!$D$33,"")</f>
      </c>
      <c r="AV39" s="585">
        <f>IF(AND(Projects!$C$33&lt;=AV$4,AV$4&lt;=Projects!$C$33+Projects!$D$33-1),Projects!$B$33/Projects!$D$33,"")</f>
      </c>
      <c r="AW39" s="585">
        <f>IF(AND(Projects!$C$33&lt;=AW$4,AW$4&lt;=Projects!$C$33+Projects!$D$33-1),Projects!$B$33/Projects!$D$33,"")</f>
      </c>
      <c r="AX39" s="585">
        <f>IF(AND(Projects!$C$33&lt;=AX$4,AX$4&lt;=Projects!$C$33+Projects!$D$33-1),Projects!$B$33/Projects!$D$33,"")</f>
      </c>
      <c r="AY39" s="585">
        <f>IF(AND(Projects!$C$33&lt;=AY$4,AY$4&lt;=Projects!$C$33+Projects!$D$33-1),Projects!$B$33/Projects!$D$33,"")</f>
      </c>
      <c r="AZ39" s="585">
        <f>IF(AND(Projects!$C$33&lt;=AZ$4,AZ$4&lt;=Projects!$C$33+Projects!$D$33-1),Projects!$B$33/Projects!$D$33,"")</f>
      </c>
      <c r="BA39" s="585">
        <f>IF(AND(Projects!$C$33&lt;=BA$4,BA$4&lt;=Projects!$C$33+Projects!$D$33-1),Projects!$B$33/Projects!$D$33,"")</f>
      </c>
      <c r="BB39" s="585">
        <f>IF(AND(Projects!$C$33&lt;=BB$4,BB$4&lt;=Projects!$C$33+Projects!$D$33-1),Projects!$B$33/Projects!$D$33,"")</f>
      </c>
      <c r="BC39" s="585">
        <f>IF(AND(Projects!$C$33&lt;=BC$4,BC$4&lt;=Projects!$C$33+Projects!$D$33-1),Projects!$B$33/Projects!$D$33,"")</f>
      </c>
      <c r="BD39" s="585">
        <f>IF(AND(Projects!$C$33&lt;=BD$4,BD$4&lt;=Projects!$C$33+Projects!$D$33-1),Projects!$B$33/Projects!$D$33,"")</f>
      </c>
      <c r="BE39" s="585">
        <f>IF(AND(Projects!$C$33&lt;=BE$4,BE$4&lt;=Projects!$C$33+Projects!$D$33-1),Projects!$B$33/Projects!$D$33,"")</f>
      </c>
      <c r="BF39" s="585">
        <f>IF(AND(Projects!$C$33&lt;=BF$4,BF$4&lt;=Projects!$C$33+Projects!$D$33-1),Projects!$B$33/Projects!$D$33,"")</f>
      </c>
      <c r="BG39" s="585">
        <f>IF(AND(Projects!$C$33&lt;=BG$4,BG$4&lt;=Projects!$C$33+Projects!$D$33-1),Projects!$B$33/Projects!$D$33,"")</f>
      </c>
      <c r="BH39" s="585">
        <f>IF(AND(Projects!$C$33&lt;=BH$4,BH$4&lt;=Projects!$C$33+Projects!$D$33-1),Projects!$B$33/Projects!$D$33,"")</f>
      </c>
      <c r="BI39" s="585">
        <f>IF(AND(Projects!$C$33&lt;=BI$4,BI$4&lt;=Projects!$C$33+Projects!$D$33-1),Projects!$B$33/Projects!$D$33,"")</f>
      </c>
      <c r="BJ39" s="585">
        <f>IF(AND(Projects!$C$33&lt;=BJ$4,BJ$4&lt;=Projects!$C$33+Projects!$D$33-1),Projects!$B$33/Projects!$D$33,"")</f>
        <v>789473.684210526</v>
      </c>
      <c r="BK39" s="585">
        <f>IF(AND(Projects!$C$33&lt;=BK$4,BK$4&lt;=Projects!$C$33+Projects!$D$33-1),Projects!$B$33/Projects!$D$33,"")</f>
        <v>789473.684210526</v>
      </c>
      <c r="BL39" s="585">
        <f>IF(AND(Projects!$C$33&lt;=BL$4,BL$4&lt;=Projects!$C$33+Projects!$D$33-1),Projects!$B$33/Projects!$D$33,"")</f>
        <v>789473.684210526</v>
      </c>
      <c r="BM39" s="585">
        <f>IF(AND(Projects!$C$33&lt;=BM$4,BM$4&lt;=Projects!$C$33+Projects!$D$33-1),Projects!$B$33/Projects!$D$33,"")</f>
        <v>789473.684210526</v>
      </c>
      <c r="BN39" s="585">
        <f>IF(AND(Projects!$C$33&lt;=BN$4,BN$4&lt;=Projects!$C$33+Projects!$D$33-1),Projects!$B$33/Projects!$D$33,"")</f>
        <v>789473.684210526</v>
      </c>
      <c r="BO39" s="585">
        <f>IF(AND(Projects!$C$33&lt;=BO$4,BO$4&lt;=Projects!$C$33+Projects!$D$33-1),Projects!$B$33/Projects!$D$33,"")</f>
        <v>789473.684210526</v>
      </c>
      <c r="BP39" s="585">
        <f>IF(AND(Projects!$C$33&lt;=BP$4,BP$4&lt;=Projects!$C$33+Projects!$D$33-1),Projects!$B$33/Projects!$D$33,"")</f>
        <v>789473.684210526</v>
      </c>
      <c r="BQ39" s="585">
        <f>IF(AND(Projects!$C$33&lt;=BQ$4,BQ$4&lt;=Projects!$C$33+Projects!$D$33-1),Projects!$B$33/Projects!$D$33,"")</f>
        <v>789473.684210526</v>
      </c>
      <c r="BR39" s="585">
        <f>IF(AND(Projects!$C$33&lt;=BR$4,BR$4&lt;=Projects!$C$33+Projects!$D$33-1),Projects!$B$33/Projects!$D$33,"")</f>
        <v>789473.684210526</v>
      </c>
      <c r="BS39" s="585">
        <f>IF(AND(Projects!$C$33&lt;=BS$4,BS$4&lt;=Projects!$C$33+Projects!$D$33-1),Projects!$B$33/Projects!$D$33,"")</f>
        <v>789473.684210526</v>
      </c>
      <c r="BT39" s="585">
        <f>IF(AND(Projects!$C$33&lt;=BT$4,BT$4&lt;=Projects!$C$33+Projects!$D$33-1),Projects!$B$33/Projects!$D$33,"")</f>
        <v>789473.684210526</v>
      </c>
      <c r="BU39" s="585">
        <f>IF(AND(Projects!$C$33&lt;=BU$4,BU$4&lt;=Projects!$C$33+Projects!$D$33-1),Projects!$B$33/Projects!$D$33,"")</f>
        <v>789473.684210526</v>
      </c>
      <c r="BV39" s="585">
        <f>IF(AND(Projects!$C$33&lt;=BV$4,BV$4&lt;=Projects!$C$33+Projects!$D$33-1),Projects!$B$33/Projects!$D$33,"")</f>
        <v>789473.684210526</v>
      </c>
      <c r="BW39" s="585">
        <f>IF(AND(Projects!$C$33&lt;=BW$4,BW$4&lt;=Projects!$C$33+Projects!$D$33-1),Projects!$B$33/Projects!$D$33,"")</f>
        <v>789473.684210526</v>
      </c>
      <c r="BX39" s="585">
        <f>IF(AND(Projects!$C$33&lt;=BX$4,BX$4&lt;=Projects!$C$33+Projects!$D$33-1),Projects!$B$33/Projects!$D$33,"")</f>
        <v>789473.684210526</v>
      </c>
      <c r="BY39" s="585">
        <f>IF(AND(Projects!$C$33&lt;=BY$4,BY$4&lt;=Projects!$C$33+Projects!$D$33-1),Projects!$B$33/Projects!$D$33,"")</f>
        <v>789473.684210526</v>
      </c>
      <c r="BZ39" s="585">
        <f>IF(AND(Projects!$C$33&lt;=BZ$4,BZ$4&lt;=Projects!$C$33+Projects!$D$33-1),Projects!$B$33/Projects!$D$33,"")</f>
        <v>789473.684210526</v>
      </c>
      <c r="CA39" s="585">
        <f>IF(AND(Projects!$C$33&lt;=CA$4,CA$4&lt;=Projects!$C$33+Projects!$D$33-1),Projects!$B$33/Projects!$D$33,"")</f>
        <v>789473.684210526</v>
      </c>
      <c r="CB39" s="585">
        <f>IF(AND(Projects!$C$33&lt;=CB$4,CB$4&lt;=Projects!$C$33+Projects!$D$33-1),Projects!$B$33/Projects!$D$33,"")</f>
        <v>789473.684210526</v>
      </c>
      <c r="CC39" s="585">
        <f>IF(AND(Projects!$C$33&lt;=CC$4,CC$4&lt;=Projects!$C$33+Projects!$D$33-1),Projects!$B$33/Projects!$D$33,"")</f>
      </c>
      <c r="CD39" s="585">
        <f>IF(AND(Projects!$C$33&lt;=CD$4,CD$4&lt;=Projects!$C$33+Projects!$D$33-1),Projects!$B$33/Projects!$D$33,"")</f>
      </c>
      <c r="CE39" s="585">
        <f>IF(AND(Projects!$C$33&lt;=CE$4,CE$4&lt;=Projects!$C$33+Projects!$D$33-1),Projects!$B$33/Projects!$D$33,"")</f>
      </c>
      <c r="CF39" s="585">
        <f>IF(AND(Projects!$C$33&lt;=CF$4,CF$4&lt;=Projects!$C$33+Projects!$D$33-1),Projects!$B$33/Projects!$D$33,"")</f>
      </c>
      <c r="CG39" s="585">
        <f>IF(AND(Projects!$C$33&lt;=CG$4,CG$4&lt;=Projects!$C$33+Projects!$D$33-1),Projects!$B$33/Projects!$D$33,"")</f>
      </c>
      <c r="CH39" s="585">
        <f>IF(AND(Projects!$C$33&lt;=CH$4,CH$4&lt;=Projects!$C$33+Projects!$D$33-1),Projects!$B$33/Projects!$D$33,"")</f>
      </c>
      <c r="CI39" s="585">
        <f>IF(AND(Projects!$C$33&lt;=CI$4,CI$4&lt;=Projects!$C$33+Projects!$D$33-1),Projects!$B$33/Projects!$D$33,"")</f>
      </c>
      <c r="CJ39" s="585">
        <f>IF(AND(Projects!$C$33&lt;=CJ$4,CJ$4&lt;=Projects!$C$33+Projects!$D$33-1),Projects!$B$33/Projects!$D$33,"")</f>
      </c>
      <c r="CK39" s="585">
        <f>IF(AND(Projects!$C$33&lt;=CK$4,CK$4&lt;=Projects!$C$33+Projects!$D$33-1),Projects!$B$33/Projects!$D$33,"")</f>
      </c>
      <c r="CL39" s="585">
        <f>IF(AND(Projects!$C$33&lt;=CL$4,CL$4&lt;=Projects!$C$33+Projects!$D$33-1),Projects!$B$33/Projects!$D$33,"")</f>
      </c>
      <c r="CM39" s="585">
        <f>IF(AND(Projects!$C$33&lt;=CM$4,CM$4&lt;=Projects!$C$33+Projects!$D$33-1),Projects!$B$33/Projects!$D$33,"")</f>
      </c>
      <c r="CN39" s="585">
        <f>IF(AND(Projects!$C$33&lt;=CN$4,CN$4&lt;=Projects!$C$33+Projects!$D$33-1),Projects!$B$33/Projects!$D$33,"")</f>
      </c>
      <c r="CO39" s="585">
        <f>IF(AND(Projects!$C$33&lt;=CO$4,CO$4&lt;=Projects!$C$33+Projects!$D$33-1),Projects!$B$33/Projects!$D$33,"")</f>
      </c>
      <c r="CP39" s="585">
        <f>IF(AND(Projects!$C$33&lt;=CP$4,CP$4&lt;=Projects!$C$33+Projects!$D$33-1),Projects!$B$33/Projects!$D$33,"")</f>
      </c>
      <c r="CQ39" s="585">
        <f>IF(AND(Projects!$C$33&lt;=CQ$4,CQ$4&lt;=Projects!$C$33+Projects!$D$33-1),Projects!$B$33/Projects!$D$33,"")</f>
      </c>
      <c r="CR39" s="585">
        <f>IF(AND(Projects!$C$33&lt;=CR$4,CR$4&lt;=Projects!$C$33+Projects!$D$33-1),Projects!$B$33/Projects!$D$33,"")</f>
      </c>
      <c r="CS39" s="585">
        <f>IF(AND(Projects!$C$33&lt;=CS$4,CS$4&lt;=Projects!$C$33+Projects!$D$33-1),Projects!$B$33/Projects!$D$33,"")</f>
      </c>
      <c r="CT39" s="585">
        <f>IF(AND(Projects!$C$33&lt;=CT$4,CT$4&lt;=Projects!$C$33+Projects!$D$33-1),Projects!$B$33/Projects!$D$33,"")</f>
      </c>
      <c r="CU39" s="585">
        <f>IF(AND(Projects!$C$33&lt;=CU$4,CU$4&lt;=Projects!$C$33+Projects!$D$33-1),Projects!$B$33/Projects!$D$33,"")</f>
      </c>
      <c r="CV39" s="585">
        <f>IF(AND(Projects!$C$33&lt;=CV$4,CV$4&lt;=Projects!$C$33+Projects!$D$33-1),Projects!$B$33/Projects!$D$33,"")</f>
      </c>
      <c r="CW39" s="585">
        <f>IF(AND(Projects!$C$33&lt;=CW$4,CW$4&lt;=Projects!$C$33+Projects!$D$33-1),Projects!$B$33/Projects!$D$33,"")</f>
      </c>
      <c r="CX39" s="585">
        <f>IF(AND(Projects!$C$33&lt;=CX$4,CX$4&lt;=Projects!$C$33+Projects!$D$33-1),Projects!$B$33/Projects!$D$33,"")</f>
      </c>
      <c r="CY39" s="585">
        <f>IF(AND(Projects!$C$33&lt;=CY$4,CY$4&lt;=Projects!$C$33+Projects!$D$33-1),Projects!$B$33/Projects!$D$33,"")</f>
      </c>
      <c r="CZ39" s="585">
        <f>IF(AND(Projects!$C$33&lt;=CZ$4,CZ$4&lt;=Projects!$C$33+Projects!$D$33-1),Projects!$B$33/Projects!$D$33,"")</f>
      </c>
      <c r="DA39" s="585">
        <f>IF(AND(Projects!$C$33&lt;=DA$4,DA$4&lt;=Projects!$C$33+Projects!$D$33-1),Projects!$B$33/Projects!$D$33,"")</f>
      </c>
      <c r="DB39" s="585">
        <f>IF(AND(Projects!$C$33&lt;=DB$4,DB$4&lt;=Projects!$C$33+Projects!$D$33-1),Projects!$B$33/Projects!$D$33,"")</f>
      </c>
    </row>
    <row r="40" ht="15" customFormat="1" customHeight="1" s="382">
      <c r="A40" s="514" t="inlineStr">
        <is>
          <t xml:space="preserve">BD-18</t>
        </is>
      </c>
      <c r="B40" s="582">
        <f>Projects!$B$34</f>
        <v>18000000</v>
      </c>
      <c r="C40" s="583">
        <f>EDATE(Model!$E$2,Projects!$C$34-1)</f>
        <v>47849</v>
      </c>
      <c r="D40" s="583">
        <f>EDATE(Model!$E$2,Projects!$C$34+Projects!$D$34-2)</f>
        <v>48396</v>
      </c>
      <c r="E40" s="584">
        <f>Projects!$D$34</f>
        <v>19</v>
      </c>
      <c r="F40" s="582">
        <f>Projects!$B$34/Projects!$D$34</f>
        <v>947368.421052632</v>
      </c>
      <c r="G40" s="585">
        <f>IF(AND(Projects!$C$34&lt;=G$4,G$4&lt;=Projects!$C$34+Projects!$D$34-1),Projects!$B$34/Projects!$D$34,"")</f>
      </c>
      <c r="H40" s="585">
        <f>IF(AND(Projects!$C$34&lt;=H$4,H$4&lt;=Projects!$C$34+Projects!$D$34-1),Projects!$B$34/Projects!$D$34,"")</f>
      </c>
      <c r="I40" s="585">
        <f>IF(AND(Projects!$C$34&lt;=I$4,I$4&lt;=Projects!$C$34+Projects!$D$34-1),Projects!$B$34/Projects!$D$34,"")</f>
      </c>
      <c r="J40" s="585">
        <f>IF(AND(Projects!$C$34&lt;=J$4,J$4&lt;=Projects!$C$34+Projects!$D$34-1),Projects!$B$34/Projects!$D$34,"")</f>
      </c>
      <c r="K40" s="585">
        <f>IF(AND(Projects!$C$34&lt;=K$4,K$4&lt;=Projects!$C$34+Projects!$D$34-1),Projects!$B$34/Projects!$D$34,"")</f>
      </c>
      <c r="L40" s="585">
        <f>IF(AND(Projects!$C$34&lt;=L$4,L$4&lt;=Projects!$C$34+Projects!$D$34-1),Projects!$B$34/Projects!$D$34,"")</f>
      </c>
      <c r="M40" s="585">
        <f>IF(AND(Projects!$C$34&lt;=M$4,M$4&lt;=Projects!$C$34+Projects!$D$34-1),Projects!$B$34/Projects!$D$34,"")</f>
      </c>
      <c r="N40" s="585">
        <f>IF(AND(Projects!$C$34&lt;=N$4,N$4&lt;=Projects!$C$34+Projects!$D$34-1),Projects!$B$34/Projects!$D$34,"")</f>
      </c>
      <c r="O40" s="585">
        <f>IF(AND(Projects!$C$34&lt;=O$4,O$4&lt;=Projects!$C$34+Projects!$D$34-1),Projects!$B$34/Projects!$D$34,"")</f>
      </c>
      <c r="P40" s="585">
        <f>IF(AND(Projects!$C$34&lt;=P$4,P$4&lt;=Projects!$C$34+Projects!$D$34-1),Projects!$B$34/Projects!$D$34,"")</f>
      </c>
      <c r="Q40" s="585">
        <f>IF(AND(Projects!$C$34&lt;=Q$4,Q$4&lt;=Projects!$C$34+Projects!$D$34-1),Projects!$B$34/Projects!$D$34,"")</f>
      </c>
      <c r="R40" s="585">
        <f>IF(AND(Projects!$C$34&lt;=R$4,R$4&lt;=Projects!$C$34+Projects!$D$34-1),Projects!$B$34/Projects!$D$34,"")</f>
      </c>
      <c r="S40" s="585">
        <f>IF(AND(Projects!$C$34&lt;=S$4,S$4&lt;=Projects!$C$34+Projects!$D$34-1),Projects!$B$34/Projects!$D$34,"")</f>
      </c>
      <c r="T40" s="585">
        <f>IF(AND(Projects!$C$34&lt;=T$4,T$4&lt;=Projects!$C$34+Projects!$D$34-1),Projects!$B$34/Projects!$D$34,"")</f>
      </c>
      <c r="U40" s="585">
        <f>IF(AND(Projects!$C$34&lt;=U$4,U$4&lt;=Projects!$C$34+Projects!$D$34-1),Projects!$B$34/Projects!$D$34,"")</f>
      </c>
      <c r="V40" s="585">
        <f>IF(AND(Projects!$C$34&lt;=V$4,V$4&lt;=Projects!$C$34+Projects!$D$34-1),Projects!$B$34/Projects!$D$34,"")</f>
      </c>
      <c r="W40" s="585">
        <f>IF(AND(Projects!$C$34&lt;=W$4,W$4&lt;=Projects!$C$34+Projects!$D$34-1),Projects!$B$34/Projects!$D$34,"")</f>
      </c>
      <c r="X40" s="585">
        <f>IF(AND(Projects!$C$34&lt;=X$4,X$4&lt;=Projects!$C$34+Projects!$D$34-1),Projects!$B$34/Projects!$D$34,"")</f>
      </c>
      <c r="Y40" s="585">
        <f>IF(AND(Projects!$C$34&lt;=Y$4,Y$4&lt;=Projects!$C$34+Projects!$D$34-1),Projects!$B$34/Projects!$D$34,"")</f>
      </c>
      <c r="Z40" s="585">
        <f>IF(AND(Projects!$C$34&lt;=Z$4,Z$4&lt;=Projects!$C$34+Projects!$D$34-1),Projects!$B$34/Projects!$D$34,"")</f>
      </c>
      <c r="AA40" s="585">
        <f>IF(AND(Projects!$C$34&lt;=AA$4,AA$4&lt;=Projects!$C$34+Projects!$D$34-1),Projects!$B$34/Projects!$D$34,"")</f>
      </c>
      <c r="AB40" s="585">
        <f>IF(AND(Projects!$C$34&lt;=AB$4,AB$4&lt;=Projects!$C$34+Projects!$D$34-1),Projects!$B$34/Projects!$D$34,"")</f>
      </c>
      <c r="AC40" s="585">
        <f>IF(AND(Projects!$C$34&lt;=AC$4,AC$4&lt;=Projects!$C$34+Projects!$D$34-1),Projects!$B$34/Projects!$D$34,"")</f>
      </c>
      <c r="AD40" s="585">
        <f>IF(AND(Projects!$C$34&lt;=AD$4,AD$4&lt;=Projects!$C$34+Projects!$D$34-1),Projects!$B$34/Projects!$D$34,"")</f>
      </c>
      <c r="AE40" s="585">
        <f>IF(AND(Projects!$C$34&lt;=AE$4,AE$4&lt;=Projects!$C$34+Projects!$D$34-1),Projects!$B$34/Projects!$D$34,"")</f>
      </c>
      <c r="AF40" s="585">
        <f>IF(AND(Projects!$C$34&lt;=AF$4,AF$4&lt;=Projects!$C$34+Projects!$D$34-1),Projects!$B$34/Projects!$D$34,"")</f>
      </c>
      <c r="AG40" s="585">
        <f>IF(AND(Projects!$C$34&lt;=AG$4,AG$4&lt;=Projects!$C$34+Projects!$D$34-1),Projects!$B$34/Projects!$D$34,"")</f>
      </c>
      <c r="AH40" s="585">
        <f>IF(AND(Projects!$C$34&lt;=AH$4,AH$4&lt;=Projects!$C$34+Projects!$D$34-1),Projects!$B$34/Projects!$D$34,"")</f>
      </c>
      <c r="AI40" s="585">
        <f>IF(AND(Projects!$C$34&lt;=AI$4,AI$4&lt;=Projects!$C$34+Projects!$D$34-1),Projects!$B$34/Projects!$D$34,"")</f>
      </c>
      <c r="AJ40" s="585">
        <f>IF(AND(Projects!$C$34&lt;=AJ$4,AJ$4&lt;=Projects!$C$34+Projects!$D$34-1),Projects!$B$34/Projects!$D$34,"")</f>
      </c>
      <c r="AK40" s="585">
        <f>IF(AND(Projects!$C$34&lt;=AK$4,AK$4&lt;=Projects!$C$34+Projects!$D$34-1),Projects!$B$34/Projects!$D$34,"")</f>
      </c>
      <c r="AL40" s="585">
        <f>IF(AND(Projects!$C$34&lt;=AL$4,AL$4&lt;=Projects!$C$34+Projects!$D$34-1),Projects!$B$34/Projects!$D$34,"")</f>
      </c>
      <c r="AM40" s="585">
        <f>IF(AND(Projects!$C$34&lt;=AM$4,AM$4&lt;=Projects!$C$34+Projects!$D$34-1),Projects!$B$34/Projects!$D$34,"")</f>
      </c>
      <c r="AN40" s="585">
        <f>IF(AND(Projects!$C$34&lt;=AN$4,AN$4&lt;=Projects!$C$34+Projects!$D$34-1),Projects!$B$34/Projects!$D$34,"")</f>
      </c>
      <c r="AO40" s="585">
        <f>IF(AND(Projects!$C$34&lt;=AO$4,AO$4&lt;=Projects!$C$34+Projects!$D$34-1),Projects!$B$34/Projects!$D$34,"")</f>
      </c>
      <c r="AP40" s="585">
        <f>IF(AND(Projects!$C$34&lt;=AP$4,AP$4&lt;=Projects!$C$34+Projects!$D$34-1),Projects!$B$34/Projects!$D$34,"")</f>
      </c>
      <c r="AQ40" s="585">
        <f>IF(AND(Projects!$C$34&lt;=AQ$4,AQ$4&lt;=Projects!$C$34+Projects!$D$34-1),Projects!$B$34/Projects!$D$34,"")</f>
      </c>
      <c r="AR40" s="585">
        <f>IF(AND(Projects!$C$34&lt;=AR$4,AR$4&lt;=Projects!$C$34+Projects!$D$34-1),Projects!$B$34/Projects!$D$34,"")</f>
      </c>
      <c r="AS40" s="585">
        <f>IF(AND(Projects!$C$34&lt;=AS$4,AS$4&lt;=Projects!$C$34+Projects!$D$34-1),Projects!$B$34/Projects!$D$34,"")</f>
      </c>
      <c r="AT40" s="585">
        <f>IF(AND(Projects!$C$34&lt;=AT$4,AT$4&lt;=Projects!$C$34+Projects!$D$34-1),Projects!$B$34/Projects!$D$34,"")</f>
      </c>
      <c r="AU40" s="585">
        <f>IF(AND(Projects!$C$34&lt;=AU$4,AU$4&lt;=Projects!$C$34+Projects!$D$34-1),Projects!$B$34/Projects!$D$34,"")</f>
      </c>
      <c r="AV40" s="585">
        <f>IF(AND(Projects!$C$34&lt;=AV$4,AV$4&lt;=Projects!$C$34+Projects!$D$34-1),Projects!$B$34/Projects!$D$34,"")</f>
      </c>
      <c r="AW40" s="585">
        <f>IF(AND(Projects!$C$34&lt;=AW$4,AW$4&lt;=Projects!$C$34+Projects!$D$34-1),Projects!$B$34/Projects!$D$34,"")</f>
      </c>
      <c r="AX40" s="585">
        <f>IF(AND(Projects!$C$34&lt;=AX$4,AX$4&lt;=Projects!$C$34+Projects!$D$34-1),Projects!$B$34/Projects!$D$34,"")</f>
      </c>
      <c r="AY40" s="585">
        <f>IF(AND(Projects!$C$34&lt;=AY$4,AY$4&lt;=Projects!$C$34+Projects!$D$34-1),Projects!$B$34/Projects!$D$34,"")</f>
      </c>
      <c r="AZ40" s="585">
        <f>IF(AND(Projects!$C$34&lt;=AZ$4,AZ$4&lt;=Projects!$C$34+Projects!$D$34-1),Projects!$B$34/Projects!$D$34,"")</f>
      </c>
      <c r="BA40" s="585">
        <f>IF(AND(Projects!$C$34&lt;=BA$4,BA$4&lt;=Projects!$C$34+Projects!$D$34-1),Projects!$B$34/Projects!$D$34,"")</f>
      </c>
      <c r="BB40" s="585">
        <f>IF(AND(Projects!$C$34&lt;=BB$4,BB$4&lt;=Projects!$C$34+Projects!$D$34-1),Projects!$B$34/Projects!$D$34,"")</f>
      </c>
      <c r="BC40" s="585">
        <f>IF(AND(Projects!$C$34&lt;=BC$4,BC$4&lt;=Projects!$C$34+Projects!$D$34-1),Projects!$B$34/Projects!$D$34,"")</f>
      </c>
      <c r="BD40" s="585">
        <f>IF(AND(Projects!$C$34&lt;=BD$4,BD$4&lt;=Projects!$C$34+Projects!$D$34-1),Projects!$B$34/Projects!$D$34,"")</f>
      </c>
      <c r="BE40" s="585">
        <f>IF(AND(Projects!$C$34&lt;=BE$4,BE$4&lt;=Projects!$C$34+Projects!$D$34-1),Projects!$B$34/Projects!$D$34,"")</f>
      </c>
      <c r="BF40" s="585">
        <f>IF(AND(Projects!$C$34&lt;=BF$4,BF$4&lt;=Projects!$C$34+Projects!$D$34-1),Projects!$B$34/Projects!$D$34,"")</f>
      </c>
      <c r="BG40" s="585">
        <f>IF(AND(Projects!$C$34&lt;=BG$4,BG$4&lt;=Projects!$C$34+Projects!$D$34-1),Projects!$B$34/Projects!$D$34,"")</f>
      </c>
      <c r="BH40" s="585">
        <f>IF(AND(Projects!$C$34&lt;=BH$4,BH$4&lt;=Projects!$C$34+Projects!$D$34-1),Projects!$B$34/Projects!$D$34,"")</f>
      </c>
      <c r="BI40" s="585">
        <f>IF(AND(Projects!$C$34&lt;=BI$4,BI$4&lt;=Projects!$C$34+Projects!$D$34-1),Projects!$B$34/Projects!$D$34,"")</f>
      </c>
      <c r="BJ40" s="585">
        <f>IF(AND(Projects!$C$34&lt;=BJ$4,BJ$4&lt;=Projects!$C$34+Projects!$D$34-1),Projects!$B$34/Projects!$D$34,"")</f>
      </c>
      <c r="BK40" s="585">
        <f>IF(AND(Projects!$C$34&lt;=BK$4,BK$4&lt;=Projects!$C$34+Projects!$D$34-1),Projects!$B$34/Projects!$D$34,"")</f>
      </c>
      <c r="BL40" s="585">
        <f>IF(AND(Projects!$C$34&lt;=BL$4,BL$4&lt;=Projects!$C$34+Projects!$D$34-1),Projects!$B$34/Projects!$D$34,"")</f>
        <v>947368.421052632</v>
      </c>
      <c r="BM40" s="585">
        <f>IF(AND(Projects!$C$34&lt;=BM$4,BM$4&lt;=Projects!$C$34+Projects!$D$34-1),Projects!$B$34/Projects!$D$34,"")</f>
        <v>947368.421052632</v>
      </c>
      <c r="BN40" s="585">
        <f>IF(AND(Projects!$C$34&lt;=BN$4,BN$4&lt;=Projects!$C$34+Projects!$D$34-1),Projects!$B$34/Projects!$D$34,"")</f>
        <v>947368.421052632</v>
      </c>
      <c r="BO40" s="585">
        <f>IF(AND(Projects!$C$34&lt;=BO$4,BO$4&lt;=Projects!$C$34+Projects!$D$34-1),Projects!$B$34/Projects!$D$34,"")</f>
        <v>947368.421052632</v>
      </c>
      <c r="BP40" s="585">
        <f>IF(AND(Projects!$C$34&lt;=BP$4,BP$4&lt;=Projects!$C$34+Projects!$D$34-1),Projects!$B$34/Projects!$D$34,"")</f>
        <v>947368.421052632</v>
      </c>
      <c r="BQ40" s="585">
        <f>IF(AND(Projects!$C$34&lt;=BQ$4,BQ$4&lt;=Projects!$C$34+Projects!$D$34-1),Projects!$B$34/Projects!$D$34,"")</f>
        <v>947368.421052632</v>
      </c>
      <c r="BR40" s="585">
        <f>IF(AND(Projects!$C$34&lt;=BR$4,BR$4&lt;=Projects!$C$34+Projects!$D$34-1),Projects!$B$34/Projects!$D$34,"")</f>
        <v>947368.421052632</v>
      </c>
      <c r="BS40" s="585">
        <f>IF(AND(Projects!$C$34&lt;=BS$4,BS$4&lt;=Projects!$C$34+Projects!$D$34-1),Projects!$B$34/Projects!$D$34,"")</f>
        <v>947368.421052632</v>
      </c>
      <c r="BT40" s="585">
        <f>IF(AND(Projects!$C$34&lt;=BT$4,BT$4&lt;=Projects!$C$34+Projects!$D$34-1),Projects!$B$34/Projects!$D$34,"")</f>
        <v>947368.421052632</v>
      </c>
      <c r="BU40" s="585">
        <f>IF(AND(Projects!$C$34&lt;=BU$4,BU$4&lt;=Projects!$C$34+Projects!$D$34-1),Projects!$B$34/Projects!$D$34,"")</f>
        <v>947368.421052632</v>
      </c>
      <c r="BV40" s="585">
        <f>IF(AND(Projects!$C$34&lt;=BV$4,BV$4&lt;=Projects!$C$34+Projects!$D$34-1),Projects!$B$34/Projects!$D$34,"")</f>
        <v>947368.421052632</v>
      </c>
      <c r="BW40" s="585">
        <f>IF(AND(Projects!$C$34&lt;=BW$4,BW$4&lt;=Projects!$C$34+Projects!$D$34-1),Projects!$B$34/Projects!$D$34,"")</f>
        <v>947368.421052632</v>
      </c>
      <c r="BX40" s="585">
        <f>IF(AND(Projects!$C$34&lt;=BX$4,BX$4&lt;=Projects!$C$34+Projects!$D$34-1),Projects!$B$34/Projects!$D$34,"")</f>
        <v>947368.421052632</v>
      </c>
      <c r="BY40" s="585">
        <f>IF(AND(Projects!$C$34&lt;=BY$4,BY$4&lt;=Projects!$C$34+Projects!$D$34-1),Projects!$B$34/Projects!$D$34,"")</f>
        <v>947368.421052632</v>
      </c>
      <c r="BZ40" s="585">
        <f>IF(AND(Projects!$C$34&lt;=BZ$4,BZ$4&lt;=Projects!$C$34+Projects!$D$34-1),Projects!$B$34/Projects!$D$34,"")</f>
        <v>947368.421052632</v>
      </c>
      <c r="CA40" s="585">
        <f>IF(AND(Projects!$C$34&lt;=CA$4,CA$4&lt;=Projects!$C$34+Projects!$D$34-1),Projects!$B$34/Projects!$D$34,"")</f>
        <v>947368.421052632</v>
      </c>
      <c r="CB40" s="585">
        <f>IF(AND(Projects!$C$34&lt;=CB$4,CB$4&lt;=Projects!$C$34+Projects!$D$34-1),Projects!$B$34/Projects!$D$34,"")</f>
        <v>947368.421052632</v>
      </c>
      <c r="CC40" s="585">
        <f>IF(AND(Projects!$C$34&lt;=CC$4,CC$4&lt;=Projects!$C$34+Projects!$D$34-1),Projects!$B$34/Projects!$D$34,"")</f>
        <v>947368.421052632</v>
      </c>
      <c r="CD40" s="585">
        <f>IF(AND(Projects!$C$34&lt;=CD$4,CD$4&lt;=Projects!$C$34+Projects!$D$34-1),Projects!$B$34/Projects!$D$34,"")</f>
        <v>947368.421052632</v>
      </c>
      <c r="CE40" s="585">
        <f>IF(AND(Projects!$C$34&lt;=CE$4,CE$4&lt;=Projects!$C$34+Projects!$D$34-1),Projects!$B$34/Projects!$D$34,"")</f>
      </c>
      <c r="CF40" s="585">
        <f>IF(AND(Projects!$C$34&lt;=CF$4,CF$4&lt;=Projects!$C$34+Projects!$D$34-1),Projects!$B$34/Projects!$D$34,"")</f>
      </c>
      <c r="CG40" s="585">
        <f>IF(AND(Projects!$C$34&lt;=CG$4,CG$4&lt;=Projects!$C$34+Projects!$D$34-1),Projects!$B$34/Projects!$D$34,"")</f>
      </c>
      <c r="CH40" s="585">
        <f>IF(AND(Projects!$C$34&lt;=CH$4,CH$4&lt;=Projects!$C$34+Projects!$D$34-1),Projects!$B$34/Projects!$D$34,"")</f>
      </c>
      <c r="CI40" s="585">
        <f>IF(AND(Projects!$C$34&lt;=CI$4,CI$4&lt;=Projects!$C$34+Projects!$D$34-1),Projects!$B$34/Projects!$D$34,"")</f>
      </c>
      <c r="CJ40" s="585">
        <f>IF(AND(Projects!$C$34&lt;=CJ$4,CJ$4&lt;=Projects!$C$34+Projects!$D$34-1),Projects!$B$34/Projects!$D$34,"")</f>
      </c>
      <c r="CK40" s="585">
        <f>IF(AND(Projects!$C$34&lt;=CK$4,CK$4&lt;=Projects!$C$34+Projects!$D$34-1),Projects!$B$34/Projects!$D$34,"")</f>
      </c>
      <c r="CL40" s="585">
        <f>IF(AND(Projects!$C$34&lt;=CL$4,CL$4&lt;=Projects!$C$34+Projects!$D$34-1),Projects!$B$34/Projects!$D$34,"")</f>
      </c>
      <c r="CM40" s="585">
        <f>IF(AND(Projects!$C$34&lt;=CM$4,CM$4&lt;=Projects!$C$34+Projects!$D$34-1),Projects!$B$34/Projects!$D$34,"")</f>
      </c>
      <c r="CN40" s="585">
        <f>IF(AND(Projects!$C$34&lt;=CN$4,CN$4&lt;=Projects!$C$34+Projects!$D$34-1),Projects!$B$34/Projects!$D$34,"")</f>
      </c>
      <c r="CO40" s="585">
        <f>IF(AND(Projects!$C$34&lt;=CO$4,CO$4&lt;=Projects!$C$34+Projects!$D$34-1),Projects!$B$34/Projects!$D$34,"")</f>
      </c>
      <c r="CP40" s="585">
        <f>IF(AND(Projects!$C$34&lt;=CP$4,CP$4&lt;=Projects!$C$34+Projects!$D$34-1),Projects!$B$34/Projects!$D$34,"")</f>
      </c>
      <c r="CQ40" s="585">
        <f>IF(AND(Projects!$C$34&lt;=CQ$4,CQ$4&lt;=Projects!$C$34+Projects!$D$34-1),Projects!$B$34/Projects!$D$34,"")</f>
      </c>
      <c r="CR40" s="585">
        <f>IF(AND(Projects!$C$34&lt;=CR$4,CR$4&lt;=Projects!$C$34+Projects!$D$34-1),Projects!$B$34/Projects!$D$34,"")</f>
      </c>
      <c r="CS40" s="585">
        <f>IF(AND(Projects!$C$34&lt;=CS$4,CS$4&lt;=Projects!$C$34+Projects!$D$34-1),Projects!$B$34/Projects!$D$34,"")</f>
      </c>
      <c r="CT40" s="585">
        <f>IF(AND(Projects!$C$34&lt;=CT$4,CT$4&lt;=Projects!$C$34+Projects!$D$34-1),Projects!$B$34/Projects!$D$34,"")</f>
      </c>
      <c r="CU40" s="585">
        <f>IF(AND(Projects!$C$34&lt;=CU$4,CU$4&lt;=Projects!$C$34+Projects!$D$34-1),Projects!$B$34/Projects!$D$34,"")</f>
      </c>
      <c r="CV40" s="585">
        <f>IF(AND(Projects!$C$34&lt;=CV$4,CV$4&lt;=Projects!$C$34+Projects!$D$34-1),Projects!$B$34/Projects!$D$34,"")</f>
      </c>
      <c r="CW40" s="585">
        <f>IF(AND(Projects!$C$34&lt;=CW$4,CW$4&lt;=Projects!$C$34+Projects!$D$34-1),Projects!$B$34/Projects!$D$34,"")</f>
      </c>
      <c r="CX40" s="585">
        <f>IF(AND(Projects!$C$34&lt;=CX$4,CX$4&lt;=Projects!$C$34+Projects!$D$34-1),Projects!$B$34/Projects!$D$34,"")</f>
      </c>
      <c r="CY40" s="585">
        <f>IF(AND(Projects!$C$34&lt;=CY$4,CY$4&lt;=Projects!$C$34+Projects!$D$34-1),Projects!$B$34/Projects!$D$34,"")</f>
      </c>
      <c r="CZ40" s="585">
        <f>IF(AND(Projects!$C$34&lt;=CZ$4,CZ$4&lt;=Projects!$C$34+Projects!$D$34-1),Projects!$B$34/Projects!$D$34,"")</f>
      </c>
      <c r="DA40" s="585">
        <f>IF(AND(Projects!$C$34&lt;=DA$4,DA$4&lt;=Projects!$C$34+Projects!$D$34-1),Projects!$B$34/Projects!$D$34,"")</f>
      </c>
      <c r="DB40" s="585">
        <f>IF(AND(Projects!$C$34&lt;=DB$4,DB$4&lt;=Projects!$C$34+Projects!$D$34-1),Projects!$B$34/Projects!$D$34,"")</f>
      </c>
    </row>
    <row r="41" ht="15" customFormat="1" customHeight="1" s="382">
      <c r="A41" s="514" t="inlineStr">
        <is>
          <t xml:space="preserve">BD-19</t>
        </is>
      </c>
      <c r="B41" s="582">
        <f>Projects!$B$35</f>
        <v>15000000</v>
      </c>
      <c r="C41" s="583">
        <f>EDATE(Model!$E$2,Projects!$C$35-1)</f>
        <v>47908</v>
      </c>
      <c r="D41" s="583">
        <f>EDATE(Model!$E$2,Projects!$C$35+Projects!$D$35-2)</f>
        <v>48458</v>
      </c>
      <c r="E41" s="584">
        <f>Projects!$D$35</f>
        <v>19</v>
      </c>
      <c r="F41" s="582">
        <f>Projects!$B$35/Projects!$D$35</f>
        <v>789473.684210526</v>
      </c>
      <c r="G41" s="585">
        <f>IF(AND(Projects!$C$35&lt;=G$4,G$4&lt;=Projects!$C$35+Projects!$D$35-1),Projects!$B$35/Projects!$D$35,"")</f>
      </c>
      <c r="H41" s="585">
        <f>IF(AND(Projects!$C$35&lt;=H$4,H$4&lt;=Projects!$C$35+Projects!$D$35-1),Projects!$B$35/Projects!$D$35,"")</f>
      </c>
      <c r="I41" s="585">
        <f>IF(AND(Projects!$C$35&lt;=I$4,I$4&lt;=Projects!$C$35+Projects!$D$35-1),Projects!$B$35/Projects!$D$35,"")</f>
      </c>
      <c r="J41" s="585">
        <f>IF(AND(Projects!$C$35&lt;=J$4,J$4&lt;=Projects!$C$35+Projects!$D$35-1),Projects!$B$35/Projects!$D$35,"")</f>
      </c>
      <c r="K41" s="585">
        <f>IF(AND(Projects!$C$35&lt;=K$4,K$4&lt;=Projects!$C$35+Projects!$D$35-1),Projects!$B$35/Projects!$D$35,"")</f>
      </c>
      <c r="L41" s="585">
        <f>IF(AND(Projects!$C$35&lt;=L$4,L$4&lt;=Projects!$C$35+Projects!$D$35-1),Projects!$B$35/Projects!$D$35,"")</f>
      </c>
      <c r="M41" s="585">
        <f>IF(AND(Projects!$C$35&lt;=M$4,M$4&lt;=Projects!$C$35+Projects!$D$35-1),Projects!$B$35/Projects!$D$35,"")</f>
      </c>
      <c r="N41" s="585">
        <f>IF(AND(Projects!$C$35&lt;=N$4,N$4&lt;=Projects!$C$35+Projects!$D$35-1),Projects!$B$35/Projects!$D$35,"")</f>
      </c>
      <c r="O41" s="585">
        <f>IF(AND(Projects!$C$35&lt;=O$4,O$4&lt;=Projects!$C$35+Projects!$D$35-1),Projects!$B$35/Projects!$D$35,"")</f>
      </c>
      <c r="P41" s="585">
        <f>IF(AND(Projects!$C$35&lt;=P$4,P$4&lt;=Projects!$C$35+Projects!$D$35-1),Projects!$B$35/Projects!$D$35,"")</f>
      </c>
      <c r="Q41" s="585">
        <f>IF(AND(Projects!$C$35&lt;=Q$4,Q$4&lt;=Projects!$C$35+Projects!$D$35-1),Projects!$B$35/Projects!$D$35,"")</f>
      </c>
      <c r="R41" s="585">
        <f>IF(AND(Projects!$C$35&lt;=R$4,R$4&lt;=Projects!$C$35+Projects!$D$35-1),Projects!$B$35/Projects!$D$35,"")</f>
      </c>
      <c r="S41" s="585">
        <f>IF(AND(Projects!$C$35&lt;=S$4,S$4&lt;=Projects!$C$35+Projects!$D$35-1),Projects!$B$35/Projects!$D$35,"")</f>
      </c>
      <c r="T41" s="585">
        <f>IF(AND(Projects!$C$35&lt;=T$4,T$4&lt;=Projects!$C$35+Projects!$D$35-1),Projects!$B$35/Projects!$D$35,"")</f>
      </c>
      <c r="U41" s="585">
        <f>IF(AND(Projects!$C$35&lt;=U$4,U$4&lt;=Projects!$C$35+Projects!$D$35-1),Projects!$B$35/Projects!$D$35,"")</f>
      </c>
      <c r="V41" s="585">
        <f>IF(AND(Projects!$C$35&lt;=V$4,V$4&lt;=Projects!$C$35+Projects!$D$35-1),Projects!$B$35/Projects!$D$35,"")</f>
      </c>
      <c r="W41" s="585">
        <f>IF(AND(Projects!$C$35&lt;=W$4,W$4&lt;=Projects!$C$35+Projects!$D$35-1),Projects!$B$35/Projects!$D$35,"")</f>
      </c>
      <c r="X41" s="585">
        <f>IF(AND(Projects!$C$35&lt;=X$4,X$4&lt;=Projects!$C$35+Projects!$D$35-1),Projects!$B$35/Projects!$D$35,"")</f>
      </c>
      <c r="Y41" s="585">
        <f>IF(AND(Projects!$C$35&lt;=Y$4,Y$4&lt;=Projects!$C$35+Projects!$D$35-1),Projects!$B$35/Projects!$D$35,"")</f>
      </c>
      <c r="Z41" s="585">
        <f>IF(AND(Projects!$C$35&lt;=Z$4,Z$4&lt;=Projects!$C$35+Projects!$D$35-1),Projects!$B$35/Projects!$D$35,"")</f>
      </c>
      <c r="AA41" s="585">
        <f>IF(AND(Projects!$C$35&lt;=AA$4,AA$4&lt;=Projects!$C$35+Projects!$D$35-1),Projects!$B$35/Projects!$D$35,"")</f>
      </c>
      <c r="AB41" s="585">
        <f>IF(AND(Projects!$C$35&lt;=AB$4,AB$4&lt;=Projects!$C$35+Projects!$D$35-1),Projects!$B$35/Projects!$D$35,"")</f>
      </c>
      <c r="AC41" s="585">
        <f>IF(AND(Projects!$C$35&lt;=AC$4,AC$4&lt;=Projects!$C$35+Projects!$D$35-1),Projects!$B$35/Projects!$D$35,"")</f>
      </c>
      <c r="AD41" s="585">
        <f>IF(AND(Projects!$C$35&lt;=AD$4,AD$4&lt;=Projects!$C$35+Projects!$D$35-1),Projects!$B$35/Projects!$D$35,"")</f>
      </c>
      <c r="AE41" s="585">
        <f>IF(AND(Projects!$C$35&lt;=AE$4,AE$4&lt;=Projects!$C$35+Projects!$D$35-1),Projects!$B$35/Projects!$D$35,"")</f>
      </c>
      <c r="AF41" s="585">
        <f>IF(AND(Projects!$C$35&lt;=AF$4,AF$4&lt;=Projects!$C$35+Projects!$D$35-1),Projects!$B$35/Projects!$D$35,"")</f>
      </c>
      <c r="AG41" s="585">
        <f>IF(AND(Projects!$C$35&lt;=AG$4,AG$4&lt;=Projects!$C$35+Projects!$D$35-1),Projects!$B$35/Projects!$D$35,"")</f>
      </c>
      <c r="AH41" s="585">
        <f>IF(AND(Projects!$C$35&lt;=AH$4,AH$4&lt;=Projects!$C$35+Projects!$D$35-1),Projects!$B$35/Projects!$D$35,"")</f>
      </c>
      <c r="AI41" s="585">
        <f>IF(AND(Projects!$C$35&lt;=AI$4,AI$4&lt;=Projects!$C$35+Projects!$D$35-1),Projects!$B$35/Projects!$D$35,"")</f>
      </c>
      <c r="AJ41" s="585">
        <f>IF(AND(Projects!$C$35&lt;=AJ$4,AJ$4&lt;=Projects!$C$35+Projects!$D$35-1),Projects!$B$35/Projects!$D$35,"")</f>
      </c>
      <c r="AK41" s="585">
        <f>IF(AND(Projects!$C$35&lt;=AK$4,AK$4&lt;=Projects!$C$35+Projects!$D$35-1),Projects!$B$35/Projects!$D$35,"")</f>
      </c>
      <c r="AL41" s="585">
        <f>IF(AND(Projects!$C$35&lt;=AL$4,AL$4&lt;=Projects!$C$35+Projects!$D$35-1),Projects!$B$35/Projects!$D$35,"")</f>
      </c>
      <c r="AM41" s="585">
        <f>IF(AND(Projects!$C$35&lt;=AM$4,AM$4&lt;=Projects!$C$35+Projects!$D$35-1),Projects!$B$35/Projects!$D$35,"")</f>
      </c>
      <c r="AN41" s="585">
        <f>IF(AND(Projects!$C$35&lt;=AN$4,AN$4&lt;=Projects!$C$35+Projects!$D$35-1),Projects!$B$35/Projects!$D$35,"")</f>
      </c>
      <c r="AO41" s="585">
        <f>IF(AND(Projects!$C$35&lt;=AO$4,AO$4&lt;=Projects!$C$35+Projects!$D$35-1),Projects!$B$35/Projects!$D$35,"")</f>
      </c>
      <c r="AP41" s="585">
        <f>IF(AND(Projects!$C$35&lt;=AP$4,AP$4&lt;=Projects!$C$35+Projects!$D$35-1),Projects!$B$35/Projects!$D$35,"")</f>
      </c>
      <c r="AQ41" s="585">
        <f>IF(AND(Projects!$C$35&lt;=AQ$4,AQ$4&lt;=Projects!$C$35+Projects!$D$35-1),Projects!$B$35/Projects!$D$35,"")</f>
      </c>
      <c r="AR41" s="585">
        <f>IF(AND(Projects!$C$35&lt;=AR$4,AR$4&lt;=Projects!$C$35+Projects!$D$35-1),Projects!$B$35/Projects!$D$35,"")</f>
      </c>
      <c r="AS41" s="585">
        <f>IF(AND(Projects!$C$35&lt;=AS$4,AS$4&lt;=Projects!$C$35+Projects!$D$35-1),Projects!$B$35/Projects!$D$35,"")</f>
      </c>
      <c r="AT41" s="585">
        <f>IF(AND(Projects!$C$35&lt;=AT$4,AT$4&lt;=Projects!$C$35+Projects!$D$35-1),Projects!$B$35/Projects!$D$35,"")</f>
      </c>
      <c r="AU41" s="585">
        <f>IF(AND(Projects!$C$35&lt;=AU$4,AU$4&lt;=Projects!$C$35+Projects!$D$35-1),Projects!$B$35/Projects!$D$35,"")</f>
      </c>
      <c r="AV41" s="585">
        <f>IF(AND(Projects!$C$35&lt;=AV$4,AV$4&lt;=Projects!$C$35+Projects!$D$35-1),Projects!$B$35/Projects!$D$35,"")</f>
      </c>
      <c r="AW41" s="585">
        <f>IF(AND(Projects!$C$35&lt;=AW$4,AW$4&lt;=Projects!$C$35+Projects!$D$35-1),Projects!$B$35/Projects!$D$35,"")</f>
      </c>
      <c r="AX41" s="585">
        <f>IF(AND(Projects!$C$35&lt;=AX$4,AX$4&lt;=Projects!$C$35+Projects!$D$35-1),Projects!$B$35/Projects!$D$35,"")</f>
      </c>
      <c r="AY41" s="585">
        <f>IF(AND(Projects!$C$35&lt;=AY$4,AY$4&lt;=Projects!$C$35+Projects!$D$35-1),Projects!$B$35/Projects!$D$35,"")</f>
      </c>
      <c r="AZ41" s="585">
        <f>IF(AND(Projects!$C$35&lt;=AZ$4,AZ$4&lt;=Projects!$C$35+Projects!$D$35-1),Projects!$B$35/Projects!$D$35,"")</f>
      </c>
      <c r="BA41" s="585">
        <f>IF(AND(Projects!$C$35&lt;=BA$4,BA$4&lt;=Projects!$C$35+Projects!$D$35-1),Projects!$B$35/Projects!$D$35,"")</f>
      </c>
      <c r="BB41" s="585">
        <f>IF(AND(Projects!$C$35&lt;=BB$4,BB$4&lt;=Projects!$C$35+Projects!$D$35-1),Projects!$B$35/Projects!$D$35,"")</f>
      </c>
      <c r="BC41" s="585">
        <f>IF(AND(Projects!$C$35&lt;=BC$4,BC$4&lt;=Projects!$C$35+Projects!$D$35-1),Projects!$B$35/Projects!$D$35,"")</f>
      </c>
      <c r="BD41" s="585">
        <f>IF(AND(Projects!$C$35&lt;=BD$4,BD$4&lt;=Projects!$C$35+Projects!$D$35-1),Projects!$B$35/Projects!$D$35,"")</f>
      </c>
      <c r="BE41" s="585">
        <f>IF(AND(Projects!$C$35&lt;=BE$4,BE$4&lt;=Projects!$C$35+Projects!$D$35-1),Projects!$B$35/Projects!$D$35,"")</f>
      </c>
      <c r="BF41" s="585">
        <f>IF(AND(Projects!$C$35&lt;=BF$4,BF$4&lt;=Projects!$C$35+Projects!$D$35-1),Projects!$B$35/Projects!$D$35,"")</f>
      </c>
      <c r="BG41" s="585">
        <f>IF(AND(Projects!$C$35&lt;=BG$4,BG$4&lt;=Projects!$C$35+Projects!$D$35-1),Projects!$B$35/Projects!$D$35,"")</f>
      </c>
      <c r="BH41" s="585">
        <f>IF(AND(Projects!$C$35&lt;=BH$4,BH$4&lt;=Projects!$C$35+Projects!$D$35-1),Projects!$B$35/Projects!$D$35,"")</f>
      </c>
      <c r="BI41" s="585">
        <f>IF(AND(Projects!$C$35&lt;=BI$4,BI$4&lt;=Projects!$C$35+Projects!$D$35-1),Projects!$B$35/Projects!$D$35,"")</f>
      </c>
      <c r="BJ41" s="585">
        <f>IF(AND(Projects!$C$35&lt;=BJ$4,BJ$4&lt;=Projects!$C$35+Projects!$D$35-1),Projects!$B$35/Projects!$D$35,"")</f>
      </c>
      <c r="BK41" s="585">
        <f>IF(AND(Projects!$C$35&lt;=BK$4,BK$4&lt;=Projects!$C$35+Projects!$D$35-1),Projects!$B$35/Projects!$D$35,"")</f>
      </c>
      <c r="BL41" s="585">
        <f>IF(AND(Projects!$C$35&lt;=BL$4,BL$4&lt;=Projects!$C$35+Projects!$D$35-1),Projects!$B$35/Projects!$D$35,"")</f>
      </c>
      <c r="BM41" s="585">
        <f>IF(AND(Projects!$C$35&lt;=BM$4,BM$4&lt;=Projects!$C$35+Projects!$D$35-1),Projects!$B$35/Projects!$D$35,"")</f>
      </c>
      <c r="BN41" s="585">
        <f>IF(AND(Projects!$C$35&lt;=BN$4,BN$4&lt;=Projects!$C$35+Projects!$D$35-1),Projects!$B$35/Projects!$D$35,"")</f>
        <v>789473.684210526</v>
      </c>
      <c r="BO41" s="585">
        <f>IF(AND(Projects!$C$35&lt;=BO$4,BO$4&lt;=Projects!$C$35+Projects!$D$35-1),Projects!$B$35/Projects!$D$35,"")</f>
        <v>789473.684210526</v>
      </c>
      <c r="BP41" s="585">
        <f>IF(AND(Projects!$C$35&lt;=BP$4,BP$4&lt;=Projects!$C$35+Projects!$D$35-1),Projects!$B$35/Projects!$D$35,"")</f>
        <v>789473.684210526</v>
      </c>
      <c r="BQ41" s="585">
        <f>IF(AND(Projects!$C$35&lt;=BQ$4,BQ$4&lt;=Projects!$C$35+Projects!$D$35-1),Projects!$B$35/Projects!$D$35,"")</f>
        <v>789473.684210526</v>
      </c>
      <c r="BR41" s="585">
        <f>IF(AND(Projects!$C$35&lt;=BR$4,BR$4&lt;=Projects!$C$35+Projects!$D$35-1),Projects!$B$35/Projects!$D$35,"")</f>
        <v>789473.684210526</v>
      </c>
      <c r="BS41" s="585">
        <f>IF(AND(Projects!$C$35&lt;=BS$4,BS$4&lt;=Projects!$C$35+Projects!$D$35-1),Projects!$B$35/Projects!$D$35,"")</f>
        <v>789473.684210526</v>
      </c>
      <c r="BT41" s="585">
        <f>IF(AND(Projects!$C$35&lt;=BT$4,BT$4&lt;=Projects!$C$35+Projects!$D$35-1),Projects!$B$35/Projects!$D$35,"")</f>
        <v>789473.684210526</v>
      </c>
      <c r="BU41" s="585">
        <f>IF(AND(Projects!$C$35&lt;=BU$4,BU$4&lt;=Projects!$C$35+Projects!$D$35-1),Projects!$B$35/Projects!$D$35,"")</f>
        <v>789473.684210526</v>
      </c>
      <c r="BV41" s="585">
        <f>IF(AND(Projects!$C$35&lt;=BV$4,BV$4&lt;=Projects!$C$35+Projects!$D$35-1),Projects!$B$35/Projects!$D$35,"")</f>
        <v>789473.684210526</v>
      </c>
      <c r="BW41" s="585">
        <f>IF(AND(Projects!$C$35&lt;=BW$4,BW$4&lt;=Projects!$C$35+Projects!$D$35-1),Projects!$B$35/Projects!$D$35,"")</f>
        <v>789473.684210526</v>
      </c>
      <c r="BX41" s="585">
        <f>IF(AND(Projects!$C$35&lt;=BX$4,BX$4&lt;=Projects!$C$35+Projects!$D$35-1),Projects!$B$35/Projects!$D$35,"")</f>
        <v>789473.684210526</v>
      </c>
      <c r="BY41" s="585">
        <f>IF(AND(Projects!$C$35&lt;=BY$4,BY$4&lt;=Projects!$C$35+Projects!$D$35-1),Projects!$B$35/Projects!$D$35,"")</f>
        <v>789473.684210526</v>
      </c>
      <c r="BZ41" s="585">
        <f>IF(AND(Projects!$C$35&lt;=BZ$4,BZ$4&lt;=Projects!$C$35+Projects!$D$35-1),Projects!$B$35/Projects!$D$35,"")</f>
        <v>789473.684210526</v>
      </c>
      <c r="CA41" s="585">
        <f>IF(AND(Projects!$C$35&lt;=CA$4,CA$4&lt;=Projects!$C$35+Projects!$D$35-1),Projects!$B$35/Projects!$D$35,"")</f>
        <v>789473.684210526</v>
      </c>
      <c r="CB41" s="585">
        <f>IF(AND(Projects!$C$35&lt;=CB$4,CB$4&lt;=Projects!$C$35+Projects!$D$35-1),Projects!$B$35/Projects!$D$35,"")</f>
        <v>789473.684210526</v>
      </c>
      <c r="CC41" s="585">
        <f>IF(AND(Projects!$C$35&lt;=CC$4,CC$4&lt;=Projects!$C$35+Projects!$D$35-1),Projects!$B$35/Projects!$D$35,"")</f>
        <v>789473.684210526</v>
      </c>
      <c r="CD41" s="585">
        <f>IF(AND(Projects!$C$35&lt;=CD$4,CD$4&lt;=Projects!$C$35+Projects!$D$35-1),Projects!$B$35/Projects!$D$35,"")</f>
        <v>789473.684210526</v>
      </c>
      <c r="CE41" s="585">
        <f>IF(AND(Projects!$C$35&lt;=CE$4,CE$4&lt;=Projects!$C$35+Projects!$D$35-1),Projects!$B$35/Projects!$D$35,"")</f>
        <v>789473.684210526</v>
      </c>
      <c r="CF41" s="585">
        <f>IF(AND(Projects!$C$35&lt;=CF$4,CF$4&lt;=Projects!$C$35+Projects!$D$35-1),Projects!$B$35/Projects!$D$35,"")</f>
        <v>789473.684210526</v>
      </c>
      <c r="CG41" s="585">
        <f>IF(AND(Projects!$C$35&lt;=CG$4,CG$4&lt;=Projects!$C$35+Projects!$D$35-1),Projects!$B$35/Projects!$D$35,"")</f>
      </c>
      <c r="CH41" s="585">
        <f>IF(AND(Projects!$C$35&lt;=CH$4,CH$4&lt;=Projects!$C$35+Projects!$D$35-1),Projects!$B$35/Projects!$D$35,"")</f>
      </c>
      <c r="CI41" s="585">
        <f>IF(AND(Projects!$C$35&lt;=CI$4,CI$4&lt;=Projects!$C$35+Projects!$D$35-1),Projects!$B$35/Projects!$D$35,"")</f>
      </c>
      <c r="CJ41" s="585">
        <f>IF(AND(Projects!$C$35&lt;=CJ$4,CJ$4&lt;=Projects!$C$35+Projects!$D$35-1),Projects!$B$35/Projects!$D$35,"")</f>
      </c>
      <c r="CK41" s="585">
        <f>IF(AND(Projects!$C$35&lt;=CK$4,CK$4&lt;=Projects!$C$35+Projects!$D$35-1),Projects!$B$35/Projects!$D$35,"")</f>
      </c>
      <c r="CL41" s="585">
        <f>IF(AND(Projects!$C$35&lt;=CL$4,CL$4&lt;=Projects!$C$35+Projects!$D$35-1),Projects!$B$35/Projects!$D$35,"")</f>
      </c>
      <c r="CM41" s="585">
        <f>IF(AND(Projects!$C$35&lt;=CM$4,CM$4&lt;=Projects!$C$35+Projects!$D$35-1),Projects!$B$35/Projects!$D$35,"")</f>
      </c>
      <c r="CN41" s="585">
        <f>IF(AND(Projects!$C$35&lt;=CN$4,CN$4&lt;=Projects!$C$35+Projects!$D$35-1),Projects!$B$35/Projects!$D$35,"")</f>
      </c>
      <c r="CO41" s="585">
        <f>IF(AND(Projects!$C$35&lt;=CO$4,CO$4&lt;=Projects!$C$35+Projects!$D$35-1),Projects!$B$35/Projects!$D$35,"")</f>
      </c>
      <c r="CP41" s="585">
        <f>IF(AND(Projects!$C$35&lt;=CP$4,CP$4&lt;=Projects!$C$35+Projects!$D$35-1),Projects!$B$35/Projects!$D$35,"")</f>
      </c>
      <c r="CQ41" s="585">
        <f>IF(AND(Projects!$C$35&lt;=CQ$4,CQ$4&lt;=Projects!$C$35+Projects!$D$35-1),Projects!$B$35/Projects!$D$35,"")</f>
      </c>
      <c r="CR41" s="585">
        <f>IF(AND(Projects!$C$35&lt;=CR$4,CR$4&lt;=Projects!$C$35+Projects!$D$35-1),Projects!$B$35/Projects!$D$35,"")</f>
      </c>
      <c r="CS41" s="585">
        <f>IF(AND(Projects!$C$35&lt;=CS$4,CS$4&lt;=Projects!$C$35+Projects!$D$35-1),Projects!$B$35/Projects!$D$35,"")</f>
      </c>
      <c r="CT41" s="585">
        <f>IF(AND(Projects!$C$35&lt;=CT$4,CT$4&lt;=Projects!$C$35+Projects!$D$35-1),Projects!$B$35/Projects!$D$35,"")</f>
      </c>
      <c r="CU41" s="585">
        <f>IF(AND(Projects!$C$35&lt;=CU$4,CU$4&lt;=Projects!$C$35+Projects!$D$35-1),Projects!$B$35/Projects!$D$35,"")</f>
      </c>
      <c r="CV41" s="585">
        <f>IF(AND(Projects!$C$35&lt;=CV$4,CV$4&lt;=Projects!$C$35+Projects!$D$35-1),Projects!$B$35/Projects!$D$35,"")</f>
      </c>
      <c r="CW41" s="585">
        <f>IF(AND(Projects!$C$35&lt;=CW$4,CW$4&lt;=Projects!$C$35+Projects!$D$35-1),Projects!$B$35/Projects!$D$35,"")</f>
      </c>
      <c r="CX41" s="585">
        <f>IF(AND(Projects!$C$35&lt;=CX$4,CX$4&lt;=Projects!$C$35+Projects!$D$35-1),Projects!$B$35/Projects!$D$35,"")</f>
      </c>
      <c r="CY41" s="585">
        <f>IF(AND(Projects!$C$35&lt;=CY$4,CY$4&lt;=Projects!$C$35+Projects!$D$35-1),Projects!$B$35/Projects!$D$35,"")</f>
      </c>
      <c r="CZ41" s="585">
        <f>IF(AND(Projects!$C$35&lt;=CZ$4,CZ$4&lt;=Projects!$C$35+Projects!$D$35-1),Projects!$B$35/Projects!$D$35,"")</f>
      </c>
      <c r="DA41" s="585">
        <f>IF(AND(Projects!$C$35&lt;=DA$4,DA$4&lt;=Projects!$C$35+Projects!$D$35-1),Projects!$B$35/Projects!$D$35,"")</f>
      </c>
      <c r="DB41" s="585">
        <f>IF(AND(Projects!$C$35&lt;=DB$4,DB$4&lt;=Projects!$C$35+Projects!$D$35-1),Projects!$B$35/Projects!$D$35,"")</f>
      </c>
    </row>
    <row r="42" ht="15" customFormat="1" customHeight="1" s="382">
      <c r="A42" s="514" t="inlineStr">
        <is>
          <t xml:space="preserve">BD-20</t>
        </is>
      </c>
      <c r="B42" s="582">
        <f>Projects!$B$36</f>
        <v>18000000</v>
      </c>
      <c r="C42" s="583">
        <f>EDATE(Model!$E$2,Projects!$C$36-1)</f>
        <v>47969</v>
      </c>
      <c r="D42" s="583">
        <f>EDATE(Model!$E$2,Projects!$C$36+Projects!$D$36-2)</f>
        <v>48519</v>
      </c>
      <c r="E42" s="584">
        <f>Projects!$D$36</f>
        <v>19</v>
      </c>
      <c r="F42" s="582">
        <f>Projects!$B$36/Projects!$D$36</f>
        <v>947368.421052632</v>
      </c>
      <c r="G42" s="585">
        <f>IF(AND(Projects!$C$36&lt;=G$4,G$4&lt;=Projects!$C$36+Projects!$D$36-1),Projects!$B$36/Projects!$D$36,"")</f>
      </c>
      <c r="H42" s="585">
        <f>IF(AND(Projects!$C$36&lt;=H$4,H$4&lt;=Projects!$C$36+Projects!$D$36-1),Projects!$B$36/Projects!$D$36,"")</f>
      </c>
      <c r="I42" s="585">
        <f>IF(AND(Projects!$C$36&lt;=I$4,I$4&lt;=Projects!$C$36+Projects!$D$36-1),Projects!$B$36/Projects!$D$36,"")</f>
      </c>
      <c r="J42" s="585">
        <f>IF(AND(Projects!$C$36&lt;=J$4,J$4&lt;=Projects!$C$36+Projects!$D$36-1),Projects!$B$36/Projects!$D$36,"")</f>
      </c>
      <c r="K42" s="585">
        <f>IF(AND(Projects!$C$36&lt;=K$4,K$4&lt;=Projects!$C$36+Projects!$D$36-1),Projects!$B$36/Projects!$D$36,"")</f>
      </c>
      <c r="L42" s="585">
        <f>IF(AND(Projects!$C$36&lt;=L$4,L$4&lt;=Projects!$C$36+Projects!$D$36-1),Projects!$B$36/Projects!$D$36,"")</f>
      </c>
      <c r="M42" s="585">
        <f>IF(AND(Projects!$C$36&lt;=M$4,M$4&lt;=Projects!$C$36+Projects!$D$36-1),Projects!$B$36/Projects!$D$36,"")</f>
      </c>
      <c r="N42" s="585">
        <f>IF(AND(Projects!$C$36&lt;=N$4,N$4&lt;=Projects!$C$36+Projects!$D$36-1),Projects!$B$36/Projects!$D$36,"")</f>
      </c>
      <c r="O42" s="585">
        <f>IF(AND(Projects!$C$36&lt;=O$4,O$4&lt;=Projects!$C$36+Projects!$D$36-1),Projects!$B$36/Projects!$D$36,"")</f>
      </c>
      <c r="P42" s="585">
        <f>IF(AND(Projects!$C$36&lt;=P$4,P$4&lt;=Projects!$C$36+Projects!$D$36-1),Projects!$B$36/Projects!$D$36,"")</f>
      </c>
      <c r="Q42" s="585">
        <f>IF(AND(Projects!$C$36&lt;=Q$4,Q$4&lt;=Projects!$C$36+Projects!$D$36-1),Projects!$B$36/Projects!$D$36,"")</f>
      </c>
      <c r="R42" s="585">
        <f>IF(AND(Projects!$C$36&lt;=R$4,R$4&lt;=Projects!$C$36+Projects!$D$36-1),Projects!$B$36/Projects!$D$36,"")</f>
      </c>
      <c r="S42" s="585">
        <f>IF(AND(Projects!$C$36&lt;=S$4,S$4&lt;=Projects!$C$36+Projects!$D$36-1),Projects!$B$36/Projects!$D$36,"")</f>
      </c>
      <c r="T42" s="585">
        <f>IF(AND(Projects!$C$36&lt;=T$4,T$4&lt;=Projects!$C$36+Projects!$D$36-1),Projects!$B$36/Projects!$D$36,"")</f>
      </c>
      <c r="U42" s="585">
        <f>IF(AND(Projects!$C$36&lt;=U$4,U$4&lt;=Projects!$C$36+Projects!$D$36-1),Projects!$B$36/Projects!$D$36,"")</f>
      </c>
      <c r="V42" s="585">
        <f>IF(AND(Projects!$C$36&lt;=V$4,V$4&lt;=Projects!$C$36+Projects!$D$36-1),Projects!$B$36/Projects!$D$36,"")</f>
      </c>
      <c r="W42" s="585">
        <f>IF(AND(Projects!$C$36&lt;=W$4,W$4&lt;=Projects!$C$36+Projects!$D$36-1),Projects!$B$36/Projects!$D$36,"")</f>
      </c>
      <c r="X42" s="585">
        <f>IF(AND(Projects!$C$36&lt;=X$4,X$4&lt;=Projects!$C$36+Projects!$D$36-1),Projects!$B$36/Projects!$D$36,"")</f>
      </c>
      <c r="Y42" s="585">
        <f>IF(AND(Projects!$C$36&lt;=Y$4,Y$4&lt;=Projects!$C$36+Projects!$D$36-1),Projects!$B$36/Projects!$D$36,"")</f>
      </c>
      <c r="Z42" s="585">
        <f>IF(AND(Projects!$C$36&lt;=Z$4,Z$4&lt;=Projects!$C$36+Projects!$D$36-1),Projects!$B$36/Projects!$D$36,"")</f>
      </c>
      <c r="AA42" s="585">
        <f>IF(AND(Projects!$C$36&lt;=AA$4,AA$4&lt;=Projects!$C$36+Projects!$D$36-1),Projects!$B$36/Projects!$D$36,"")</f>
      </c>
      <c r="AB42" s="585">
        <f>IF(AND(Projects!$C$36&lt;=AB$4,AB$4&lt;=Projects!$C$36+Projects!$D$36-1),Projects!$B$36/Projects!$D$36,"")</f>
      </c>
      <c r="AC42" s="585">
        <f>IF(AND(Projects!$C$36&lt;=AC$4,AC$4&lt;=Projects!$C$36+Projects!$D$36-1),Projects!$B$36/Projects!$D$36,"")</f>
      </c>
      <c r="AD42" s="585">
        <f>IF(AND(Projects!$C$36&lt;=AD$4,AD$4&lt;=Projects!$C$36+Projects!$D$36-1),Projects!$B$36/Projects!$D$36,"")</f>
      </c>
      <c r="AE42" s="585">
        <f>IF(AND(Projects!$C$36&lt;=AE$4,AE$4&lt;=Projects!$C$36+Projects!$D$36-1),Projects!$B$36/Projects!$D$36,"")</f>
      </c>
      <c r="AF42" s="585">
        <f>IF(AND(Projects!$C$36&lt;=AF$4,AF$4&lt;=Projects!$C$36+Projects!$D$36-1),Projects!$B$36/Projects!$D$36,"")</f>
      </c>
      <c r="AG42" s="585">
        <f>IF(AND(Projects!$C$36&lt;=AG$4,AG$4&lt;=Projects!$C$36+Projects!$D$36-1),Projects!$B$36/Projects!$D$36,"")</f>
      </c>
      <c r="AH42" s="585">
        <f>IF(AND(Projects!$C$36&lt;=AH$4,AH$4&lt;=Projects!$C$36+Projects!$D$36-1),Projects!$B$36/Projects!$D$36,"")</f>
      </c>
      <c r="AI42" s="585">
        <f>IF(AND(Projects!$C$36&lt;=AI$4,AI$4&lt;=Projects!$C$36+Projects!$D$36-1),Projects!$B$36/Projects!$D$36,"")</f>
      </c>
      <c r="AJ42" s="585">
        <f>IF(AND(Projects!$C$36&lt;=AJ$4,AJ$4&lt;=Projects!$C$36+Projects!$D$36-1),Projects!$B$36/Projects!$D$36,"")</f>
      </c>
      <c r="AK42" s="585">
        <f>IF(AND(Projects!$C$36&lt;=AK$4,AK$4&lt;=Projects!$C$36+Projects!$D$36-1),Projects!$B$36/Projects!$D$36,"")</f>
      </c>
      <c r="AL42" s="585">
        <f>IF(AND(Projects!$C$36&lt;=AL$4,AL$4&lt;=Projects!$C$36+Projects!$D$36-1),Projects!$B$36/Projects!$D$36,"")</f>
      </c>
      <c r="AM42" s="585">
        <f>IF(AND(Projects!$C$36&lt;=AM$4,AM$4&lt;=Projects!$C$36+Projects!$D$36-1),Projects!$B$36/Projects!$D$36,"")</f>
      </c>
      <c r="AN42" s="585">
        <f>IF(AND(Projects!$C$36&lt;=AN$4,AN$4&lt;=Projects!$C$36+Projects!$D$36-1),Projects!$B$36/Projects!$D$36,"")</f>
      </c>
      <c r="AO42" s="585">
        <f>IF(AND(Projects!$C$36&lt;=AO$4,AO$4&lt;=Projects!$C$36+Projects!$D$36-1),Projects!$B$36/Projects!$D$36,"")</f>
      </c>
      <c r="AP42" s="585">
        <f>IF(AND(Projects!$C$36&lt;=AP$4,AP$4&lt;=Projects!$C$36+Projects!$D$36-1),Projects!$B$36/Projects!$D$36,"")</f>
      </c>
      <c r="AQ42" s="585">
        <f>IF(AND(Projects!$C$36&lt;=AQ$4,AQ$4&lt;=Projects!$C$36+Projects!$D$36-1),Projects!$B$36/Projects!$D$36,"")</f>
      </c>
      <c r="AR42" s="585">
        <f>IF(AND(Projects!$C$36&lt;=AR$4,AR$4&lt;=Projects!$C$36+Projects!$D$36-1),Projects!$B$36/Projects!$D$36,"")</f>
      </c>
      <c r="AS42" s="585">
        <f>IF(AND(Projects!$C$36&lt;=AS$4,AS$4&lt;=Projects!$C$36+Projects!$D$36-1),Projects!$B$36/Projects!$D$36,"")</f>
      </c>
      <c r="AT42" s="585">
        <f>IF(AND(Projects!$C$36&lt;=AT$4,AT$4&lt;=Projects!$C$36+Projects!$D$36-1),Projects!$B$36/Projects!$D$36,"")</f>
      </c>
      <c r="AU42" s="585">
        <f>IF(AND(Projects!$C$36&lt;=AU$4,AU$4&lt;=Projects!$C$36+Projects!$D$36-1),Projects!$B$36/Projects!$D$36,"")</f>
      </c>
      <c r="AV42" s="585">
        <f>IF(AND(Projects!$C$36&lt;=AV$4,AV$4&lt;=Projects!$C$36+Projects!$D$36-1),Projects!$B$36/Projects!$D$36,"")</f>
      </c>
      <c r="AW42" s="585">
        <f>IF(AND(Projects!$C$36&lt;=AW$4,AW$4&lt;=Projects!$C$36+Projects!$D$36-1),Projects!$B$36/Projects!$D$36,"")</f>
      </c>
      <c r="AX42" s="585">
        <f>IF(AND(Projects!$C$36&lt;=AX$4,AX$4&lt;=Projects!$C$36+Projects!$D$36-1),Projects!$B$36/Projects!$D$36,"")</f>
      </c>
      <c r="AY42" s="585">
        <f>IF(AND(Projects!$C$36&lt;=AY$4,AY$4&lt;=Projects!$C$36+Projects!$D$36-1),Projects!$B$36/Projects!$D$36,"")</f>
      </c>
      <c r="AZ42" s="585">
        <f>IF(AND(Projects!$C$36&lt;=AZ$4,AZ$4&lt;=Projects!$C$36+Projects!$D$36-1),Projects!$B$36/Projects!$D$36,"")</f>
      </c>
      <c r="BA42" s="585">
        <f>IF(AND(Projects!$C$36&lt;=BA$4,BA$4&lt;=Projects!$C$36+Projects!$D$36-1),Projects!$B$36/Projects!$D$36,"")</f>
      </c>
      <c r="BB42" s="585">
        <f>IF(AND(Projects!$C$36&lt;=BB$4,BB$4&lt;=Projects!$C$36+Projects!$D$36-1),Projects!$B$36/Projects!$D$36,"")</f>
      </c>
      <c r="BC42" s="585">
        <f>IF(AND(Projects!$C$36&lt;=BC$4,BC$4&lt;=Projects!$C$36+Projects!$D$36-1),Projects!$B$36/Projects!$D$36,"")</f>
      </c>
      <c r="BD42" s="585">
        <f>IF(AND(Projects!$C$36&lt;=BD$4,BD$4&lt;=Projects!$C$36+Projects!$D$36-1),Projects!$B$36/Projects!$D$36,"")</f>
      </c>
      <c r="BE42" s="585">
        <f>IF(AND(Projects!$C$36&lt;=BE$4,BE$4&lt;=Projects!$C$36+Projects!$D$36-1),Projects!$B$36/Projects!$D$36,"")</f>
      </c>
      <c r="BF42" s="585">
        <f>IF(AND(Projects!$C$36&lt;=BF$4,BF$4&lt;=Projects!$C$36+Projects!$D$36-1),Projects!$B$36/Projects!$D$36,"")</f>
      </c>
      <c r="BG42" s="585">
        <f>IF(AND(Projects!$C$36&lt;=BG$4,BG$4&lt;=Projects!$C$36+Projects!$D$36-1),Projects!$B$36/Projects!$D$36,"")</f>
      </c>
      <c r="BH42" s="585">
        <f>IF(AND(Projects!$C$36&lt;=BH$4,BH$4&lt;=Projects!$C$36+Projects!$D$36-1),Projects!$B$36/Projects!$D$36,"")</f>
      </c>
      <c r="BI42" s="585">
        <f>IF(AND(Projects!$C$36&lt;=BI$4,BI$4&lt;=Projects!$C$36+Projects!$D$36-1),Projects!$B$36/Projects!$D$36,"")</f>
      </c>
      <c r="BJ42" s="585">
        <f>IF(AND(Projects!$C$36&lt;=BJ$4,BJ$4&lt;=Projects!$C$36+Projects!$D$36-1),Projects!$B$36/Projects!$D$36,"")</f>
      </c>
      <c r="BK42" s="585">
        <f>IF(AND(Projects!$C$36&lt;=BK$4,BK$4&lt;=Projects!$C$36+Projects!$D$36-1),Projects!$B$36/Projects!$D$36,"")</f>
      </c>
      <c r="BL42" s="585">
        <f>IF(AND(Projects!$C$36&lt;=BL$4,BL$4&lt;=Projects!$C$36+Projects!$D$36-1),Projects!$B$36/Projects!$D$36,"")</f>
      </c>
      <c r="BM42" s="585">
        <f>IF(AND(Projects!$C$36&lt;=BM$4,BM$4&lt;=Projects!$C$36+Projects!$D$36-1),Projects!$B$36/Projects!$D$36,"")</f>
      </c>
      <c r="BN42" s="585">
        <f>IF(AND(Projects!$C$36&lt;=BN$4,BN$4&lt;=Projects!$C$36+Projects!$D$36-1),Projects!$B$36/Projects!$D$36,"")</f>
      </c>
      <c r="BO42" s="585">
        <f>IF(AND(Projects!$C$36&lt;=BO$4,BO$4&lt;=Projects!$C$36+Projects!$D$36-1),Projects!$B$36/Projects!$D$36,"")</f>
      </c>
      <c r="BP42" s="585">
        <f>IF(AND(Projects!$C$36&lt;=BP$4,BP$4&lt;=Projects!$C$36+Projects!$D$36-1),Projects!$B$36/Projects!$D$36,"")</f>
        <v>947368.421052632</v>
      </c>
      <c r="BQ42" s="585">
        <f>IF(AND(Projects!$C$36&lt;=BQ$4,BQ$4&lt;=Projects!$C$36+Projects!$D$36-1),Projects!$B$36/Projects!$D$36,"")</f>
        <v>947368.421052632</v>
      </c>
      <c r="BR42" s="585">
        <f>IF(AND(Projects!$C$36&lt;=BR$4,BR$4&lt;=Projects!$C$36+Projects!$D$36-1),Projects!$B$36/Projects!$D$36,"")</f>
        <v>947368.421052632</v>
      </c>
      <c r="BS42" s="585">
        <f>IF(AND(Projects!$C$36&lt;=BS$4,BS$4&lt;=Projects!$C$36+Projects!$D$36-1),Projects!$B$36/Projects!$D$36,"")</f>
        <v>947368.421052632</v>
      </c>
      <c r="BT42" s="585">
        <f>IF(AND(Projects!$C$36&lt;=BT$4,BT$4&lt;=Projects!$C$36+Projects!$D$36-1),Projects!$B$36/Projects!$D$36,"")</f>
        <v>947368.421052632</v>
      </c>
      <c r="BU42" s="585">
        <f>IF(AND(Projects!$C$36&lt;=BU$4,BU$4&lt;=Projects!$C$36+Projects!$D$36-1),Projects!$B$36/Projects!$D$36,"")</f>
        <v>947368.421052632</v>
      </c>
      <c r="BV42" s="585">
        <f>IF(AND(Projects!$C$36&lt;=BV$4,BV$4&lt;=Projects!$C$36+Projects!$D$36-1),Projects!$B$36/Projects!$D$36,"")</f>
        <v>947368.421052632</v>
      </c>
      <c r="BW42" s="585">
        <f>IF(AND(Projects!$C$36&lt;=BW$4,BW$4&lt;=Projects!$C$36+Projects!$D$36-1),Projects!$B$36/Projects!$D$36,"")</f>
        <v>947368.421052632</v>
      </c>
      <c r="BX42" s="585">
        <f>IF(AND(Projects!$C$36&lt;=BX$4,BX$4&lt;=Projects!$C$36+Projects!$D$36-1),Projects!$B$36/Projects!$D$36,"")</f>
        <v>947368.421052632</v>
      </c>
      <c r="BY42" s="585">
        <f>IF(AND(Projects!$C$36&lt;=BY$4,BY$4&lt;=Projects!$C$36+Projects!$D$36-1),Projects!$B$36/Projects!$D$36,"")</f>
        <v>947368.421052632</v>
      </c>
      <c r="BZ42" s="585">
        <f>IF(AND(Projects!$C$36&lt;=BZ$4,BZ$4&lt;=Projects!$C$36+Projects!$D$36-1),Projects!$B$36/Projects!$D$36,"")</f>
        <v>947368.421052632</v>
      </c>
      <c r="CA42" s="585">
        <f>IF(AND(Projects!$C$36&lt;=CA$4,CA$4&lt;=Projects!$C$36+Projects!$D$36-1),Projects!$B$36/Projects!$D$36,"")</f>
        <v>947368.421052632</v>
      </c>
      <c r="CB42" s="585">
        <f>IF(AND(Projects!$C$36&lt;=CB$4,CB$4&lt;=Projects!$C$36+Projects!$D$36-1),Projects!$B$36/Projects!$D$36,"")</f>
        <v>947368.421052632</v>
      </c>
      <c r="CC42" s="585">
        <f>IF(AND(Projects!$C$36&lt;=CC$4,CC$4&lt;=Projects!$C$36+Projects!$D$36-1),Projects!$B$36/Projects!$D$36,"")</f>
        <v>947368.421052632</v>
      </c>
      <c r="CD42" s="585">
        <f>IF(AND(Projects!$C$36&lt;=CD$4,CD$4&lt;=Projects!$C$36+Projects!$D$36-1),Projects!$B$36/Projects!$D$36,"")</f>
        <v>947368.421052632</v>
      </c>
      <c r="CE42" s="585">
        <f>IF(AND(Projects!$C$36&lt;=CE$4,CE$4&lt;=Projects!$C$36+Projects!$D$36-1),Projects!$B$36/Projects!$D$36,"")</f>
        <v>947368.421052632</v>
      </c>
      <c r="CF42" s="585">
        <f>IF(AND(Projects!$C$36&lt;=CF$4,CF$4&lt;=Projects!$C$36+Projects!$D$36-1),Projects!$B$36/Projects!$D$36,"")</f>
        <v>947368.421052632</v>
      </c>
      <c r="CG42" s="585">
        <f>IF(AND(Projects!$C$36&lt;=CG$4,CG$4&lt;=Projects!$C$36+Projects!$D$36-1),Projects!$B$36/Projects!$D$36,"")</f>
        <v>947368.421052632</v>
      </c>
      <c r="CH42" s="585">
        <f>IF(AND(Projects!$C$36&lt;=CH$4,CH$4&lt;=Projects!$C$36+Projects!$D$36-1),Projects!$B$36/Projects!$D$36,"")</f>
        <v>947368.421052632</v>
      </c>
      <c r="CI42" s="585">
        <f>IF(AND(Projects!$C$36&lt;=CI$4,CI$4&lt;=Projects!$C$36+Projects!$D$36-1),Projects!$B$36/Projects!$D$36,"")</f>
      </c>
      <c r="CJ42" s="585">
        <f>IF(AND(Projects!$C$36&lt;=CJ$4,CJ$4&lt;=Projects!$C$36+Projects!$D$36-1),Projects!$B$36/Projects!$D$36,"")</f>
      </c>
      <c r="CK42" s="585">
        <f>IF(AND(Projects!$C$36&lt;=CK$4,CK$4&lt;=Projects!$C$36+Projects!$D$36-1),Projects!$B$36/Projects!$D$36,"")</f>
      </c>
      <c r="CL42" s="585">
        <f>IF(AND(Projects!$C$36&lt;=CL$4,CL$4&lt;=Projects!$C$36+Projects!$D$36-1),Projects!$B$36/Projects!$D$36,"")</f>
      </c>
      <c r="CM42" s="585">
        <f>IF(AND(Projects!$C$36&lt;=CM$4,CM$4&lt;=Projects!$C$36+Projects!$D$36-1),Projects!$B$36/Projects!$D$36,"")</f>
      </c>
      <c r="CN42" s="585">
        <f>IF(AND(Projects!$C$36&lt;=CN$4,CN$4&lt;=Projects!$C$36+Projects!$D$36-1),Projects!$B$36/Projects!$D$36,"")</f>
      </c>
      <c r="CO42" s="585">
        <f>IF(AND(Projects!$C$36&lt;=CO$4,CO$4&lt;=Projects!$C$36+Projects!$D$36-1),Projects!$B$36/Projects!$D$36,"")</f>
      </c>
      <c r="CP42" s="585">
        <f>IF(AND(Projects!$C$36&lt;=CP$4,CP$4&lt;=Projects!$C$36+Projects!$D$36-1),Projects!$B$36/Projects!$D$36,"")</f>
      </c>
      <c r="CQ42" s="585">
        <f>IF(AND(Projects!$C$36&lt;=CQ$4,CQ$4&lt;=Projects!$C$36+Projects!$D$36-1),Projects!$B$36/Projects!$D$36,"")</f>
      </c>
      <c r="CR42" s="585">
        <f>IF(AND(Projects!$C$36&lt;=CR$4,CR$4&lt;=Projects!$C$36+Projects!$D$36-1),Projects!$B$36/Projects!$D$36,"")</f>
      </c>
      <c r="CS42" s="585">
        <f>IF(AND(Projects!$C$36&lt;=CS$4,CS$4&lt;=Projects!$C$36+Projects!$D$36-1),Projects!$B$36/Projects!$D$36,"")</f>
      </c>
      <c r="CT42" s="585">
        <f>IF(AND(Projects!$C$36&lt;=CT$4,CT$4&lt;=Projects!$C$36+Projects!$D$36-1),Projects!$B$36/Projects!$D$36,"")</f>
      </c>
      <c r="CU42" s="585">
        <f>IF(AND(Projects!$C$36&lt;=CU$4,CU$4&lt;=Projects!$C$36+Projects!$D$36-1),Projects!$B$36/Projects!$D$36,"")</f>
      </c>
      <c r="CV42" s="585">
        <f>IF(AND(Projects!$C$36&lt;=CV$4,CV$4&lt;=Projects!$C$36+Projects!$D$36-1),Projects!$B$36/Projects!$D$36,"")</f>
      </c>
      <c r="CW42" s="585">
        <f>IF(AND(Projects!$C$36&lt;=CW$4,CW$4&lt;=Projects!$C$36+Projects!$D$36-1),Projects!$B$36/Projects!$D$36,"")</f>
      </c>
      <c r="CX42" s="585">
        <f>IF(AND(Projects!$C$36&lt;=CX$4,CX$4&lt;=Projects!$C$36+Projects!$D$36-1),Projects!$B$36/Projects!$D$36,"")</f>
      </c>
      <c r="CY42" s="585">
        <f>IF(AND(Projects!$C$36&lt;=CY$4,CY$4&lt;=Projects!$C$36+Projects!$D$36-1),Projects!$B$36/Projects!$D$36,"")</f>
      </c>
      <c r="CZ42" s="585">
        <f>IF(AND(Projects!$C$36&lt;=CZ$4,CZ$4&lt;=Projects!$C$36+Projects!$D$36-1),Projects!$B$36/Projects!$D$36,"")</f>
      </c>
      <c r="DA42" s="585">
        <f>IF(AND(Projects!$C$36&lt;=DA$4,DA$4&lt;=Projects!$C$36+Projects!$D$36-1),Projects!$B$36/Projects!$D$36,"")</f>
      </c>
      <c r="DB42" s="585">
        <f>IF(AND(Projects!$C$36&lt;=DB$4,DB$4&lt;=Projects!$C$36+Projects!$D$36-1),Projects!$B$36/Projects!$D$36,"")</f>
      </c>
    </row>
    <row r="43" ht="15" customFormat="1" customHeight="1" s="382">
      <c r="A43" s="514" t="inlineStr">
        <is>
          <t xml:space="preserve">BD-21</t>
        </is>
      </c>
      <c r="B43" s="582">
        <f>Projects!$B$37</f>
        <v>15000000</v>
      </c>
      <c r="C43" s="583">
        <f>EDATE(Model!$E$2,Projects!$C$37-1)</f>
        <v>48030</v>
      </c>
      <c r="D43" s="583">
        <f>EDATE(Model!$E$2,Projects!$C$37+Projects!$D$37-2)</f>
        <v>48580</v>
      </c>
      <c r="E43" s="584">
        <f>Projects!$D$37</f>
        <v>19</v>
      </c>
      <c r="F43" s="582">
        <f>Projects!$B$37/Projects!$D$37</f>
        <v>789473.684210526</v>
      </c>
      <c r="G43" s="585">
        <f>IF(AND(Projects!$C$37&lt;=G$4,G$4&lt;=Projects!$C$37+Projects!$D$37-1),Projects!$B$37/Projects!$D$37,"")</f>
      </c>
      <c r="H43" s="585">
        <f>IF(AND(Projects!$C$37&lt;=H$4,H$4&lt;=Projects!$C$37+Projects!$D$37-1),Projects!$B$37/Projects!$D$37,"")</f>
      </c>
      <c r="I43" s="585">
        <f>IF(AND(Projects!$C$37&lt;=I$4,I$4&lt;=Projects!$C$37+Projects!$D$37-1),Projects!$B$37/Projects!$D$37,"")</f>
      </c>
      <c r="J43" s="585">
        <f>IF(AND(Projects!$C$37&lt;=J$4,J$4&lt;=Projects!$C$37+Projects!$D$37-1),Projects!$B$37/Projects!$D$37,"")</f>
      </c>
      <c r="K43" s="585">
        <f>IF(AND(Projects!$C$37&lt;=K$4,K$4&lt;=Projects!$C$37+Projects!$D$37-1),Projects!$B$37/Projects!$D$37,"")</f>
      </c>
      <c r="L43" s="585">
        <f>IF(AND(Projects!$C$37&lt;=L$4,L$4&lt;=Projects!$C$37+Projects!$D$37-1),Projects!$B$37/Projects!$D$37,"")</f>
      </c>
      <c r="M43" s="585">
        <f>IF(AND(Projects!$C$37&lt;=M$4,M$4&lt;=Projects!$C$37+Projects!$D$37-1),Projects!$B$37/Projects!$D$37,"")</f>
      </c>
      <c r="N43" s="585">
        <f>IF(AND(Projects!$C$37&lt;=N$4,N$4&lt;=Projects!$C$37+Projects!$D$37-1),Projects!$B$37/Projects!$D$37,"")</f>
      </c>
      <c r="O43" s="585">
        <f>IF(AND(Projects!$C$37&lt;=O$4,O$4&lt;=Projects!$C$37+Projects!$D$37-1),Projects!$B$37/Projects!$D$37,"")</f>
      </c>
      <c r="P43" s="585">
        <f>IF(AND(Projects!$C$37&lt;=P$4,P$4&lt;=Projects!$C$37+Projects!$D$37-1),Projects!$B$37/Projects!$D$37,"")</f>
      </c>
      <c r="Q43" s="585">
        <f>IF(AND(Projects!$C$37&lt;=Q$4,Q$4&lt;=Projects!$C$37+Projects!$D$37-1),Projects!$B$37/Projects!$D$37,"")</f>
      </c>
      <c r="R43" s="585">
        <f>IF(AND(Projects!$C$37&lt;=R$4,R$4&lt;=Projects!$C$37+Projects!$D$37-1),Projects!$B$37/Projects!$D$37,"")</f>
      </c>
      <c r="S43" s="585">
        <f>IF(AND(Projects!$C$37&lt;=S$4,S$4&lt;=Projects!$C$37+Projects!$D$37-1),Projects!$B$37/Projects!$D$37,"")</f>
      </c>
      <c r="T43" s="585">
        <f>IF(AND(Projects!$C$37&lt;=T$4,T$4&lt;=Projects!$C$37+Projects!$D$37-1),Projects!$B$37/Projects!$D$37,"")</f>
      </c>
      <c r="U43" s="585">
        <f>IF(AND(Projects!$C$37&lt;=U$4,U$4&lt;=Projects!$C$37+Projects!$D$37-1),Projects!$B$37/Projects!$D$37,"")</f>
      </c>
      <c r="V43" s="585">
        <f>IF(AND(Projects!$C$37&lt;=V$4,V$4&lt;=Projects!$C$37+Projects!$D$37-1),Projects!$B$37/Projects!$D$37,"")</f>
      </c>
      <c r="W43" s="585">
        <f>IF(AND(Projects!$C$37&lt;=W$4,W$4&lt;=Projects!$C$37+Projects!$D$37-1),Projects!$B$37/Projects!$D$37,"")</f>
      </c>
      <c r="X43" s="585">
        <f>IF(AND(Projects!$C$37&lt;=X$4,X$4&lt;=Projects!$C$37+Projects!$D$37-1),Projects!$B$37/Projects!$D$37,"")</f>
      </c>
      <c r="Y43" s="585">
        <f>IF(AND(Projects!$C$37&lt;=Y$4,Y$4&lt;=Projects!$C$37+Projects!$D$37-1),Projects!$B$37/Projects!$D$37,"")</f>
      </c>
      <c r="Z43" s="585">
        <f>IF(AND(Projects!$C$37&lt;=Z$4,Z$4&lt;=Projects!$C$37+Projects!$D$37-1),Projects!$B$37/Projects!$D$37,"")</f>
      </c>
      <c r="AA43" s="585">
        <f>IF(AND(Projects!$C$37&lt;=AA$4,AA$4&lt;=Projects!$C$37+Projects!$D$37-1),Projects!$B$37/Projects!$D$37,"")</f>
      </c>
      <c r="AB43" s="585">
        <f>IF(AND(Projects!$C$37&lt;=AB$4,AB$4&lt;=Projects!$C$37+Projects!$D$37-1),Projects!$B$37/Projects!$D$37,"")</f>
      </c>
      <c r="AC43" s="585">
        <f>IF(AND(Projects!$C$37&lt;=AC$4,AC$4&lt;=Projects!$C$37+Projects!$D$37-1),Projects!$B$37/Projects!$D$37,"")</f>
      </c>
      <c r="AD43" s="585">
        <f>IF(AND(Projects!$C$37&lt;=AD$4,AD$4&lt;=Projects!$C$37+Projects!$D$37-1),Projects!$B$37/Projects!$D$37,"")</f>
      </c>
      <c r="AE43" s="585">
        <f>IF(AND(Projects!$C$37&lt;=AE$4,AE$4&lt;=Projects!$C$37+Projects!$D$37-1),Projects!$B$37/Projects!$D$37,"")</f>
      </c>
      <c r="AF43" s="585">
        <f>IF(AND(Projects!$C$37&lt;=AF$4,AF$4&lt;=Projects!$C$37+Projects!$D$37-1),Projects!$B$37/Projects!$D$37,"")</f>
      </c>
      <c r="AG43" s="585">
        <f>IF(AND(Projects!$C$37&lt;=AG$4,AG$4&lt;=Projects!$C$37+Projects!$D$37-1),Projects!$B$37/Projects!$D$37,"")</f>
      </c>
      <c r="AH43" s="585">
        <f>IF(AND(Projects!$C$37&lt;=AH$4,AH$4&lt;=Projects!$C$37+Projects!$D$37-1),Projects!$B$37/Projects!$D$37,"")</f>
      </c>
      <c r="AI43" s="585">
        <f>IF(AND(Projects!$C$37&lt;=AI$4,AI$4&lt;=Projects!$C$37+Projects!$D$37-1),Projects!$B$37/Projects!$D$37,"")</f>
      </c>
      <c r="AJ43" s="585">
        <f>IF(AND(Projects!$C$37&lt;=AJ$4,AJ$4&lt;=Projects!$C$37+Projects!$D$37-1),Projects!$B$37/Projects!$D$37,"")</f>
      </c>
      <c r="AK43" s="585">
        <f>IF(AND(Projects!$C$37&lt;=AK$4,AK$4&lt;=Projects!$C$37+Projects!$D$37-1),Projects!$B$37/Projects!$D$37,"")</f>
      </c>
      <c r="AL43" s="585">
        <f>IF(AND(Projects!$C$37&lt;=AL$4,AL$4&lt;=Projects!$C$37+Projects!$D$37-1),Projects!$B$37/Projects!$D$37,"")</f>
      </c>
      <c r="AM43" s="585">
        <f>IF(AND(Projects!$C$37&lt;=AM$4,AM$4&lt;=Projects!$C$37+Projects!$D$37-1),Projects!$B$37/Projects!$D$37,"")</f>
      </c>
      <c r="AN43" s="585">
        <f>IF(AND(Projects!$C$37&lt;=AN$4,AN$4&lt;=Projects!$C$37+Projects!$D$37-1),Projects!$B$37/Projects!$D$37,"")</f>
      </c>
      <c r="AO43" s="585">
        <f>IF(AND(Projects!$C$37&lt;=AO$4,AO$4&lt;=Projects!$C$37+Projects!$D$37-1),Projects!$B$37/Projects!$D$37,"")</f>
      </c>
      <c r="AP43" s="585">
        <f>IF(AND(Projects!$C$37&lt;=AP$4,AP$4&lt;=Projects!$C$37+Projects!$D$37-1),Projects!$B$37/Projects!$D$37,"")</f>
      </c>
      <c r="AQ43" s="585">
        <f>IF(AND(Projects!$C$37&lt;=AQ$4,AQ$4&lt;=Projects!$C$37+Projects!$D$37-1),Projects!$B$37/Projects!$D$37,"")</f>
      </c>
      <c r="AR43" s="585">
        <f>IF(AND(Projects!$C$37&lt;=AR$4,AR$4&lt;=Projects!$C$37+Projects!$D$37-1),Projects!$B$37/Projects!$D$37,"")</f>
      </c>
      <c r="AS43" s="585">
        <f>IF(AND(Projects!$C$37&lt;=AS$4,AS$4&lt;=Projects!$C$37+Projects!$D$37-1),Projects!$B$37/Projects!$D$37,"")</f>
      </c>
      <c r="AT43" s="585">
        <f>IF(AND(Projects!$C$37&lt;=AT$4,AT$4&lt;=Projects!$C$37+Projects!$D$37-1),Projects!$B$37/Projects!$D$37,"")</f>
      </c>
      <c r="AU43" s="585">
        <f>IF(AND(Projects!$C$37&lt;=AU$4,AU$4&lt;=Projects!$C$37+Projects!$D$37-1),Projects!$B$37/Projects!$D$37,"")</f>
      </c>
      <c r="AV43" s="585">
        <f>IF(AND(Projects!$C$37&lt;=AV$4,AV$4&lt;=Projects!$C$37+Projects!$D$37-1),Projects!$B$37/Projects!$D$37,"")</f>
      </c>
      <c r="AW43" s="585">
        <f>IF(AND(Projects!$C$37&lt;=AW$4,AW$4&lt;=Projects!$C$37+Projects!$D$37-1),Projects!$B$37/Projects!$D$37,"")</f>
      </c>
      <c r="AX43" s="585">
        <f>IF(AND(Projects!$C$37&lt;=AX$4,AX$4&lt;=Projects!$C$37+Projects!$D$37-1),Projects!$B$37/Projects!$D$37,"")</f>
      </c>
      <c r="AY43" s="585">
        <f>IF(AND(Projects!$C$37&lt;=AY$4,AY$4&lt;=Projects!$C$37+Projects!$D$37-1),Projects!$B$37/Projects!$D$37,"")</f>
      </c>
      <c r="AZ43" s="585">
        <f>IF(AND(Projects!$C$37&lt;=AZ$4,AZ$4&lt;=Projects!$C$37+Projects!$D$37-1),Projects!$B$37/Projects!$D$37,"")</f>
      </c>
      <c r="BA43" s="585">
        <f>IF(AND(Projects!$C$37&lt;=BA$4,BA$4&lt;=Projects!$C$37+Projects!$D$37-1),Projects!$B$37/Projects!$D$37,"")</f>
      </c>
      <c r="BB43" s="585">
        <f>IF(AND(Projects!$C$37&lt;=BB$4,BB$4&lt;=Projects!$C$37+Projects!$D$37-1),Projects!$B$37/Projects!$D$37,"")</f>
      </c>
      <c r="BC43" s="585">
        <f>IF(AND(Projects!$C$37&lt;=BC$4,BC$4&lt;=Projects!$C$37+Projects!$D$37-1),Projects!$B$37/Projects!$D$37,"")</f>
      </c>
      <c r="BD43" s="585">
        <f>IF(AND(Projects!$C$37&lt;=BD$4,BD$4&lt;=Projects!$C$37+Projects!$D$37-1),Projects!$B$37/Projects!$D$37,"")</f>
      </c>
      <c r="BE43" s="585">
        <f>IF(AND(Projects!$C$37&lt;=BE$4,BE$4&lt;=Projects!$C$37+Projects!$D$37-1),Projects!$B$37/Projects!$D$37,"")</f>
      </c>
      <c r="BF43" s="585">
        <f>IF(AND(Projects!$C$37&lt;=BF$4,BF$4&lt;=Projects!$C$37+Projects!$D$37-1),Projects!$B$37/Projects!$D$37,"")</f>
      </c>
      <c r="BG43" s="585">
        <f>IF(AND(Projects!$C$37&lt;=BG$4,BG$4&lt;=Projects!$C$37+Projects!$D$37-1),Projects!$B$37/Projects!$D$37,"")</f>
      </c>
      <c r="BH43" s="585">
        <f>IF(AND(Projects!$C$37&lt;=BH$4,BH$4&lt;=Projects!$C$37+Projects!$D$37-1),Projects!$B$37/Projects!$D$37,"")</f>
      </c>
      <c r="BI43" s="585">
        <f>IF(AND(Projects!$C$37&lt;=BI$4,BI$4&lt;=Projects!$C$37+Projects!$D$37-1),Projects!$B$37/Projects!$D$37,"")</f>
      </c>
      <c r="BJ43" s="585">
        <f>IF(AND(Projects!$C$37&lt;=BJ$4,BJ$4&lt;=Projects!$C$37+Projects!$D$37-1),Projects!$B$37/Projects!$D$37,"")</f>
      </c>
      <c r="BK43" s="585">
        <f>IF(AND(Projects!$C$37&lt;=BK$4,BK$4&lt;=Projects!$C$37+Projects!$D$37-1),Projects!$B$37/Projects!$D$37,"")</f>
      </c>
      <c r="BL43" s="585">
        <f>IF(AND(Projects!$C$37&lt;=BL$4,BL$4&lt;=Projects!$C$37+Projects!$D$37-1),Projects!$B$37/Projects!$D$37,"")</f>
      </c>
      <c r="BM43" s="585">
        <f>IF(AND(Projects!$C$37&lt;=BM$4,BM$4&lt;=Projects!$C$37+Projects!$D$37-1),Projects!$B$37/Projects!$D$37,"")</f>
      </c>
      <c r="BN43" s="585">
        <f>IF(AND(Projects!$C$37&lt;=BN$4,BN$4&lt;=Projects!$C$37+Projects!$D$37-1),Projects!$B$37/Projects!$D$37,"")</f>
      </c>
      <c r="BO43" s="585">
        <f>IF(AND(Projects!$C$37&lt;=BO$4,BO$4&lt;=Projects!$C$37+Projects!$D$37-1),Projects!$B$37/Projects!$D$37,"")</f>
      </c>
      <c r="BP43" s="585">
        <f>IF(AND(Projects!$C$37&lt;=BP$4,BP$4&lt;=Projects!$C$37+Projects!$D$37-1),Projects!$B$37/Projects!$D$37,"")</f>
      </c>
      <c r="BQ43" s="585">
        <f>IF(AND(Projects!$C$37&lt;=BQ$4,BQ$4&lt;=Projects!$C$37+Projects!$D$37-1),Projects!$B$37/Projects!$D$37,"")</f>
      </c>
      <c r="BR43" s="585">
        <f>IF(AND(Projects!$C$37&lt;=BR$4,BR$4&lt;=Projects!$C$37+Projects!$D$37-1),Projects!$B$37/Projects!$D$37,"")</f>
        <v>789473.684210526</v>
      </c>
      <c r="BS43" s="585">
        <f>IF(AND(Projects!$C$37&lt;=BS$4,BS$4&lt;=Projects!$C$37+Projects!$D$37-1),Projects!$B$37/Projects!$D$37,"")</f>
        <v>789473.684210526</v>
      </c>
      <c r="BT43" s="585">
        <f>IF(AND(Projects!$C$37&lt;=BT$4,BT$4&lt;=Projects!$C$37+Projects!$D$37-1),Projects!$B$37/Projects!$D$37,"")</f>
        <v>789473.684210526</v>
      </c>
      <c r="BU43" s="585">
        <f>IF(AND(Projects!$C$37&lt;=BU$4,BU$4&lt;=Projects!$C$37+Projects!$D$37-1),Projects!$B$37/Projects!$D$37,"")</f>
        <v>789473.684210526</v>
      </c>
      <c r="BV43" s="585">
        <f>IF(AND(Projects!$C$37&lt;=BV$4,BV$4&lt;=Projects!$C$37+Projects!$D$37-1),Projects!$B$37/Projects!$D$37,"")</f>
        <v>789473.684210526</v>
      </c>
      <c r="BW43" s="585">
        <f>IF(AND(Projects!$C$37&lt;=BW$4,BW$4&lt;=Projects!$C$37+Projects!$D$37-1),Projects!$B$37/Projects!$D$37,"")</f>
        <v>789473.684210526</v>
      </c>
      <c r="BX43" s="585">
        <f>IF(AND(Projects!$C$37&lt;=BX$4,BX$4&lt;=Projects!$C$37+Projects!$D$37-1),Projects!$B$37/Projects!$D$37,"")</f>
        <v>789473.684210526</v>
      </c>
      <c r="BY43" s="585">
        <f>IF(AND(Projects!$C$37&lt;=BY$4,BY$4&lt;=Projects!$C$37+Projects!$D$37-1),Projects!$B$37/Projects!$D$37,"")</f>
        <v>789473.684210526</v>
      </c>
      <c r="BZ43" s="585">
        <f>IF(AND(Projects!$C$37&lt;=BZ$4,BZ$4&lt;=Projects!$C$37+Projects!$D$37-1),Projects!$B$37/Projects!$D$37,"")</f>
        <v>789473.684210526</v>
      </c>
      <c r="CA43" s="585">
        <f>IF(AND(Projects!$C$37&lt;=CA$4,CA$4&lt;=Projects!$C$37+Projects!$D$37-1),Projects!$B$37/Projects!$D$37,"")</f>
        <v>789473.684210526</v>
      </c>
      <c r="CB43" s="585">
        <f>IF(AND(Projects!$C$37&lt;=CB$4,CB$4&lt;=Projects!$C$37+Projects!$D$37-1),Projects!$B$37/Projects!$D$37,"")</f>
        <v>789473.684210526</v>
      </c>
      <c r="CC43" s="585">
        <f>IF(AND(Projects!$C$37&lt;=CC$4,CC$4&lt;=Projects!$C$37+Projects!$D$37-1),Projects!$B$37/Projects!$D$37,"")</f>
        <v>789473.684210526</v>
      </c>
      <c r="CD43" s="585">
        <f>IF(AND(Projects!$C$37&lt;=CD$4,CD$4&lt;=Projects!$C$37+Projects!$D$37-1),Projects!$B$37/Projects!$D$37,"")</f>
        <v>789473.684210526</v>
      </c>
      <c r="CE43" s="585">
        <f>IF(AND(Projects!$C$37&lt;=CE$4,CE$4&lt;=Projects!$C$37+Projects!$D$37-1),Projects!$B$37/Projects!$D$37,"")</f>
        <v>789473.684210526</v>
      </c>
      <c r="CF43" s="585">
        <f>IF(AND(Projects!$C$37&lt;=CF$4,CF$4&lt;=Projects!$C$37+Projects!$D$37-1),Projects!$B$37/Projects!$D$37,"")</f>
        <v>789473.684210526</v>
      </c>
      <c r="CG43" s="585">
        <f>IF(AND(Projects!$C$37&lt;=CG$4,CG$4&lt;=Projects!$C$37+Projects!$D$37-1),Projects!$B$37/Projects!$D$37,"")</f>
        <v>789473.684210526</v>
      </c>
      <c r="CH43" s="585">
        <f>IF(AND(Projects!$C$37&lt;=CH$4,CH$4&lt;=Projects!$C$37+Projects!$D$37-1),Projects!$B$37/Projects!$D$37,"")</f>
        <v>789473.684210526</v>
      </c>
      <c r="CI43" s="585">
        <f>IF(AND(Projects!$C$37&lt;=CI$4,CI$4&lt;=Projects!$C$37+Projects!$D$37-1),Projects!$B$37/Projects!$D$37,"")</f>
        <v>789473.684210526</v>
      </c>
      <c r="CJ43" s="585">
        <f>IF(AND(Projects!$C$37&lt;=CJ$4,CJ$4&lt;=Projects!$C$37+Projects!$D$37-1),Projects!$B$37/Projects!$D$37,"")</f>
        <v>789473.684210526</v>
      </c>
      <c r="CK43" s="585">
        <f>IF(AND(Projects!$C$37&lt;=CK$4,CK$4&lt;=Projects!$C$37+Projects!$D$37-1),Projects!$B$37/Projects!$D$37,"")</f>
      </c>
      <c r="CL43" s="585">
        <f>IF(AND(Projects!$C$37&lt;=CL$4,CL$4&lt;=Projects!$C$37+Projects!$D$37-1),Projects!$B$37/Projects!$D$37,"")</f>
      </c>
      <c r="CM43" s="585">
        <f>IF(AND(Projects!$C$37&lt;=CM$4,CM$4&lt;=Projects!$C$37+Projects!$D$37-1),Projects!$B$37/Projects!$D$37,"")</f>
      </c>
      <c r="CN43" s="585">
        <f>IF(AND(Projects!$C$37&lt;=CN$4,CN$4&lt;=Projects!$C$37+Projects!$D$37-1),Projects!$B$37/Projects!$D$37,"")</f>
      </c>
      <c r="CO43" s="585">
        <f>IF(AND(Projects!$C$37&lt;=CO$4,CO$4&lt;=Projects!$C$37+Projects!$D$37-1),Projects!$B$37/Projects!$D$37,"")</f>
      </c>
      <c r="CP43" s="585">
        <f>IF(AND(Projects!$C$37&lt;=CP$4,CP$4&lt;=Projects!$C$37+Projects!$D$37-1),Projects!$B$37/Projects!$D$37,"")</f>
      </c>
      <c r="CQ43" s="585">
        <f>IF(AND(Projects!$C$37&lt;=CQ$4,CQ$4&lt;=Projects!$C$37+Projects!$D$37-1),Projects!$B$37/Projects!$D$37,"")</f>
      </c>
      <c r="CR43" s="585">
        <f>IF(AND(Projects!$C$37&lt;=CR$4,CR$4&lt;=Projects!$C$37+Projects!$D$37-1),Projects!$B$37/Projects!$D$37,"")</f>
      </c>
      <c r="CS43" s="585">
        <f>IF(AND(Projects!$C$37&lt;=CS$4,CS$4&lt;=Projects!$C$37+Projects!$D$37-1),Projects!$B$37/Projects!$D$37,"")</f>
      </c>
      <c r="CT43" s="585">
        <f>IF(AND(Projects!$C$37&lt;=CT$4,CT$4&lt;=Projects!$C$37+Projects!$D$37-1),Projects!$B$37/Projects!$D$37,"")</f>
      </c>
      <c r="CU43" s="585">
        <f>IF(AND(Projects!$C$37&lt;=CU$4,CU$4&lt;=Projects!$C$37+Projects!$D$37-1),Projects!$B$37/Projects!$D$37,"")</f>
      </c>
      <c r="CV43" s="585">
        <f>IF(AND(Projects!$C$37&lt;=CV$4,CV$4&lt;=Projects!$C$37+Projects!$D$37-1),Projects!$B$37/Projects!$D$37,"")</f>
      </c>
      <c r="CW43" s="585">
        <f>IF(AND(Projects!$C$37&lt;=CW$4,CW$4&lt;=Projects!$C$37+Projects!$D$37-1),Projects!$B$37/Projects!$D$37,"")</f>
      </c>
      <c r="CX43" s="585">
        <f>IF(AND(Projects!$C$37&lt;=CX$4,CX$4&lt;=Projects!$C$37+Projects!$D$37-1),Projects!$B$37/Projects!$D$37,"")</f>
      </c>
      <c r="CY43" s="585">
        <f>IF(AND(Projects!$C$37&lt;=CY$4,CY$4&lt;=Projects!$C$37+Projects!$D$37-1),Projects!$B$37/Projects!$D$37,"")</f>
      </c>
      <c r="CZ43" s="585">
        <f>IF(AND(Projects!$C$37&lt;=CZ$4,CZ$4&lt;=Projects!$C$37+Projects!$D$37-1),Projects!$B$37/Projects!$D$37,"")</f>
      </c>
      <c r="DA43" s="585">
        <f>IF(AND(Projects!$C$37&lt;=DA$4,DA$4&lt;=Projects!$C$37+Projects!$D$37-1),Projects!$B$37/Projects!$D$37,"")</f>
      </c>
      <c r="DB43" s="585">
        <f>IF(AND(Projects!$C$37&lt;=DB$4,DB$4&lt;=Projects!$C$37+Projects!$D$37-1),Projects!$B$37/Projects!$D$37,"")</f>
      </c>
    </row>
    <row r="44" ht="15" customFormat="1" customHeight="1" s="382">
      <c r="A44" s="514" t="inlineStr">
        <is>
          <t xml:space="preserve">BD-22</t>
        </is>
      </c>
      <c r="B44" s="582">
        <f>Projects!$B$38</f>
        <v>15000000</v>
      </c>
      <c r="C44" s="583">
        <f>EDATE(Model!$E$2,Projects!$C$38-1)</f>
        <v>48092</v>
      </c>
      <c r="D44" s="583">
        <f>EDATE(Model!$E$2,Projects!$C$38+Projects!$D$38-2)</f>
        <v>48639</v>
      </c>
      <c r="E44" s="584">
        <f>Projects!$D$38</f>
        <v>19</v>
      </c>
      <c r="F44" s="582">
        <f>Projects!$B$38/Projects!$D$38</f>
        <v>789473.684210526</v>
      </c>
      <c r="G44" s="585">
        <f>IF(AND(Projects!$C$38&lt;=G$4,G$4&lt;=Projects!$C$38+Projects!$D$38-1),Projects!$B$38/Projects!$D$38,"")</f>
      </c>
      <c r="H44" s="585">
        <f>IF(AND(Projects!$C$38&lt;=H$4,H$4&lt;=Projects!$C$38+Projects!$D$38-1),Projects!$B$38/Projects!$D$38,"")</f>
      </c>
      <c r="I44" s="585">
        <f>IF(AND(Projects!$C$38&lt;=I$4,I$4&lt;=Projects!$C$38+Projects!$D$38-1),Projects!$B$38/Projects!$D$38,"")</f>
      </c>
      <c r="J44" s="585">
        <f>IF(AND(Projects!$C$38&lt;=J$4,J$4&lt;=Projects!$C$38+Projects!$D$38-1),Projects!$B$38/Projects!$D$38,"")</f>
      </c>
      <c r="K44" s="585">
        <f>IF(AND(Projects!$C$38&lt;=K$4,K$4&lt;=Projects!$C$38+Projects!$D$38-1),Projects!$B$38/Projects!$D$38,"")</f>
      </c>
      <c r="L44" s="585">
        <f>IF(AND(Projects!$C$38&lt;=L$4,L$4&lt;=Projects!$C$38+Projects!$D$38-1),Projects!$B$38/Projects!$D$38,"")</f>
      </c>
      <c r="M44" s="585">
        <f>IF(AND(Projects!$C$38&lt;=M$4,M$4&lt;=Projects!$C$38+Projects!$D$38-1),Projects!$B$38/Projects!$D$38,"")</f>
      </c>
      <c r="N44" s="585">
        <f>IF(AND(Projects!$C$38&lt;=N$4,N$4&lt;=Projects!$C$38+Projects!$D$38-1),Projects!$B$38/Projects!$D$38,"")</f>
      </c>
      <c r="O44" s="585">
        <f>IF(AND(Projects!$C$38&lt;=O$4,O$4&lt;=Projects!$C$38+Projects!$D$38-1),Projects!$B$38/Projects!$D$38,"")</f>
      </c>
      <c r="P44" s="585">
        <f>IF(AND(Projects!$C$38&lt;=P$4,P$4&lt;=Projects!$C$38+Projects!$D$38-1),Projects!$B$38/Projects!$D$38,"")</f>
      </c>
      <c r="Q44" s="585">
        <f>IF(AND(Projects!$C$38&lt;=Q$4,Q$4&lt;=Projects!$C$38+Projects!$D$38-1),Projects!$B$38/Projects!$D$38,"")</f>
      </c>
      <c r="R44" s="585">
        <f>IF(AND(Projects!$C$38&lt;=R$4,R$4&lt;=Projects!$C$38+Projects!$D$38-1),Projects!$B$38/Projects!$D$38,"")</f>
      </c>
      <c r="S44" s="585">
        <f>IF(AND(Projects!$C$38&lt;=S$4,S$4&lt;=Projects!$C$38+Projects!$D$38-1),Projects!$B$38/Projects!$D$38,"")</f>
      </c>
      <c r="T44" s="585">
        <f>IF(AND(Projects!$C$38&lt;=T$4,T$4&lt;=Projects!$C$38+Projects!$D$38-1),Projects!$B$38/Projects!$D$38,"")</f>
      </c>
      <c r="U44" s="585">
        <f>IF(AND(Projects!$C$38&lt;=U$4,U$4&lt;=Projects!$C$38+Projects!$D$38-1),Projects!$B$38/Projects!$D$38,"")</f>
      </c>
      <c r="V44" s="585">
        <f>IF(AND(Projects!$C$38&lt;=V$4,V$4&lt;=Projects!$C$38+Projects!$D$38-1),Projects!$B$38/Projects!$D$38,"")</f>
      </c>
      <c r="W44" s="585">
        <f>IF(AND(Projects!$C$38&lt;=W$4,W$4&lt;=Projects!$C$38+Projects!$D$38-1),Projects!$B$38/Projects!$D$38,"")</f>
      </c>
      <c r="X44" s="585">
        <f>IF(AND(Projects!$C$38&lt;=X$4,X$4&lt;=Projects!$C$38+Projects!$D$38-1),Projects!$B$38/Projects!$D$38,"")</f>
      </c>
      <c r="Y44" s="585">
        <f>IF(AND(Projects!$C$38&lt;=Y$4,Y$4&lt;=Projects!$C$38+Projects!$D$38-1),Projects!$B$38/Projects!$D$38,"")</f>
      </c>
      <c r="Z44" s="585">
        <f>IF(AND(Projects!$C$38&lt;=Z$4,Z$4&lt;=Projects!$C$38+Projects!$D$38-1),Projects!$B$38/Projects!$D$38,"")</f>
      </c>
      <c r="AA44" s="585">
        <f>IF(AND(Projects!$C$38&lt;=AA$4,AA$4&lt;=Projects!$C$38+Projects!$D$38-1),Projects!$B$38/Projects!$D$38,"")</f>
      </c>
      <c r="AB44" s="585">
        <f>IF(AND(Projects!$C$38&lt;=AB$4,AB$4&lt;=Projects!$C$38+Projects!$D$38-1),Projects!$B$38/Projects!$D$38,"")</f>
      </c>
      <c r="AC44" s="585">
        <f>IF(AND(Projects!$C$38&lt;=AC$4,AC$4&lt;=Projects!$C$38+Projects!$D$38-1),Projects!$B$38/Projects!$D$38,"")</f>
      </c>
      <c r="AD44" s="585">
        <f>IF(AND(Projects!$C$38&lt;=AD$4,AD$4&lt;=Projects!$C$38+Projects!$D$38-1),Projects!$B$38/Projects!$D$38,"")</f>
      </c>
      <c r="AE44" s="585">
        <f>IF(AND(Projects!$C$38&lt;=AE$4,AE$4&lt;=Projects!$C$38+Projects!$D$38-1),Projects!$B$38/Projects!$D$38,"")</f>
      </c>
      <c r="AF44" s="585">
        <f>IF(AND(Projects!$C$38&lt;=AF$4,AF$4&lt;=Projects!$C$38+Projects!$D$38-1),Projects!$B$38/Projects!$D$38,"")</f>
      </c>
      <c r="AG44" s="585">
        <f>IF(AND(Projects!$C$38&lt;=AG$4,AG$4&lt;=Projects!$C$38+Projects!$D$38-1),Projects!$B$38/Projects!$D$38,"")</f>
      </c>
      <c r="AH44" s="585">
        <f>IF(AND(Projects!$C$38&lt;=AH$4,AH$4&lt;=Projects!$C$38+Projects!$D$38-1),Projects!$B$38/Projects!$D$38,"")</f>
      </c>
      <c r="AI44" s="585">
        <f>IF(AND(Projects!$C$38&lt;=AI$4,AI$4&lt;=Projects!$C$38+Projects!$D$38-1),Projects!$B$38/Projects!$D$38,"")</f>
      </c>
      <c r="AJ44" s="585">
        <f>IF(AND(Projects!$C$38&lt;=AJ$4,AJ$4&lt;=Projects!$C$38+Projects!$D$38-1),Projects!$B$38/Projects!$D$38,"")</f>
      </c>
      <c r="AK44" s="585">
        <f>IF(AND(Projects!$C$38&lt;=AK$4,AK$4&lt;=Projects!$C$38+Projects!$D$38-1),Projects!$B$38/Projects!$D$38,"")</f>
      </c>
      <c r="AL44" s="585">
        <f>IF(AND(Projects!$C$38&lt;=AL$4,AL$4&lt;=Projects!$C$38+Projects!$D$38-1),Projects!$B$38/Projects!$D$38,"")</f>
      </c>
      <c r="AM44" s="585">
        <f>IF(AND(Projects!$C$38&lt;=AM$4,AM$4&lt;=Projects!$C$38+Projects!$D$38-1),Projects!$B$38/Projects!$D$38,"")</f>
      </c>
      <c r="AN44" s="585">
        <f>IF(AND(Projects!$C$38&lt;=AN$4,AN$4&lt;=Projects!$C$38+Projects!$D$38-1),Projects!$B$38/Projects!$D$38,"")</f>
      </c>
      <c r="AO44" s="585">
        <f>IF(AND(Projects!$C$38&lt;=AO$4,AO$4&lt;=Projects!$C$38+Projects!$D$38-1),Projects!$B$38/Projects!$D$38,"")</f>
      </c>
      <c r="AP44" s="585">
        <f>IF(AND(Projects!$C$38&lt;=AP$4,AP$4&lt;=Projects!$C$38+Projects!$D$38-1),Projects!$B$38/Projects!$D$38,"")</f>
      </c>
      <c r="AQ44" s="585">
        <f>IF(AND(Projects!$C$38&lt;=AQ$4,AQ$4&lt;=Projects!$C$38+Projects!$D$38-1),Projects!$B$38/Projects!$D$38,"")</f>
      </c>
      <c r="AR44" s="585">
        <f>IF(AND(Projects!$C$38&lt;=AR$4,AR$4&lt;=Projects!$C$38+Projects!$D$38-1),Projects!$B$38/Projects!$D$38,"")</f>
      </c>
      <c r="AS44" s="585">
        <f>IF(AND(Projects!$C$38&lt;=AS$4,AS$4&lt;=Projects!$C$38+Projects!$D$38-1),Projects!$B$38/Projects!$D$38,"")</f>
      </c>
      <c r="AT44" s="585">
        <f>IF(AND(Projects!$C$38&lt;=AT$4,AT$4&lt;=Projects!$C$38+Projects!$D$38-1),Projects!$B$38/Projects!$D$38,"")</f>
      </c>
      <c r="AU44" s="585">
        <f>IF(AND(Projects!$C$38&lt;=AU$4,AU$4&lt;=Projects!$C$38+Projects!$D$38-1),Projects!$B$38/Projects!$D$38,"")</f>
      </c>
      <c r="AV44" s="585">
        <f>IF(AND(Projects!$C$38&lt;=AV$4,AV$4&lt;=Projects!$C$38+Projects!$D$38-1),Projects!$B$38/Projects!$D$38,"")</f>
      </c>
      <c r="AW44" s="585">
        <f>IF(AND(Projects!$C$38&lt;=AW$4,AW$4&lt;=Projects!$C$38+Projects!$D$38-1),Projects!$B$38/Projects!$D$38,"")</f>
      </c>
      <c r="AX44" s="585">
        <f>IF(AND(Projects!$C$38&lt;=AX$4,AX$4&lt;=Projects!$C$38+Projects!$D$38-1),Projects!$B$38/Projects!$D$38,"")</f>
      </c>
      <c r="AY44" s="585">
        <f>IF(AND(Projects!$C$38&lt;=AY$4,AY$4&lt;=Projects!$C$38+Projects!$D$38-1),Projects!$B$38/Projects!$D$38,"")</f>
      </c>
      <c r="AZ44" s="585">
        <f>IF(AND(Projects!$C$38&lt;=AZ$4,AZ$4&lt;=Projects!$C$38+Projects!$D$38-1),Projects!$B$38/Projects!$D$38,"")</f>
      </c>
      <c r="BA44" s="585">
        <f>IF(AND(Projects!$C$38&lt;=BA$4,BA$4&lt;=Projects!$C$38+Projects!$D$38-1),Projects!$B$38/Projects!$D$38,"")</f>
      </c>
      <c r="BB44" s="585">
        <f>IF(AND(Projects!$C$38&lt;=BB$4,BB$4&lt;=Projects!$C$38+Projects!$D$38-1),Projects!$B$38/Projects!$D$38,"")</f>
      </c>
      <c r="BC44" s="585">
        <f>IF(AND(Projects!$C$38&lt;=BC$4,BC$4&lt;=Projects!$C$38+Projects!$D$38-1),Projects!$B$38/Projects!$D$38,"")</f>
      </c>
      <c r="BD44" s="585">
        <f>IF(AND(Projects!$C$38&lt;=BD$4,BD$4&lt;=Projects!$C$38+Projects!$D$38-1),Projects!$B$38/Projects!$D$38,"")</f>
      </c>
      <c r="BE44" s="585">
        <f>IF(AND(Projects!$C$38&lt;=BE$4,BE$4&lt;=Projects!$C$38+Projects!$D$38-1),Projects!$B$38/Projects!$D$38,"")</f>
      </c>
      <c r="BF44" s="585">
        <f>IF(AND(Projects!$C$38&lt;=BF$4,BF$4&lt;=Projects!$C$38+Projects!$D$38-1),Projects!$B$38/Projects!$D$38,"")</f>
      </c>
      <c r="BG44" s="585">
        <f>IF(AND(Projects!$C$38&lt;=BG$4,BG$4&lt;=Projects!$C$38+Projects!$D$38-1),Projects!$B$38/Projects!$D$38,"")</f>
      </c>
      <c r="BH44" s="585">
        <f>IF(AND(Projects!$C$38&lt;=BH$4,BH$4&lt;=Projects!$C$38+Projects!$D$38-1),Projects!$B$38/Projects!$D$38,"")</f>
      </c>
      <c r="BI44" s="585">
        <f>IF(AND(Projects!$C$38&lt;=BI$4,BI$4&lt;=Projects!$C$38+Projects!$D$38-1),Projects!$B$38/Projects!$D$38,"")</f>
      </c>
      <c r="BJ44" s="585">
        <f>IF(AND(Projects!$C$38&lt;=BJ$4,BJ$4&lt;=Projects!$C$38+Projects!$D$38-1),Projects!$B$38/Projects!$D$38,"")</f>
      </c>
      <c r="BK44" s="585">
        <f>IF(AND(Projects!$C$38&lt;=BK$4,BK$4&lt;=Projects!$C$38+Projects!$D$38-1),Projects!$B$38/Projects!$D$38,"")</f>
      </c>
      <c r="BL44" s="585">
        <f>IF(AND(Projects!$C$38&lt;=BL$4,BL$4&lt;=Projects!$C$38+Projects!$D$38-1),Projects!$B$38/Projects!$D$38,"")</f>
      </c>
      <c r="BM44" s="585">
        <f>IF(AND(Projects!$C$38&lt;=BM$4,BM$4&lt;=Projects!$C$38+Projects!$D$38-1),Projects!$B$38/Projects!$D$38,"")</f>
      </c>
      <c r="BN44" s="585">
        <f>IF(AND(Projects!$C$38&lt;=BN$4,BN$4&lt;=Projects!$C$38+Projects!$D$38-1),Projects!$B$38/Projects!$D$38,"")</f>
      </c>
      <c r="BO44" s="585">
        <f>IF(AND(Projects!$C$38&lt;=BO$4,BO$4&lt;=Projects!$C$38+Projects!$D$38-1),Projects!$B$38/Projects!$D$38,"")</f>
      </c>
      <c r="BP44" s="585">
        <f>IF(AND(Projects!$C$38&lt;=BP$4,BP$4&lt;=Projects!$C$38+Projects!$D$38-1),Projects!$B$38/Projects!$D$38,"")</f>
      </c>
      <c r="BQ44" s="585">
        <f>IF(AND(Projects!$C$38&lt;=BQ$4,BQ$4&lt;=Projects!$C$38+Projects!$D$38-1),Projects!$B$38/Projects!$D$38,"")</f>
      </c>
      <c r="BR44" s="585">
        <f>IF(AND(Projects!$C$38&lt;=BR$4,BR$4&lt;=Projects!$C$38+Projects!$D$38-1),Projects!$B$38/Projects!$D$38,"")</f>
      </c>
      <c r="BS44" s="585">
        <f>IF(AND(Projects!$C$38&lt;=BS$4,BS$4&lt;=Projects!$C$38+Projects!$D$38-1),Projects!$B$38/Projects!$D$38,"")</f>
      </c>
      <c r="BT44" s="585">
        <f>IF(AND(Projects!$C$38&lt;=BT$4,BT$4&lt;=Projects!$C$38+Projects!$D$38-1),Projects!$B$38/Projects!$D$38,"")</f>
        <v>789473.684210526</v>
      </c>
      <c r="BU44" s="585">
        <f>IF(AND(Projects!$C$38&lt;=BU$4,BU$4&lt;=Projects!$C$38+Projects!$D$38-1),Projects!$B$38/Projects!$D$38,"")</f>
        <v>789473.684210526</v>
      </c>
      <c r="BV44" s="585">
        <f>IF(AND(Projects!$C$38&lt;=BV$4,BV$4&lt;=Projects!$C$38+Projects!$D$38-1),Projects!$B$38/Projects!$D$38,"")</f>
        <v>789473.684210526</v>
      </c>
      <c r="BW44" s="585">
        <f>IF(AND(Projects!$C$38&lt;=BW$4,BW$4&lt;=Projects!$C$38+Projects!$D$38-1),Projects!$B$38/Projects!$D$38,"")</f>
        <v>789473.684210526</v>
      </c>
      <c r="BX44" s="585">
        <f>IF(AND(Projects!$C$38&lt;=BX$4,BX$4&lt;=Projects!$C$38+Projects!$D$38-1),Projects!$B$38/Projects!$D$38,"")</f>
        <v>789473.684210526</v>
      </c>
      <c r="BY44" s="585">
        <f>IF(AND(Projects!$C$38&lt;=BY$4,BY$4&lt;=Projects!$C$38+Projects!$D$38-1),Projects!$B$38/Projects!$D$38,"")</f>
        <v>789473.684210526</v>
      </c>
      <c r="BZ44" s="585">
        <f>IF(AND(Projects!$C$38&lt;=BZ$4,BZ$4&lt;=Projects!$C$38+Projects!$D$38-1),Projects!$B$38/Projects!$D$38,"")</f>
        <v>789473.684210526</v>
      </c>
      <c r="CA44" s="585">
        <f>IF(AND(Projects!$C$38&lt;=CA$4,CA$4&lt;=Projects!$C$38+Projects!$D$38-1),Projects!$B$38/Projects!$D$38,"")</f>
        <v>789473.684210526</v>
      </c>
      <c r="CB44" s="585">
        <f>IF(AND(Projects!$C$38&lt;=CB$4,CB$4&lt;=Projects!$C$38+Projects!$D$38-1),Projects!$B$38/Projects!$D$38,"")</f>
        <v>789473.684210526</v>
      </c>
      <c r="CC44" s="585">
        <f>IF(AND(Projects!$C$38&lt;=CC$4,CC$4&lt;=Projects!$C$38+Projects!$D$38-1),Projects!$B$38/Projects!$D$38,"")</f>
        <v>789473.684210526</v>
      </c>
      <c r="CD44" s="585">
        <f>IF(AND(Projects!$C$38&lt;=CD$4,CD$4&lt;=Projects!$C$38+Projects!$D$38-1),Projects!$B$38/Projects!$D$38,"")</f>
        <v>789473.684210526</v>
      </c>
      <c r="CE44" s="585">
        <f>IF(AND(Projects!$C$38&lt;=CE$4,CE$4&lt;=Projects!$C$38+Projects!$D$38-1),Projects!$B$38/Projects!$D$38,"")</f>
        <v>789473.684210526</v>
      </c>
      <c r="CF44" s="585">
        <f>IF(AND(Projects!$C$38&lt;=CF$4,CF$4&lt;=Projects!$C$38+Projects!$D$38-1),Projects!$B$38/Projects!$D$38,"")</f>
        <v>789473.684210526</v>
      </c>
      <c r="CG44" s="585">
        <f>IF(AND(Projects!$C$38&lt;=CG$4,CG$4&lt;=Projects!$C$38+Projects!$D$38-1),Projects!$B$38/Projects!$D$38,"")</f>
        <v>789473.684210526</v>
      </c>
      <c r="CH44" s="585">
        <f>IF(AND(Projects!$C$38&lt;=CH$4,CH$4&lt;=Projects!$C$38+Projects!$D$38-1),Projects!$B$38/Projects!$D$38,"")</f>
        <v>789473.684210526</v>
      </c>
      <c r="CI44" s="585">
        <f>IF(AND(Projects!$C$38&lt;=CI$4,CI$4&lt;=Projects!$C$38+Projects!$D$38-1),Projects!$B$38/Projects!$D$38,"")</f>
        <v>789473.684210526</v>
      </c>
      <c r="CJ44" s="585">
        <f>IF(AND(Projects!$C$38&lt;=CJ$4,CJ$4&lt;=Projects!$C$38+Projects!$D$38-1),Projects!$B$38/Projects!$D$38,"")</f>
        <v>789473.684210526</v>
      </c>
      <c r="CK44" s="585">
        <f>IF(AND(Projects!$C$38&lt;=CK$4,CK$4&lt;=Projects!$C$38+Projects!$D$38-1),Projects!$B$38/Projects!$D$38,"")</f>
        <v>789473.684210526</v>
      </c>
      <c r="CL44" s="585">
        <f>IF(AND(Projects!$C$38&lt;=CL$4,CL$4&lt;=Projects!$C$38+Projects!$D$38-1),Projects!$B$38/Projects!$D$38,"")</f>
        <v>789473.684210526</v>
      </c>
      <c r="CM44" s="585">
        <f>IF(AND(Projects!$C$38&lt;=CM$4,CM$4&lt;=Projects!$C$38+Projects!$D$38-1),Projects!$B$38/Projects!$D$38,"")</f>
      </c>
      <c r="CN44" s="585">
        <f>IF(AND(Projects!$C$38&lt;=CN$4,CN$4&lt;=Projects!$C$38+Projects!$D$38-1),Projects!$B$38/Projects!$D$38,"")</f>
      </c>
      <c r="CO44" s="585">
        <f>IF(AND(Projects!$C$38&lt;=CO$4,CO$4&lt;=Projects!$C$38+Projects!$D$38-1),Projects!$B$38/Projects!$D$38,"")</f>
      </c>
      <c r="CP44" s="585">
        <f>IF(AND(Projects!$C$38&lt;=CP$4,CP$4&lt;=Projects!$C$38+Projects!$D$38-1),Projects!$B$38/Projects!$D$38,"")</f>
      </c>
      <c r="CQ44" s="585">
        <f>IF(AND(Projects!$C$38&lt;=CQ$4,CQ$4&lt;=Projects!$C$38+Projects!$D$38-1),Projects!$B$38/Projects!$D$38,"")</f>
      </c>
      <c r="CR44" s="585">
        <f>IF(AND(Projects!$C$38&lt;=CR$4,CR$4&lt;=Projects!$C$38+Projects!$D$38-1),Projects!$B$38/Projects!$D$38,"")</f>
      </c>
      <c r="CS44" s="585">
        <f>IF(AND(Projects!$C$38&lt;=CS$4,CS$4&lt;=Projects!$C$38+Projects!$D$38-1),Projects!$B$38/Projects!$D$38,"")</f>
      </c>
      <c r="CT44" s="585">
        <f>IF(AND(Projects!$C$38&lt;=CT$4,CT$4&lt;=Projects!$C$38+Projects!$D$38-1),Projects!$B$38/Projects!$D$38,"")</f>
      </c>
      <c r="CU44" s="585">
        <f>IF(AND(Projects!$C$38&lt;=CU$4,CU$4&lt;=Projects!$C$38+Projects!$D$38-1),Projects!$B$38/Projects!$D$38,"")</f>
      </c>
      <c r="CV44" s="585">
        <f>IF(AND(Projects!$C$38&lt;=CV$4,CV$4&lt;=Projects!$C$38+Projects!$D$38-1),Projects!$B$38/Projects!$D$38,"")</f>
      </c>
      <c r="CW44" s="585">
        <f>IF(AND(Projects!$C$38&lt;=CW$4,CW$4&lt;=Projects!$C$38+Projects!$D$38-1),Projects!$B$38/Projects!$D$38,"")</f>
      </c>
      <c r="CX44" s="585">
        <f>IF(AND(Projects!$C$38&lt;=CX$4,CX$4&lt;=Projects!$C$38+Projects!$D$38-1),Projects!$B$38/Projects!$D$38,"")</f>
      </c>
      <c r="CY44" s="585">
        <f>IF(AND(Projects!$C$38&lt;=CY$4,CY$4&lt;=Projects!$C$38+Projects!$D$38-1),Projects!$B$38/Projects!$D$38,"")</f>
      </c>
      <c r="CZ44" s="585">
        <f>IF(AND(Projects!$C$38&lt;=CZ$4,CZ$4&lt;=Projects!$C$38+Projects!$D$38-1),Projects!$B$38/Projects!$D$38,"")</f>
      </c>
      <c r="DA44" s="585">
        <f>IF(AND(Projects!$C$38&lt;=DA$4,DA$4&lt;=Projects!$C$38+Projects!$D$38-1),Projects!$B$38/Projects!$D$38,"")</f>
      </c>
      <c r="DB44" s="585">
        <f>IF(AND(Projects!$C$38&lt;=DB$4,DB$4&lt;=Projects!$C$38+Projects!$D$38-1),Projects!$B$38/Projects!$D$38,"")</f>
      </c>
    </row>
    <row r="45" ht="15" customFormat="1" customHeight="1" s="382">
      <c r="A45" s="514" t="inlineStr">
        <is>
          <t xml:space="preserve">BD-23</t>
        </is>
      </c>
      <c r="B45" s="582">
        <f>Projects!$B$39</f>
        <v>18000000</v>
      </c>
      <c r="C45" s="583">
        <f>EDATE(Model!$E$2,Projects!$C$39-1)</f>
        <v>48153</v>
      </c>
      <c r="D45" s="583">
        <f>EDATE(Model!$E$2,Projects!$C$39+Projects!$D$39-2)</f>
        <v>48700</v>
      </c>
      <c r="E45" s="584">
        <f>Projects!$D$39</f>
        <v>19</v>
      </c>
      <c r="F45" s="582">
        <f>Projects!$B$39/Projects!$D$39</f>
        <v>947368.421052632</v>
      </c>
      <c r="G45" s="585">
        <f>IF(AND(Projects!$C$39&lt;=G$4,G$4&lt;=Projects!$C$39+Projects!$D$39-1),Projects!$B$39/Projects!$D$39,"")</f>
      </c>
      <c r="H45" s="585">
        <f>IF(AND(Projects!$C$39&lt;=H$4,H$4&lt;=Projects!$C$39+Projects!$D$39-1),Projects!$B$39/Projects!$D$39,"")</f>
      </c>
      <c r="I45" s="585">
        <f>IF(AND(Projects!$C$39&lt;=I$4,I$4&lt;=Projects!$C$39+Projects!$D$39-1),Projects!$B$39/Projects!$D$39,"")</f>
      </c>
      <c r="J45" s="585">
        <f>IF(AND(Projects!$C$39&lt;=J$4,J$4&lt;=Projects!$C$39+Projects!$D$39-1),Projects!$B$39/Projects!$D$39,"")</f>
      </c>
      <c r="K45" s="585">
        <f>IF(AND(Projects!$C$39&lt;=K$4,K$4&lt;=Projects!$C$39+Projects!$D$39-1),Projects!$B$39/Projects!$D$39,"")</f>
      </c>
      <c r="L45" s="585">
        <f>IF(AND(Projects!$C$39&lt;=L$4,L$4&lt;=Projects!$C$39+Projects!$D$39-1),Projects!$B$39/Projects!$D$39,"")</f>
      </c>
      <c r="M45" s="585">
        <f>IF(AND(Projects!$C$39&lt;=M$4,M$4&lt;=Projects!$C$39+Projects!$D$39-1),Projects!$B$39/Projects!$D$39,"")</f>
      </c>
      <c r="N45" s="585">
        <f>IF(AND(Projects!$C$39&lt;=N$4,N$4&lt;=Projects!$C$39+Projects!$D$39-1),Projects!$B$39/Projects!$D$39,"")</f>
      </c>
      <c r="O45" s="585">
        <f>IF(AND(Projects!$C$39&lt;=O$4,O$4&lt;=Projects!$C$39+Projects!$D$39-1),Projects!$B$39/Projects!$D$39,"")</f>
      </c>
      <c r="P45" s="585">
        <f>IF(AND(Projects!$C$39&lt;=P$4,P$4&lt;=Projects!$C$39+Projects!$D$39-1),Projects!$B$39/Projects!$D$39,"")</f>
      </c>
      <c r="Q45" s="585">
        <f>IF(AND(Projects!$C$39&lt;=Q$4,Q$4&lt;=Projects!$C$39+Projects!$D$39-1),Projects!$B$39/Projects!$D$39,"")</f>
      </c>
      <c r="R45" s="585">
        <f>IF(AND(Projects!$C$39&lt;=R$4,R$4&lt;=Projects!$C$39+Projects!$D$39-1),Projects!$B$39/Projects!$D$39,"")</f>
      </c>
      <c r="S45" s="585">
        <f>IF(AND(Projects!$C$39&lt;=S$4,S$4&lt;=Projects!$C$39+Projects!$D$39-1),Projects!$B$39/Projects!$D$39,"")</f>
      </c>
      <c r="T45" s="585">
        <f>IF(AND(Projects!$C$39&lt;=T$4,T$4&lt;=Projects!$C$39+Projects!$D$39-1),Projects!$B$39/Projects!$D$39,"")</f>
      </c>
      <c r="U45" s="585">
        <f>IF(AND(Projects!$C$39&lt;=U$4,U$4&lt;=Projects!$C$39+Projects!$D$39-1),Projects!$B$39/Projects!$D$39,"")</f>
      </c>
      <c r="V45" s="585">
        <f>IF(AND(Projects!$C$39&lt;=V$4,V$4&lt;=Projects!$C$39+Projects!$D$39-1),Projects!$B$39/Projects!$D$39,"")</f>
      </c>
      <c r="W45" s="585">
        <f>IF(AND(Projects!$C$39&lt;=W$4,W$4&lt;=Projects!$C$39+Projects!$D$39-1),Projects!$B$39/Projects!$D$39,"")</f>
      </c>
      <c r="X45" s="585">
        <f>IF(AND(Projects!$C$39&lt;=X$4,X$4&lt;=Projects!$C$39+Projects!$D$39-1),Projects!$B$39/Projects!$D$39,"")</f>
      </c>
      <c r="Y45" s="585">
        <f>IF(AND(Projects!$C$39&lt;=Y$4,Y$4&lt;=Projects!$C$39+Projects!$D$39-1),Projects!$B$39/Projects!$D$39,"")</f>
      </c>
      <c r="Z45" s="585">
        <f>IF(AND(Projects!$C$39&lt;=Z$4,Z$4&lt;=Projects!$C$39+Projects!$D$39-1),Projects!$B$39/Projects!$D$39,"")</f>
      </c>
      <c r="AA45" s="585">
        <f>IF(AND(Projects!$C$39&lt;=AA$4,AA$4&lt;=Projects!$C$39+Projects!$D$39-1),Projects!$B$39/Projects!$D$39,"")</f>
      </c>
      <c r="AB45" s="585">
        <f>IF(AND(Projects!$C$39&lt;=AB$4,AB$4&lt;=Projects!$C$39+Projects!$D$39-1),Projects!$B$39/Projects!$D$39,"")</f>
      </c>
      <c r="AC45" s="585">
        <f>IF(AND(Projects!$C$39&lt;=AC$4,AC$4&lt;=Projects!$C$39+Projects!$D$39-1),Projects!$B$39/Projects!$D$39,"")</f>
      </c>
      <c r="AD45" s="585">
        <f>IF(AND(Projects!$C$39&lt;=AD$4,AD$4&lt;=Projects!$C$39+Projects!$D$39-1),Projects!$B$39/Projects!$D$39,"")</f>
      </c>
      <c r="AE45" s="585">
        <f>IF(AND(Projects!$C$39&lt;=AE$4,AE$4&lt;=Projects!$C$39+Projects!$D$39-1),Projects!$B$39/Projects!$D$39,"")</f>
      </c>
      <c r="AF45" s="585">
        <f>IF(AND(Projects!$C$39&lt;=AF$4,AF$4&lt;=Projects!$C$39+Projects!$D$39-1),Projects!$B$39/Projects!$D$39,"")</f>
      </c>
      <c r="AG45" s="585">
        <f>IF(AND(Projects!$C$39&lt;=AG$4,AG$4&lt;=Projects!$C$39+Projects!$D$39-1),Projects!$B$39/Projects!$D$39,"")</f>
      </c>
      <c r="AH45" s="585">
        <f>IF(AND(Projects!$C$39&lt;=AH$4,AH$4&lt;=Projects!$C$39+Projects!$D$39-1),Projects!$B$39/Projects!$D$39,"")</f>
      </c>
      <c r="AI45" s="585">
        <f>IF(AND(Projects!$C$39&lt;=AI$4,AI$4&lt;=Projects!$C$39+Projects!$D$39-1),Projects!$B$39/Projects!$D$39,"")</f>
      </c>
      <c r="AJ45" s="585">
        <f>IF(AND(Projects!$C$39&lt;=AJ$4,AJ$4&lt;=Projects!$C$39+Projects!$D$39-1),Projects!$B$39/Projects!$D$39,"")</f>
      </c>
      <c r="AK45" s="585">
        <f>IF(AND(Projects!$C$39&lt;=AK$4,AK$4&lt;=Projects!$C$39+Projects!$D$39-1),Projects!$B$39/Projects!$D$39,"")</f>
      </c>
      <c r="AL45" s="585">
        <f>IF(AND(Projects!$C$39&lt;=AL$4,AL$4&lt;=Projects!$C$39+Projects!$D$39-1),Projects!$B$39/Projects!$D$39,"")</f>
      </c>
      <c r="AM45" s="585">
        <f>IF(AND(Projects!$C$39&lt;=AM$4,AM$4&lt;=Projects!$C$39+Projects!$D$39-1),Projects!$B$39/Projects!$D$39,"")</f>
      </c>
      <c r="AN45" s="585">
        <f>IF(AND(Projects!$C$39&lt;=AN$4,AN$4&lt;=Projects!$C$39+Projects!$D$39-1),Projects!$B$39/Projects!$D$39,"")</f>
      </c>
      <c r="AO45" s="585">
        <f>IF(AND(Projects!$C$39&lt;=AO$4,AO$4&lt;=Projects!$C$39+Projects!$D$39-1),Projects!$B$39/Projects!$D$39,"")</f>
      </c>
      <c r="AP45" s="585">
        <f>IF(AND(Projects!$C$39&lt;=AP$4,AP$4&lt;=Projects!$C$39+Projects!$D$39-1),Projects!$B$39/Projects!$D$39,"")</f>
      </c>
      <c r="AQ45" s="585">
        <f>IF(AND(Projects!$C$39&lt;=AQ$4,AQ$4&lt;=Projects!$C$39+Projects!$D$39-1),Projects!$B$39/Projects!$D$39,"")</f>
      </c>
      <c r="AR45" s="585">
        <f>IF(AND(Projects!$C$39&lt;=AR$4,AR$4&lt;=Projects!$C$39+Projects!$D$39-1),Projects!$B$39/Projects!$D$39,"")</f>
      </c>
      <c r="AS45" s="585">
        <f>IF(AND(Projects!$C$39&lt;=AS$4,AS$4&lt;=Projects!$C$39+Projects!$D$39-1),Projects!$B$39/Projects!$D$39,"")</f>
      </c>
      <c r="AT45" s="585">
        <f>IF(AND(Projects!$C$39&lt;=AT$4,AT$4&lt;=Projects!$C$39+Projects!$D$39-1),Projects!$B$39/Projects!$D$39,"")</f>
      </c>
      <c r="AU45" s="585">
        <f>IF(AND(Projects!$C$39&lt;=AU$4,AU$4&lt;=Projects!$C$39+Projects!$D$39-1),Projects!$B$39/Projects!$D$39,"")</f>
      </c>
      <c r="AV45" s="585">
        <f>IF(AND(Projects!$C$39&lt;=AV$4,AV$4&lt;=Projects!$C$39+Projects!$D$39-1),Projects!$B$39/Projects!$D$39,"")</f>
      </c>
      <c r="AW45" s="585">
        <f>IF(AND(Projects!$C$39&lt;=AW$4,AW$4&lt;=Projects!$C$39+Projects!$D$39-1),Projects!$B$39/Projects!$D$39,"")</f>
      </c>
      <c r="AX45" s="585">
        <f>IF(AND(Projects!$C$39&lt;=AX$4,AX$4&lt;=Projects!$C$39+Projects!$D$39-1),Projects!$B$39/Projects!$D$39,"")</f>
      </c>
      <c r="AY45" s="585">
        <f>IF(AND(Projects!$C$39&lt;=AY$4,AY$4&lt;=Projects!$C$39+Projects!$D$39-1),Projects!$B$39/Projects!$D$39,"")</f>
      </c>
      <c r="AZ45" s="585">
        <f>IF(AND(Projects!$C$39&lt;=AZ$4,AZ$4&lt;=Projects!$C$39+Projects!$D$39-1),Projects!$B$39/Projects!$D$39,"")</f>
      </c>
      <c r="BA45" s="585">
        <f>IF(AND(Projects!$C$39&lt;=BA$4,BA$4&lt;=Projects!$C$39+Projects!$D$39-1),Projects!$B$39/Projects!$D$39,"")</f>
      </c>
      <c r="BB45" s="585">
        <f>IF(AND(Projects!$C$39&lt;=BB$4,BB$4&lt;=Projects!$C$39+Projects!$D$39-1),Projects!$B$39/Projects!$D$39,"")</f>
      </c>
      <c r="BC45" s="585">
        <f>IF(AND(Projects!$C$39&lt;=BC$4,BC$4&lt;=Projects!$C$39+Projects!$D$39-1),Projects!$B$39/Projects!$D$39,"")</f>
      </c>
      <c r="BD45" s="585">
        <f>IF(AND(Projects!$C$39&lt;=BD$4,BD$4&lt;=Projects!$C$39+Projects!$D$39-1),Projects!$B$39/Projects!$D$39,"")</f>
      </c>
      <c r="BE45" s="585">
        <f>IF(AND(Projects!$C$39&lt;=BE$4,BE$4&lt;=Projects!$C$39+Projects!$D$39-1),Projects!$B$39/Projects!$D$39,"")</f>
      </c>
      <c r="BF45" s="585">
        <f>IF(AND(Projects!$C$39&lt;=BF$4,BF$4&lt;=Projects!$C$39+Projects!$D$39-1),Projects!$B$39/Projects!$D$39,"")</f>
      </c>
      <c r="BG45" s="585">
        <f>IF(AND(Projects!$C$39&lt;=BG$4,BG$4&lt;=Projects!$C$39+Projects!$D$39-1),Projects!$B$39/Projects!$D$39,"")</f>
      </c>
      <c r="BH45" s="585">
        <f>IF(AND(Projects!$C$39&lt;=BH$4,BH$4&lt;=Projects!$C$39+Projects!$D$39-1),Projects!$B$39/Projects!$D$39,"")</f>
      </c>
      <c r="BI45" s="585">
        <f>IF(AND(Projects!$C$39&lt;=BI$4,BI$4&lt;=Projects!$C$39+Projects!$D$39-1),Projects!$B$39/Projects!$D$39,"")</f>
      </c>
      <c r="BJ45" s="585">
        <f>IF(AND(Projects!$C$39&lt;=BJ$4,BJ$4&lt;=Projects!$C$39+Projects!$D$39-1),Projects!$B$39/Projects!$D$39,"")</f>
      </c>
      <c r="BK45" s="585">
        <f>IF(AND(Projects!$C$39&lt;=BK$4,BK$4&lt;=Projects!$C$39+Projects!$D$39-1),Projects!$B$39/Projects!$D$39,"")</f>
      </c>
      <c r="BL45" s="585">
        <f>IF(AND(Projects!$C$39&lt;=BL$4,BL$4&lt;=Projects!$C$39+Projects!$D$39-1),Projects!$B$39/Projects!$D$39,"")</f>
      </c>
      <c r="BM45" s="585">
        <f>IF(AND(Projects!$C$39&lt;=BM$4,BM$4&lt;=Projects!$C$39+Projects!$D$39-1),Projects!$B$39/Projects!$D$39,"")</f>
      </c>
      <c r="BN45" s="585">
        <f>IF(AND(Projects!$C$39&lt;=BN$4,BN$4&lt;=Projects!$C$39+Projects!$D$39-1),Projects!$B$39/Projects!$D$39,"")</f>
      </c>
      <c r="BO45" s="585">
        <f>IF(AND(Projects!$C$39&lt;=BO$4,BO$4&lt;=Projects!$C$39+Projects!$D$39-1),Projects!$B$39/Projects!$D$39,"")</f>
      </c>
      <c r="BP45" s="585">
        <f>IF(AND(Projects!$C$39&lt;=BP$4,BP$4&lt;=Projects!$C$39+Projects!$D$39-1),Projects!$B$39/Projects!$D$39,"")</f>
      </c>
      <c r="BQ45" s="585">
        <f>IF(AND(Projects!$C$39&lt;=BQ$4,BQ$4&lt;=Projects!$C$39+Projects!$D$39-1),Projects!$B$39/Projects!$D$39,"")</f>
      </c>
      <c r="BR45" s="585">
        <f>IF(AND(Projects!$C$39&lt;=BR$4,BR$4&lt;=Projects!$C$39+Projects!$D$39-1),Projects!$B$39/Projects!$D$39,"")</f>
      </c>
      <c r="BS45" s="585">
        <f>IF(AND(Projects!$C$39&lt;=BS$4,BS$4&lt;=Projects!$C$39+Projects!$D$39-1),Projects!$B$39/Projects!$D$39,"")</f>
      </c>
      <c r="BT45" s="585">
        <f>IF(AND(Projects!$C$39&lt;=BT$4,BT$4&lt;=Projects!$C$39+Projects!$D$39-1),Projects!$B$39/Projects!$D$39,"")</f>
      </c>
      <c r="BU45" s="585">
        <f>IF(AND(Projects!$C$39&lt;=BU$4,BU$4&lt;=Projects!$C$39+Projects!$D$39-1),Projects!$B$39/Projects!$D$39,"")</f>
      </c>
      <c r="BV45" s="585">
        <f>IF(AND(Projects!$C$39&lt;=BV$4,BV$4&lt;=Projects!$C$39+Projects!$D$39-1),Projects!$B$39/Projects!$D$39,"")</f>
        <v>947368.421052632</v>
      </c>
      <c r="BW45" s="585">
        <f>IF(AND(Projects!$C$39&lt;=BW$4,BW$4&lt;=Projects!$C$39+Projects!$D$39-1),Projects!$B$39/Projects!$D$39,"")</f>
        <v>947368.421052632</v>
      </c>
      <c r="BX45" s="585">
        <f>IF(AND(Projects!$C$39&lt;=BX$4,BX$4&lt;=Projects!$C$39+Projects!$D$39-1),Projects!$B$39/Projects!$D$39,"")</f>
        <v>947368.421052632</v>
      </c>
      <c r="BY45" s="585">
        <f>IF(AND(Projects!$C$39&lt;=BY$4,BY$4&lt;=Projects!$C$39+Projects!$D$39-1),Projects!$B$39/Projects!$D$39,"")</f>
        <v>947368.421052632</v>
      </c>
      <c r="BZ45" s="585">
        <f>IF(AND(Projects!$C$39&lt;=BZ$4,BZ$4&lt;=Projects!$C$39+Projects!$D$39-1),Projects!$B$39/Projects!$D$39,"")</f>
        <v>947368.421052632</v>
      </c>
      <c r="CA45" s="585">
        <f>IF(AND(Projects!$C$39&lt;=CA$4,CA$4&lt;=Projects!$C$39+Projects!$D$39-1),Projects!$B$39/Projects!$D$39,"")</f>
        <v>947368.421052632</v>
      </c>
      <c r="CB45" s="585">
        <f>IF(AND(Projects!$C$39&lt;=CB$4,CB$4&lt;=Projects!$C$39+Projects!$D$39-1),Projects!$B$39/Projects!$D$39,"")</f>
        <v>947368.421052632</v>
      </c>
      <c r="CC45" s="585">
        <f>IF(AND(Projects!$C$39&lt;=CC$4,CC$4&lt;=Projects!$C$39+Projects!$D$39-1),Projects!$B$39/Projects!$D$39,"")</f>
        <v>947368.421052632</v>
      </c>
      <c r="CD45" s="585">
        <f>IF(AND(Projects!$C$39&lt;=CD$4,CD$4&lt;=Projects!$C$39+Projects!$D$39-1),Projects!$B$39/Projects!$D$39,"")</f>
        <v>947368.421052632</v>
      </c>
      <c r="CE45" s="585">
        <f>IF(AND(Projects!$C$39&lt;=CE$4,CE$4&lt;=Projects!$C$39+Projects!$D$39-1),Projects!$B$39/Projects!$D$39,"")</f>
        <v>947368.421052632</v>
      </c>
      <c r="CF45" s="585">
        <f>IF(AND(Projects!$C$39&lt;=CF$4,CF$4&lt;=Projects!$C$39+Projects!$D$39-1),Projects!$B$39/Projects!$D$39,"")</f>
        <v>947368.421052632</v>
      </c>
      <c r="CG45" s="585">
        <f>IF(AND(Projects!$C$39&lt;=CG$4,CG$4&lt;=Projects!$C$39+Projects!$D$39-1),Projects!$B$39/Projects!$D$39,"")</f>
        <v>947368.421052632</v>
      </c>
      <c r="CH45" s="585">
        <f>IF(AND(Projects!$C$39&lt;=CH$4,CH$4&lt;=Projects!$C$39+Projects!$D$39-1),Projects!$B$39/Projects!$D$39,"")</f>
        <v>947368.421052632</v>
      </c>
      <c r="CI45" s="585">
        <f>IF(AND(Projects!$C$39&lt;=CI$4,CI$4&lt;=Projects!$C$39+Projects!$D$39-1),Projects!$B$39/Projects!$D$39,"")</f>
        <v>947368.421052632</v>
      </c>
      <c r="CJ45" s="585">
        <f>IF(AND(Projects!$C$39&lt;=CJ$4,CJ$4&lt;=Projects!$C$39+Projects!$D$39-1),Projects!$B$39/Projects!$D$39,"")</f>
        <v>947368.421052632</v>
      </c>
      <c r="CK45" s="585">
        <f>IF(AND(Projects!$C$39&lt;=CK$4,CK$4&lt;=Projects!$C$39+Projects!$D$39-1),Projects!$B$39/Projects!$D$39,"")</f>
        <v>947368.421052632</v>
      </c>
      <c r="CL45" s="585">
        <f>IF(AND(Projects!$C$39&lt;=CL$4,CL$4&lt;=Projects!$C$39+Projects!$D$39-1),Projects!$B$39/Projects!$D$39,"")</f>
        <v>947368.421052632</v>
      </c>
      <c r="CM45" s="585">
        <f>IF(AND(Projects!$C$39&lt;=CM$4,CM$4&lt;=Projects!$C$39+Projects!$D$39-1),Projects!$B$39/Projects!$D$39,"")</f>
        <v>947368.421052632</v>
      </c>
      <c r="CN45" s="585">
        <f>IF(AND(Projects!$C$39&lt;=CN$4,CN$4&lt;=Projects!$C$39+Projects!$D$39-1),Projects!$B$39/Projects!$D$39,"")</f>
        <v>947368.421052632</v>
      </c>
      <c r="CO45" s="585">
        <f>IF(AND(Projects!$C$39&lt;=CO$4,CO$4&lt;=Projects!$C$39+Projects!$D$39-1),Projects!$B$39/Projects!$D$39,"")</f>
      </c>
      <c r="CP45" s="585">
        <f>IF(AND(Projects!$C$39&lt;=CP$4,CP$4&lt;=Projects!$C$39+Projects!$D$39-1),Projects!$B$39/Projects!$D$39,"")</f>
      </c>
      <c r="CQ45" s="585">
        <f>IF(AND(Projects!$C$39&lt;=CQ$4,CQ$4&lt;=Projects!$C$39+Projects!$D$39-1),Projects!$B$39/Projects!$D$39,"")</f>
      </c>
      <c r="CR45" s="585">
        <f>IF(AND(Projects!$C$39&lt;=CR$4,CR$4&lt;=Projects!$C$39+Projects!$D$39-1),Projects!$B$39/Projects!$D$39,"")</f>
      </c>
      <c r="CS45" s="585">
        <f>IF(AND(Projects!$C$39&lt;=CS$4,CS$4&lt;=Projects!$C$39+Projects!$D$39-1),Projects!$B$39/Projects!$D$39,"")</f>
      </c>
      <c r="CT45" s="585">
        <f>IF(AND(Projects!$C$39&lt;=CT$4,CT$4&lt;=Projects!$C$39+Projects!$D$39-1),Projects!$B$39/Projects!$D$39,"")</f>
      </c>
      <c r="CU45" s="585">
        <f>IF(AND(Projects!$C$39&lt;=CU$4,CU$4&lt;=Projects!$C$39+Projects!$D$39-1),Projects!$B$39/Projects!$D$39,"")</f>
      </c>
      <c r="CV45" s="585">
        <f>IF(AND(Projects!$C$39&lt;=CV$4,CV$4&lt;=Projects!$C$39+Projects!$D$39-1),Projects!$B$39/Projects!$D$39,"")</f>
      </c>
      <c r="CW45" s="585">
        <f>IF(AND(Projects!$C$39&lt;=CW$4,CW$4&lt;=Projects!$C$39+Projects!$D$39-1),Projects!$B$39/Projects!$D$39,"")</f>
      </c>
      <c r="CX45" s="585">
        <f>IF(AND(Projects!$C$39&lt;=CX$4,CX$4&lt;=Projects!$C$39+Projects!$D$39-1),Projects!$B$39/Projects!$D$39,"")</f>
      </c>
      <c r="CY45" s="585">
        <f>IF(AND(Projects!$C$39&lt;=CY$4,CY$4&lt;=Projects!$C$39+Projects!$D$39-1),Projects!$B$39/Projects!$D$39,"")</f>
      </c>
      <c r="CZ45" s="585">
        <f>IF(AND(Projects!$C$39&lt;=CZ$4,CZ$4&lt;=Projects!$C$39+Projects!$D$39-1),Projects!$B$39/Projects!$D$39,"")</f>
      </c>
      <c r="DA45" s="585">
        <f>IF(AND(Projects!$C$39&lt;=DA$4,DA$4&lt;=Projects!$C$39+Projects!$D$39-1),Projects!$B$39/Projects!$D$39,"")</f>
      </c>
      <c r="DB45" s="585">
        <f>IF(AND(Projects!$C$39&lt;=DB$4,DB$4&lt;=Projects!$C$39+Projects!$D$39-1),Projects!$B$39/Projects!$D$39,"")</f>
      </c>
    </row>
    <row r="46" ht="15" customFormat="1" customHeight="1" s="382">
      <c r="A46" s="514" t="inlineStr">
        <is>
          <t xml:space="preserve">BD-24</t>
        </is>
      </c>
      <c r="B46" s="582">
        <f>Projects!$B$40</f>
        <v>15000000</v>
      </c>
      <c r="C46" s="583">
        <f>EDATE(Model!$E$2,Projects!$C$40-1)</f>
        <v>48214</v>
      </c>
      <c r="D46" s="583">
        <f>EDATE(Model!$E$2,Projects!$C$40+Projects!$D$40-2)</f>
        <v>48761</v>
      </c>
      <c r="E46" s="584">
        <f>Projects!$D$40</f>
        <v>19</v>
      </c>
      <c r="F46" s="582">
        <f>Projects!$B$40/Projects!$D$40</f>
        <v>789473.684210526</v>
      </c>
      <c r="G46" s="585">
        <f>IF(AND(Projects!$C$40&lt;=G$4,G$4&lt;=Projects!$C$40+Projects!$D$40-1),Projects!$B$40/Projects!$D$40,"")</f>
      </c>
      <c r="H46" s="585">
        <f>IF(AND(Projects!$C$40&lt;=H$4,H$4&lt;=Projects!$C$40+Projects!$D$40-1),Projects!$B$40/Projects!$D$40,"")</f>
      </c>
      <c r="I46" s="585">
        <f>IF(AND(Projects!$C$40&lt;=I$4,I$4&lt;=Projects!$C$40+Projects!$D$40-1),Projects!$B$40/Projects!$D$40,"")</f>
      </c>
      <c r="J46" s="585">
        <f>IF(AND(Projects!$C$40&lt;=J$4,J$4&lt;=Projects!$C$40+Projects!$D$40-1),Projects!$B$40/Projects!$D$40,"")</f>
      </c>
      <c r="K46" s="585">
        <f>IF(AND(Projects!$C$40&lt;=K$4,K$4&lt;=Projects!$C$40+Projects!$D$40-1),Projects!$B$40/Projects!$D$40,"")</f>
      </c>
      <c r="L46" s="585">
        <f>IF(AND(Projects!$C$40&lt;=L$4,L$4&lt;=Projects!$C$40+Projects!$D$40-1),Projects!$B$40/Projects!$D$40,"")</f>
      </c>
      <c r="M46" s="585">
        <f>IF(AND(Projects!$C$40&lt;=M$4,M$4&lt;=Projects!$C$40+Projects!$D$40-1),Projects!$B$40/Projects!$D$40,"")</f>
      </c>
      <c r="N46" s="585">
        <f>IF(AND(Projects!$C$40&lt;=N$4,N$4&lt;=Projects!$C$40+Projects!$D$40-1),Projects!$B$40/Projects!$D$40,"")</f>
      </c>
      <c r="O46" s="585">
        <f>IF(AND(Projects!$C$40&lt;=O$4,O$4&lt;=Projects!$C$40+Projects!$D$40-1),Projects!$B$40/Projects!$D$40,"")</f>
      </c>
      <c r="P46" s="585">
        <f>IF(AND(Projects!$C$40&lt;=P$4,P$4&lt;=Projects!$C$40+Projects!$D$40-1),Projects!$B$40/Projects!$D$40,"")</f>
      </c>
      <c r="Q46" s="585">
        <f>IF(AND(Projects!$C$40&lt;=Q$4,Q$4&lt;=Projects!$C$40+Projects!$D$40-1),Projects!$B$40/Projects!$D$40,"")</f>
      </c>
      <c r="R46" s="585">
        <f>IF(AND(Projects!$C$40&lt;=R$4,R$4&lt;=Projects!$C$40+Projects!$D$40-1),Projects!$B$40/Projects!$D$40,"")</f>
      </c>
      <c r="S46" s="585">
        <f>IF(AND(Projects!$C$40&lt;=S$4,S$4&lt;=Projects!$C$40+Projects!$D$40-1),Projects!$B$40/Projects!$D$40,"")</f>
      </c>
      <c r="T46" s="585">
        <f>IF(AND(Projects!$C$40&lt;=T$4,T$4&lt;=Projects!$C$40+Projects!$D$40-1),Projects!$B$40/Projects!$D$40,"")</f>
      </c>
      <c r="U46" s="585">
        <f>IF(AND(Projects!$C$40&lt;=U$4,U$4&lt;=Projects!$C$40+Projects!$D$40-1),Projects!$B$40/Projects!$D$40,"")</f>
      </c>
      <c r="V46" s="585">
        <f>IF(AND(Projects!$C$40&lt;=V$4,V$4&lt;=Projects!$C$40+Projects!$D$40-1),Projects!$B$40/Projects!$D$40,"")</f>
      </c>
      <c r="W46" s="585">
        <f>IF(AND(Projects!$C$40&lt;=W$4,W$4&lt;=Projects!$C$40+Projects!$D$40-1),Projects!$B$40/Projects!$D$40,"")</f>
      </c>
      <c r="X46" s="585">
        <f>IF(AND(Projects!$C$40&lt;=X$4,X$4&lt;=Projects!$C$40+Projects!$D$40-1),Projects!$B$40/Projects!$D$40,"")</f>
      </c>
      <c r="Y46" s="585">
        <f>IF(AND(Projects!$C$40&lt;=Y$4,Y$4&lt;=Projects!$C$40+Projects!$D$40-1),Projects!$B$40/Projects!$D$40,"")</f>
      </c>
      <c r="Z46" s="585">
        <f>IF(AND(Projects!$C$40&lt;=Z$4,Z$4&lt;=Projects!$C$40+Projects!$D$40-1),Projects!$B$40/Projects!$D$40,"")</f>
      </c>
      <c r="AA46" s="585">
        <f>IF(AND(Projects!$C$40&lt;=AA$4,AA$4&lt;=Projects!$C$40+Projects!$D$40-1),Projects!$B$40/Projects!$D$40,"")</f>
      </c>
      <c r="AB46" s="585">
        <f>IF(AND(Projects!$C$40&lt;=AB$4,AB$4&lt;=Projects!$C$40+Projects!$D$40-1),Projects!$B$40/Projects!$D$40,"")</f>
      </c>
      <c r="AC46" s="585">
        <f>IF(AND(Projects!$C$40&lt;=AC$4,AC$4&lt;=Projects!$C$40+Projects!$D$40-1),Projects!$B$40/Projects!$D$40,"")</f>
      </c>
      <c r="AD46" s="585">
        <f>IF(AND(Projects!$C$40&lt;=AD$4,AD$4&lt;=Projects!$C$40+Projects!$D$40-1),Projects!$B$40/Projects!$D$40,"")</f>
      </c>
      <c r="AE46" s="585">
        <f>IF(AND(Projects!$C$40&lt;=AE$4,AE$4&lt;=Projects!$C$40+Projects!$D$40-1),Projects!$B$40/Projects!$D$40,"")</f>
      </c>
      <c r="AF46" s="585">
        <f>IF(AND(Projects!$C$40&lt;=AF$4,AF$4&lt;=Projects!$C$40+Projects!$D$40-1),Projects!$B$40/Projects!$D$40,"")</f>
      </c>
      <c r="AG46" s="585">
        <f>IF(AND(Projects!$C$40&lt;=AG$4,AG$4&lt;=Projects!$C$40+Projects!$D$40-1),Projects!$B$40/Projects!$D$40,"")</f>
      </c>
      <c r="AH46" s="585">
        <f>IF(AND(Projects!$C$40&lt;=AH$4,AH$4&lt;=Projects!$C$40+Projects!$D$40-1),Projects!$B$40/Projects!$D$40,"")</f>
      </c>
      <c r="AI46" s="585">
        <f>IF(AND(Projects!$C$40&lt;=AI$4,AI$4&lt;=Projects!$C$40+Projects!$D$40-1),Projects!$B$40/Projects!$D$40,"")</f>
      </c>
      <c r="AJ46" s="585">
        <f>IF(AND(Projects!$C$40&lt;=AJ$4,AJ$4&lt;=Projects!$C$40+Projects!$D$40-1),Projects!$B$40/Projects!$D$40,"")</f>
      </c>
      <c r="AK46" s="585">
        <f>IF(AND(Projects!$C$40&lt;=AK$4,AK$4&lt;=Projects!$C$40+Projects!$D$40-1),Projects!$B$40/Projects!$D$40,"")</f>
      </c>
      <c r="AL46" s="585">
        <f>IF(AND(Projects!$C$40&lt;=AL$4,AL$4&lt;=Projects!$C$40+Projects!$D$40-1),Projects!$B$40/Projects!$D$40,"")</f>
      </c>
      <c r="AM46" s="585">
        <f>IF(AND(Projects!$C$40&lt;=AM$4,AM$4&lt;=Projects!$C$40+Projects!$D$40-1),Projects!$B$40/Projects!$D$40,"")</f>
      </c>
      <c r="AN46" s="585">
        <f>IF(AND(Projects!$C$40&lt;=AN$4,AN$4&lt;=Projects!$C$40+Projects!$D$40-1),Projects!$B$40/Projects!$D$40,"")</f>
      </c>
      <c r="AO46" s="585">
        <f>IF(AND(Projects!$C$40&lt;=AO$4,AO$4&lt;=Projects!$C$40+Projects!$D$40-1),Projects!$B$40/Projects!$D$40,"")</f>
      </c>
      <c r="AP46" s="585">
        <f>IF(AND(Projects!$C$40&lt;=AP$4,AP$4&lt;=Projects!$C$40+Projects!$D$40-1),Projects!$B$40/Projects!$D$40,"")</f>
      </c>
      <c r="AQ46" s="585">
        <f>IF(AND(Projects!$C$40&lt;=AQ$4,AQ$4&lt;=Projects!$C$40+Projects!$D$40-1),Projects!$B$40/Projects!$D$40,"")</f>
      </c>
      <c r="AR46" s="585">
        <f>IF(AND(Projects!$C$40&lt;=AR$4,AR$4&lt;=Projects!$C$40+Projects!$D$40-1),Projects!$B$40/Projects!$D$40,"")</f>
      </c>
      <c r="AS46" s="585">
        <f>IF(AND(Projects!$C$40&lt;=AS$4,AS$4&lt;=Projects!$C$40+Projects!$D$40-1),Projects!$B$40/Projects!$D$40,"")</f>
      </c>
      <c r="AT46" s="585">
        <f>IF(AND(Projects!$C$40&lt;=AT$4,AT$4&lt;=Projects!$C$40+Projects!$D$40-1),Projects!$B$40/Projects!$D$40,"")</f>
      </c>
      <c r="AU46" s="585">
        <f>IF(AND(Projects!$C$40&lt;=AU$4,AU$4&lt;=Projects!$C$40+Projects!$D$40-1),Projects!$B$40/Projects!$D$40,"")</f>
      </c>
      <c r="AV46" s="585">
        <f>IF(AND(Projects!$C$40&lt;=AV$4,AV$4&lt;=Projects!$C$40+Projects!$D$40-1),Projects!$B$40/Projects!$D$40,"")</f>
      </c>
      <c r="AW46" s="585">
        <f>IF(AND(Projects!$C$40&lt;=AW$4,AW$4&lt;=Projects!$C$40+Projects!$D$40-1),Projects!$B$40/Projects!$D$40,"")</f>
      </c>
      <c r="AX46" s="585">
        <f>IF(AND(Projects!$C$40&lt;=AX$4,AX$4&lt;=Projects!$C$40+Projects!$D$40-1),Projects!$B$40/Projects!$D$40,"")</f>
      </c>
      <c r="AY46" s="585">
        <f>IF(AND(Projects!$C$40&lt;=AY$4,AY$4&lt;=Projects!$C$40+Projects!$D$40-1),Projects!$B$40/Projects!$D$40,"")</f>
      </c>
      <c r="AZ46" s="585">
        <f>IF(AND(Projects!$C$40&lt;=AZ$4,AZ$4&lt;=Projects!$C$40+Projects!$D$40-1),Projects!$B$40/Projects!$D$40,"")</f>
      </c>
      <c r="BA46" s="585">
        <f>IF(AND(Projects!$C$40&lt;=BA$4,BA$4&lt;=Projects!$C$40+Projects!$D$40-1),Projects!$B$40/Projects!$D$40,"")</f>
      </c>
      <c r="BB46" s="585">
        <f>IF(AND(Projects!$C$40&lt;=BB$4,BB$4&lt;=Projects!$C$40+Projects!$D$40-1),Projects!$B$40/Projects!$D$40,"")</f>
      </c>
      <c r="BC46" s="585">
        <f>IF(AND(Projects!$C$40&lt;=BC$4,BC$4&lt;=Projects!$C$40+Projects!$D$40-1),Projects!$B$40/Projects!$D$40,"")</f>
      </c>
      <c r="BD46" s="585">
        <f>IF(AND(Projects!$C$40&lt;=BD$4,BD$4&lt;=Projects!$C$40+Projects!$D$40-1),Projects!$B$40/Projects!$D$40,"")</f>
      </c>
      <c r="BE46" s="585">
        <f>IF(AND(Projects!$C$40&lt;=BE$4,BE$4&lt;=Projects!$C$40+Projects!$D$40-1),Projects!$B$40/Projects!$D$40,"")</f>
      </c>
      <c r="BF46" s="585">
        <f>IF(AND(Projects!$C$40&lt;=BF$4,BF$4&lt;=Projects!$C$40+Projects!$D$40-1),Projects!$B$40/Projects!$D$40,"")</f>
      </c>
      <c r="BG46" s="585">
        <f>IF(AND(Projects!$C$40&lt;=BG$4,BG$4&lt;=Projects!$C$40+Projects!$D$40-1),Projects!$B$40/Projects!$D$40,"")</f>
      </c>
      <c r="BH46" s="585">
        <f>IF(AND(Projects!$C$40&lt;=BH$4,BH$4&lt;=Projects!$C$40+Projects!$D$40-1),Projects!$B$40/Projects!$D$40,"")</f>
      </c>
      <c r="BI46" s="585">
        <f>IF(AND(Projects!$C$40&lt;=BI$4,BI$4&lt;=Projects!$C$40+Projects!$D$40-1),Projects!$B$40/Projects!$D$40,"")</f>
      </c>
      <c r="BJ46" s="585">
        <f>IF(AND(Projects!$C$40&lt;=BJ$4,BJ$4&lt;=Projects!$C$40+Projects!$D$40-1),Projects!$B$40/Projects!$D$40,"")</f>
      </c>
      <c r="BK46" s="585">
        <f>IF(AND(Projects!$C$40&lt;=BK$4,BK$4&lt;=Projects!$C$40+Projects!$D$40-1),Projects!$B$40/Projects!$D$40,"")</f>
      </c>
      <c r="BL46" s="585">
        <f>IF(AND(Projects!$C$40&lt;=BL$4,BL$4&lt;=Projects!$C$40+Projects!$D$40-1),Projects!$B$40/Projects!$D$40,"")</f>
      </c>
      <c r="BM46" s="585">
        <f>IF(AND(Projects!$C$40&lt;=BM$4,BM$4&lt;=Projects!$C$40+Projects!$D$40-1),Projects!$B$40/Projects!$D$40,"")</f>
      </c>
      <c r="BN46" s="585">
        <f>IF(AND(Projects!$C$40&lt;=BN$4,BN$4&lt;=Projects!$C$40+Projects!$D$40-1),Projects!$B$40/Projects!$D$40,"")</f>
      </c>
      <c r="BO46" s="585">
        <f>IF(AND(Projects!$C$40&lt;=BO$4,BO$4&lt;=Projects!$C$40+Projects!$D$40-1),Projects!$B$40/Projects!$D$40,"")</f>
      </c>
      <c r="BP46" s="585">
        <f>IF(AND(Projects!$C$40&lt;=BP$4,BP$4&lt;=Projects!$C$40+Projects!$D$40-1),Projects!$B$40/Projects!$D$40,"")</f>
      </c>
      <c r="BQ46" s="585">
        <f>IF(AND(Projects!$C$40&lt;=BQ$4,BQ$4&lt;=Projects!$C$40+Projects!$D$40-1),Projects!$B$40/Projects!$D$40,"")</f>
      </c>
      <c r="BR46" s="585">
        <f>IF(AND(Projects!$C$40&lt;=BR$4,BR$4&lt;=Projects!$C$40+Projects!$D$40-1),Projects!$B$40/Projects!$D$40,"")</f>
      </c>
      <c r="BS46" s="585">
        <f>IF(AND(Projects!$C$40&lt;=BS$4,BS$4&lt;=Projects!$C$40+Projects!$D$40-1),Projects!$B$40/Projects!$D$40,"")</f>
      </c>
      <c r="BT46" s="585">
        <f>IF(AND(Projects!$C$40&lt;=BT$4,BT$4&lt;=Projects!$C$40+Projects!$D$40-1),Projects!$B$40/Projects!$D$40,"")</f>
      </c>
      <c r="BU46" s="585">
        <f>IF(AND(Projects!$C$40&lt;=BU$4,BU$4&lt;=Projects!$C$40+Projects!$D$40-1),Projects!$B$40/Projects!$D$40,"")</f>
      </c>
      <c r="BV46" s="585">
        <f>IF(AND(Projects!$C$40&lt;=BV$4,BV$4&lt;=Projects!$C$40+Projects!$D$40-1),Projects!$B$40/Projects!$D$40,"")</f>
      </c>
      <c r="BW46" s="585">
        <f>IF(AND(Projects!$C$40&lt;=BW$4,BW$4&lt;=Projects!$C$40+Projects!$D$40-1),Projects!$B$40/Projects!$D$40,"")</f>
      </c>
      <c r="BX46" s="585">
        <f>IF(AND(Projects!$C$40&lt;=BX$4,BX$4&lt;=Projects!$C$40+Projects!$D$40-1),Projects!$B$40/Projects!$D$40,"")</f>
        <v>789473.684210526</v>
      </c>
      <c r="BY46" s="585">
        <f>IF(AND(Projects!$C$40&lt;=BY$4,BY$4&lt;=Projects!$C$40+Projects!$D$40-1),Projects!$B$40/Projects!$D$40,"")</f>
        <v>789473.684210526</v>
      </c>
      <c r="BZ46" s="585">
        <f>IF(AND(Projects!$C$40&lt;=BZ$4,BZ$4&lt;=Projects!$C$40+Projects!$D$40-1),Projects!$B$40/Projects!$D$40,"")</f>
        <v>789473.684210526</v>
      </c>
      <c r="CA46" s="585">
        <f>IF(AND(Projects!$C$40&lt;=CA$4,CA$4&lt;=Projects!$C$40+Projects!$D$40-1),Projects!$B$40/Projects!$D$40,"")</f>
        <v>789473.684210526</v>
      </c>
      <c r="CB46" s="585">
        <f>IF(AND(Projects!$C$40&lt;=CB$4,CB$4&lt;=Projects!$C$40+Projects!$D$40-1),Projects!$B$40/Projects!$D$40,"")</f>
        <v>789473.684210526</v>
      </c>
      <c r="CC46" s="585">
        <f>IF(AND(Projects!$C$40&lt;=CC$4,CC$4&lt;=Projects!$C$40+Projects!$D$40-1),Projects!$B$40/Projects!$D$40,"")</f>
        <v>789473.684210526</v>
      </c>
      <c r="CD46" s="585">
        <f>IF(AND(Projects!$C$40&lt;=CD$4,CD$4&lt;=Projects!$C$40+Projects!$D$40-1),Projects!$B$40/Projects!$D$40,"")</f>
        <v>789473.684210526</v>
      </c>
      <c r="CE46" s="585">
        <f>IF(AND(Projects!$C$40&lt;=CE$4,CE$4&lt;=Projects!$C$40+Projects!$D$40-1),Projects!$B$40/Projects!$D$40,"")</f>
        <v>789473.684210526</v>
      </c>
      <c r="CF46" s="585">
        <f>IF(AND(Projects!$C$40&lt;=CF$4,CF$4&lt;=Projects!$C$40+Projects!$D$40-1),Projects!$B$40/Projects!$D$40,"")</f>
        <v>789473.684210526</v>
      </c>
      <c r="CG46" s="585">
        <f>IF(AND(Projects!$C$40&lt;=CG$4,CG$4&lt;=Projects!$C$40+Projects!$D$40-1),Projects!$B$40/Projects!$D$40,"")</f>
        <v>789473.684210526</v>
      </c>
      <c r="CH46" s="585">
        <f>IF(AND(Projects!$C$40&lt;=CH$4,CH$4&lt;=Projects!$C$40+Projects!$D$40-1),Projects!$B$40/Projects!$D$40,"")</f>
        <v>789473.684210526</v>
      </c>
      <c r="CI46" s="585">
        <f>IF(AND(Projects!$C$40&lt;=CI$4,CI$4&lt;=Projects!$C$40+Projects!$D$40-1),Projects!$B$40/Projects!$D$40,"")</f>
        <v>789473.684210526</v>
      </c>
      <c r="CJ46" s="585">
        <f>IF(AND(Projects!$C$40&lt;=CJ$4,CJ$4&lt;=Projects!$C$40+Projects!$D$40-1),Projects!$B$40/Projects!$D$40,"")</f>
        <v>789473.684210526</v>
      </c>
      <c r="CK46" s="585">
        <f>IF(AND(Projects!$C$40&lt;=CK$4,CK$4&lt;=Projects!$C$40+Projects!$D$40-1),Projects!$B$40/Projects!$D$40,"")</f>
        <v>789473.684210526</v>
      </c>
      <c r="CL46" s="585">
        <f>IF(AND(Projects!$C$40&lt;=CL$4,CL$4&lt;=Projects!$C$40+Projects!$D$40-1),Projects!$B$40/Projects!$D$40,"")</f>
        <v>789473.684210526</v>
      </c>
      <c r="CM46" s="585">
        <f>IF(AND(Projects!$C$40&lt;=CM$4,CM$4&lt;=Projects!$C$40+Projects!$D$40-1),Projects!$B$40/Projects!$D$40,"")</f>
        <v>789473.684210526</v>
      </c>
      <c r="CN46" s="585">
        <f>IF(AND(Projects!$C$40&lt;=CN$4,CN$4&lt;=Projects!$C$40+Projects!$D$40-1),Projects!$B$40/Projects!$D$40,"")</f>
        <v>789473.684210526</v>
      </c>
      <c r="CO46" s="585">
        <f>IF(AND(Projects!$C$40&lt;=CO$4,CO$4&lt;=Projects!$C$40+Projects!$D$40-1),Projects!$B$40/Projects!$D$40,"")</f>
        <v>789473.684210526</v>
      </c>
      <c r="CP46" s="585">
        <f>IF(AND(Projects!$C$40&lt;=CP$4,CP$4&lt;=Projects!$C$40+Projects!$D$40-1),Projects!$B$40/Projects!$D$40,"")</f>
        <v>789473.684210526</v>
      </c>
      <c r="CQ46" s="585">
        <f>IF(AND(Projects!$C$40&lt;=CQ$4,CQ$4&lt;=Projects!$C$40+Projects!$D$40-1),Projects!$B$40/Projects!$D$40,"")</f>
      </c>
      <c r="CR46" s="585">
        <f>IF(AND(Projects!$C$40&lt;=CR$4,CR$4&lt;=Projects!$C$40+Projects!$D$40-1),Projects!$B$40/Projects!$D$40,"")</f>
      </c>
      <c r="CS46" s="585">
        <f>IF(AND(Projects!$C$40&lt;=CS$4,CS$4&lt;=Projects!$C$40+Projects!$D$40-1),Projects!$B$40/Projects!$D$40,"")</f>
      </c>
      <c r="CT46" s="585">
        <f>IF(AND(Projects!$C$40&lt;=CT$4,CT$4&lt;=Projects!$C$40+Projects!$D$40-1),Projects!$B$40/Projects!$D$40,"")</f>
      </c>
      <c r="CU46" s="585">
        <f>IF(AND(Projects!$C$40&lt;=CU$4,CU$4&lt;=Projects!$C$40+Projects!$D$40-1),Projects!$B$40/Projects!$D$40,"")</f>
      </c>
      <c r="CV46" s="585">
        <f>IF(AND(Projects!$C$40&lt;=CV$4,CV$4&lt;=Projects!$C$40+Projects!$D$40-1),Projects!$B$40/Projects!$D$40,"")</f>
      </c>
      <c r="CW46" s="585">
        <f>IF(AND(Projects!$C$40&lt;=CW$4,CW$4&lt;=Projects!$C$40+Projects!$D$40-1),Projects!$B$40/Projects!$D$40,"")</f>
      </c>
      <c r="CX46" s="585">
        <f>IF(AND(Projects!$C$40&lt;=CX$4,CX$4&lt;=Projects!$C$40+Projects!$D$40-1),Projects!$B$40/Projects!$D$40,"")</f>
      </c>
      <c r="CY46" s="585">
        <f>IF(AND(Projects!$C$40&lt;=CY$4,CY$4&lt;=Projects!$C$40+Projects!$D$40-1),Projects!$B$40/Projects!$D$40,"")</f>
      </c>
      <c r="CZ46" s="585">
        <f>IF(AND(Projects!$C$40&lt;=CZ$4,CZ$4&lt;=Projects!$C$40+Projects!$D$40-1),Projects!$B$40/Projects!$D$40,"")</f>
      </c>
      <c r="DA46" s="585">
        <f>IF(AND(Projects!$C$40&lt;=DA$4,DA$4&lt;=Projects!$C$40+Projects!$D$40-1),Projects!$B$40/Projects!$D$40,"")</f>
      </c>
      <c r="DB46" s="585">
        <f>IF(AND(Projects!$C$40&lt;=DB$4,DB$4&lt;=Projects!$C$40+Projects!$D$40-1),Projects!$B$40/Projects!$D$40,"")</f>
      </c>
    </row>
    <row r="47" ht="15" customFormat="1" customHeight="1" s="382">
      <c r="A47" s="514" t="inlineStr">
        <is>
          <t xml:space="preserve">BD-25</t>
        </is>
      </c>
      <c r="B47" s="582">
        <f>Projects!$B$41</f>
        <v>15000000</v>
      </c>
      <c r="C47" s="583">
        <f>EDATE(Model!$E$2,Projects!$C$41-1)</f>
        <v>48274</v>
      </c>
      <c r="D47" s="583">
        <f>EDATE(Model!$E$2,Projects!$C$41+Projects!$D$41-2)</f>
        <v>48823</v>
      </c>
      <c r="E47" s="584">
        <f>Projects!$D$41</f>
        <v>19</v>
      </c>
      <c r="F47" s="582">
        <f>Projects!$B$41/Projects!$D$41</f>
        <v>789473.684210526</v>
      </c>
      <c r="G47" s="585">
        <f>IF(AND(Projects!$C$41&lt;=G$4,G$4&lt;=Projects!$C$41+Projects!$D$41-1),Projects!$B$41/Projects!$D$41,"")</f>
      </c>
      <c r="H47" s="585">
        <f>IF(AND(Projects!$C$41&lt;=H$4,H$4&lt;=Projects!$C$41+Projects!$D$41-1),Projects!$B$41/Projects!$D$41,"")</f>
      </c>
      <c r="I47" s="585">
        <f>IF(AND(Projects!$C$41&lt;=I$4,I$4&lt;=Projects!$C$41+Projects!$D$41-1),Projects!$B$41/Projects!$D$41,"")</f>
      </c>
      <c r="J47" s="585">
        <f>IF(AND(Projects!$C$41&lt;=J$4,J$4&lt;=Projects!$C$41+Projects!$D$41-1),Projects!$B$41/Projects!$D$41,"")</f>
      </c>
      <c r="K47" s="585">
        <f>IF(AND(Projects!$C$41&lt;=K$4,K$4&lt;=Projects!$C$41+Projects!$D$41-1),Projects!$B$41/Projects!$D$41,"")</f>
      </c>
      <c r="L47" s="585">
        <f>IF(AND(Projects!$C$41&lt;=L$4,L$4&lt;=Projects!$C$41+Projects!$D$41-1),Projects!$B$41/Projects!$D$41,"")</f>
      </c>
      <c r="M47" s="585">
        <f>IF(AND(Projects!$C$41&lt;=M$4,M$4&lt;=Projects!$C$41+Projects!$D$41-1),Projects!$B$41/Projects!$D$41,"")</f>
      </c>
      <c r="N47" s="585">
        <f>IF(AND(Projects!$C$41&lt;=N$4,N$4&lt;=Projects!$C$41+Projects!$D$41-1),Projects!$B$41/Projects!$D$41,"")</f>
      </c>
      <c r="O47" s="585">
        <f>IF(AND(Projects!$C$41&lt;=O$4,O$4&lt;=Projects!$C$41+Projects!$D$41-1),Projects!$B$41/Projects!$D$41,"")</f>
      </c>
      <c r="P47" s="585">
        <f>IF(AND(Projects!$C$41&lt;=P$4,P$4&lt;=Projects!$C$41+Projects!$D$41-1),Projects!$B$41/Projects!$D$41,"")</f>
      </c>
      <c r="Q47" s="585">
        <f>IF(AND(Projects!$C$41&lt;=Q$4,Q$4&lt;=Projects!$C$41+Projects!$D$41-1),Projects!$B$41/Projects!$D$41,"")</f>
      </c>
      <c r="R47" s="585">
        <f>IF(AND(Projects!$C$41&lt;=R$4,R$4&lt;=Projects!$C$41+Projects!$D$41-1),Projects!$B$41/Projects!$D$41,"")</f>
      </c>
      <c r="S47" s="585">
        <f>IF(AND(Projects!$C$41&lt;=S$4,S$4&lt;=Projects!$C$41+Projects!$D$41-1),Projects!$B$41/Projects!$D$41,"")</f>
      </c>
      <c r="T47" s="585">
        <f>IF(AND(Projects!$C$41&lt;=T$4,T$4&lt;=Projects!$C$41+Projects!$D$41-1),Projects!$B$41/Projects!$D$41,"")</f>
      </c>
      <c r="U47" s="585">
        <f>IF(AND(Projects!$C$41&lt;=U$4,U$4&lt;=Projects!$C$41+Projects!$D$41-1),Projects!$B$41/Projects!$D$41,"")</f>
      </c>
      <c r="V47" s="585">
        <f>IF(AND(Projects!$C$41&lt;=V$4,V$4&lt;=Projects!$C$41+Projects!$D$41-1),Projects!$B$41/Projects!$D$41,"")</f>
      </c>
      <c r="W47" s="585">
        <f>IF(AND(Projects!$C$41&lt;=W$4,W$4&lt;=Projects!$C$41+Projects!$D$41-1),Projects!$B$41/Projects!$D$41,"")</f>
      </c>
      <c r="X47" s="585">
        <f>IF(AND(Projects!$C$41&lt;=X$4,X$4&lt;=Projects!$C$41+Projects!$D$41-1),Projects!$B$41/Projects!$D$41,"")</f>
      </c>
      <c r="Y47" s="585">
        <f>IF(AND(Projects!$C$41&lt;=Y$4,Y$4&lt;=Projects!$C$41+Projects!$D$41-1),Projects!$B$41/Projects!$D$41,"")</f>
      </c>
      <c r="Z47" s="585">
        <f>IF(AND(Projects!$C$41&lt;=Z$4,Z$4&lt;=Projects!$C$41+Projects!$D$41-1),Projects!$B$41/Projects!$D$41,"")</f>
      </c>
      <c r="AA47" s="585">
        <f>IF(AND(Projects!$C$41&lt;=AA$4,AA$4&lt;=Projects!$C$41+Projects!$D$41-1),Projects!$B$41/Projects!$D$41,"")</f>
      </c>
      <c r="AB47" s="585">
        <f>IF(AND(Projects!$C$41&lt;=AB$4,AB$4&lt;=Projects!$C$41+Projects!$D$41-1),Projects!$B$41/Projects!$D$41,"")</f>
      </c>
      <c r="AC47" s="585">
        <f>IF(AND(Projects!$C$41&lt;=AC$4,AC$4&lt;=Projects!$C$41+Projects!$D$41-1),Projects!$B$41/Projects!$D$41,"")</f>
      </c>
      <c r="AD47" s="585">
        <f>IF(AND(Projects!$C$41&lt;=AD$4,AD$4&lt;=Projects!$C$41+Projects!$D$41-1),Projects!$B$41/Projects!$D$41,"")</f>
      </c>
      <c r="AE47" s="585">
        <f>IF(AND(Projects!$C$41&lt;=AE$4,AE$4&lt;=Projects!$C$41+Projects!$D$41-1),Projects!$B$41/Projects!$D$41,"")</f>
      </c>
      <c r="AF47" s="585">
        <f>IF(AND(Projects!$C$41&lt;=AF$4,AF$4&lt;=Projects!$C$41+Projects!$D$41-1),Projects!$B$41/Projects!$D$41,"")</f>
      </c>
      <c r="AG47" s="585">
        <f>IF(AND(Projects!$C$41&lt;=AG$4,AG$4&lt;=Projects!$C$41+Projects!$D$41-1),Projects!$B$41/Projects!$D$41,"")</f>
      </c>
      <c r="AH47" s="585">
        <f>IF(AND(Projects!$C$41&lt;=AH$4,AH$4&lt;=Projects!$C$41+Projects!$D$41-1),Projects!$B$41/Projects!$D$41,"")</f>
      </c>
      <c r="AI47" s="585">
        <f>IF(AND(Projects!$C$41&lt;=AI$4,AI$4&lt;=Projects!$C$41+Projects!$D$41-1),Projects!$B$41/Projects!$D$41,"")</f>
      </c>
      <c r="AJ47" s="585">
        <f>IF(AND(Projects!$C$41&lt;=AJ$4,AJ$4&lt;=Projects!$C$41+Projects!$D$41-1),Projects!$B$41/Projects!$D$41,"")</f>
      </c>
      <c r="AK47" s="585">
        <f>IF(AND(Projects!$C$41&lt;=AK$4,AK$4&lt;=Projects!$C$41+Projects!$D$41-1),Projects!$B$41/Projects!$D$41,"")</f>
      </c>
      <c r="AL47" s="585">
        <f>IF(AND(Projects!$C$41&lt;=AL$4,AL$4&lt;=Projects!$C$41+Projects!$D$41-1),Projects!$B$41/Projects!$D$41,"")</f>
      </c>
      <c r="AM47" s="585">
        <f>IF(AND(Projects!$C$41&lt;=AM$4,AM$4&lt;=Projects!$C$41+Projects!$D$41-1),Projects!$B$41/Projects!$D$41,"")</f>
      </c>
      <c r="AN47" s="585">
        <f>IF(AND(Projects!$C$41&lt;=AN$4,AN$4&lt;=Projects!$C$41+Projects!$D$41-1),Projects!$B$41/Projects!$D$41,"")</f>
      </c>
      <c r="AO47" s="585">
        <f>IF(AND(Projects!$C$41&lt;=AO$4,AO$4&lt;=Projects!$C$41+Projects!$D$41-1),Projects!$B$41/Projects!$D$41,"")</f>
      </c>
      <c r="AP47" s="585">
        <f>IF(AND(Projects!$C$41&lt;=AP$4,AP$4&lt;=Projects!$C$41+Projects!$D$41-1),Projects!$B$41/Projects!$D$41,"")</f>
      </c>
      <c r="AQ47" s="585">
        <f>IF(AND(Projects!$C$41&lt;=AQ$4,AQ$4&lt;=Projects!$C$41+Projects!$D$41-1),Projects!$B$41/Projects!$D$41,"")</f>
      </c>
      <c r="AR47" s="585">
        <f>IF(AND(Projects!$C$41&lt;=AR$4,AR$4&lt;=Projects!$C$41+Projects!$D$41-1),Projects!$B$41/Projects!$D$41,"")</f>
      </c>
      <c r="AS47" s="585">
        <f>IF(AND(Projects!$C$41&lt;=AS$4,AS$4&lt;=Projects!$C$41+Projects!$D$41-1),Projects!$B$41/Projects!$D$41,"")</f>
      </c>
      <c r="AT47" s="585">
        <f>IF(AND(Projects!$C$41&lt;=AT$4,AT$4&lt;=Projects!$C$41+Projects!$D$41-1),Projects!$B$41/Projects!$D$41,"")</f>
      </c>
      <c r="AU47" s="585">
        <f>IF(AND(Projects!$C$41&lt;=AU$4,AU$4&lt;=Projects!$C$41+Projects!$D$41-1),Projects!$B$41/Projects!$D$41,"")</f>
      </c>
      <c r="AV47" s="585">
        <f>IF(AND(Projects!$C$41&lt;=AV$4,AV$4&lt;=Projects!$C$41+Projects!$D$41-1),Projects!$B$41/Projects!$D$41,"")</f>
      </c>
      <c r="AW47" s="585">
        <f>IF(AND(Projects!$C$41&lt;=AW$4,AW$4&lt;=Projects!$C$41+Projects!$D$41-1),Projects!$B$41/Projects!$D$41,"")</f>
      </c>
      <c r="AX47" s="585">
        <f>IF(AND(Projects!$C$41&lt;=AX$4,AX$4&lt;=Projects!$C$41+Projects!$D$41-1),Projects!$B$41/Projects!$D$41,"")</f>
      </c>
      <c r="AY47" s="585">
        <f>IF(AND(Projects!$C$41&lt;=AY$4,AY$4&lt;=Projects!$C$41+Projects!$D$41-1),Projects!$B$41/Projects!$D$41,"")</f>
      </c>
      <c r="AZ47" s="585">
        <f>IF(AND(Projects!$C$41&lt;=AZ$4,AZ$4&lt;=Projects!$C$41+Projects!$D$41-1),Projects!$B$41/Projects!$D$41,"")</f>
      </c>
      <c r="BA47" s="585">
        <f>IF(AND(Projects!$C$41&lt;=BA$4,BA$4&lt;=Projects!$C$41+Projects!$D$41-1),Projects!$B$41/Projects!$D$41,"")</f>
      </c>
      <c r="BB47" s="585">
        <f>IF(AND(Projects!$C$41&lt;=BB$4,BB$4&lt;=Projects!$C$41+Projects!$D$41-1),Projects!$B$41/Projects!$D$41,"")</f>
      </c>
      <c r="BC47" s="585">
        <f>IF(AND(Projects!$C$41&lt;=BC$4,BC$4&lt;=Projects!$C$41+Projects!$D$41-1),Projects!$B$41/Projects!$D$41,"")</f>
      </c>
      <c r="BD47" s="585">
        <f>IF(AND(Projects!$C$41&lt;=BD$4,BD$4&lt;=Projects!$C$41+Projects!$D$41-1),Projects!$B$41/Projects!$D$41,"")</f>
      </c>
      <c r="BE47" s="585">
        <f>IF(AND(Projects!$C$41&lt;=BE$4,BE$4&lt;=Projects!$C$41+Projects!$D$41-1),Projects!$B$41/Projects!$D$41,"")</f>
      </c>
      <c r="BF47" s="585">
        <f>IF(AND(Projects!$C$41&lt;=BF$4,BF$4&lt;=Projects!$C$41+Projects!$D$41-1),Projects!$B$41/Projects!$D$41,"")</f>
      </c>
      <c r="BG47" s="585">
        <f>IF(AND(Projects!$C$41&lt;=BG$4,BG$4&lt;=Projects!$C$41+Projects!$D$41-1),Projects!$B$41/Projects!$D$41,"")</f>
      </c>
      <c r="BH47" s="585">
        <f>IF(AND(Projects!$C$41&lt;=BH$4,BH$4&lt;=Projects!$C$41+Projects!$D$41-1),Projects!$B$41/Projects!$D$41,"")</f>
      </c>
      <c r="BI47" s="585">
        <f>IF(AND(Projects!$C$41&lt;=BI$4,BI$4&lt;=Projects!$C$41+Projects!$D$41-1),Projects!$B$41/Projects!$D$41,"")</f>
      </c>
      <c r="BJ47" s="585">
        <f>IF(AND(Projects!$C$41&lt;=BJ$4,BJ$4&lt;=Projects!$C$41+Projects!$D$41-1),Projects!$B$41/Projects!$D$41,"")</f>
      </c>
      <c r="BK47" s="585">
        <f>IF(AND(Projects!$C$41&lt;=BK$4,BK$4&lt;=Projects!$C$41+Projects!$D$41-1),Projects!$B$41/Projects!$D$41,"")</f>
      </c>
      <c r="BL47" s="585">
        <f>IF(AND(Projects!$C$41&lt;=BL$4,BL$4&lt;=Projects!$C$41+Projects!$D$41-1),Projects!$B$41/Projects!$D$41,"")</f>
      </c>
      <c r="BM47" s="585">
        <f>IF(AND(Projects!$C$41&lt;=BM$4,BM$4&lt;=Projects!$C$41+Projects!$D$41-1),Projects!$B$41/Projects!$D$41,"")</f>
      </c>
      <c r="BN47" s="585">
        <f>IF(AND(Projects!$C$41&lt;=BN$4,BN$4&lt;=Projects!$C$41+Projects!$D$41-1),Projects!$B$41/Projects!$D$41,"")</f>
      </c>
      <c r="BO47" s="585">
        <f>IF(AND(Projects!$C$41&lt;=BO$4,BO$4&lt;=Projects!$C$41+Projects!$D$41-1),Projects!$B$41/Projects!$D$41,"")</f>
      </c>
      <c r="BP47" s="585">
        <f>IF(AND(Projects!$C$41&lt;=BP$4,BP$4&lt;=Projects!$C$41+Projects!$D$41-1),Projects!$B$41/Projects!$D$41,"")</f>
      </c>
      <c r="BQ47" s="585">
        <f>IF(AND(Projects!$C$41&lt;=BQ$4,BQ$4&lt;=Projects!$C$41+Projects!$D$41-1),Projects!$B$41/Projects!$D$41,"")</f>
      </c>
      <c r="BR47" s="585">
        <f>IF(AND(Projects!$C$41&lt;=BR$4,BR$4&lt;=Projects!$C$41+Projects!$D$41-1),Projects!$B$41/Projects!$D$41,"")</f>
      </c>
      <c r="BS47" s="585">
        <f>IF(AND(Projects!$C$41&lt;=BS$4,BS$4&lt;=Projects!$C$41+Projects!$D$41-1),Projects!$B$41/Projects!$D$41,"")</f>
      </c>
      <c r="BT47" s="585">
        <f>IF(AND(Projects!$C$41&lt;=BT$4,BT$4&lt;=Projects!$C$41+Projects!$D$41-1),Projects!$B$41/Projects!$D$41,"")</f>
      </c>
      <c r="BU47" s="585">
        <f>IF(AND(Projects!$C$41&lt;=BU$4,BU$4&lt;=Projects!$C$41+Projects!$D$41-1),Projects!$B$41/Projects!$D$41,"")</f>
      </c>
      <c r="BV47" s="585">
        <f>IF(AND(Projects!$C$41&lt;=BV$4,BV$4&lt;=Projects!$C$41+Projects!$D$41-1),Projects!$B$41/Projects!$D$41,"")</f>
      </c>
      <c r="BW47" s="585">
        <f>IF(AND(Projects!$C$41&lt;=BW$4,BW$4&lt;=Projects!$C$41+Projects!$D$41-1),Projects!$B$41/Projects!$D$41,"")</f>
      </c>
      <c r="BX47" s="585">
        <f>IF(AND(Projects!$C$41&lt;=BX$4,BX$4&lt;=Projects!$C$41+Projects!$D$41-1),Projects!$B$41/Projects!$D$41,"")</f>
      </c>
      <c r="BY47" s="585">
        <f>IF(AND(Projects!$C$41&lt;=BY$4,BY$4&lt;=Projects!$C$41+Projects!$D$41-1),Projects!$B$41/Projects!$D$41,"")</f>
      </c>
      <c r="BZ47" s="585">
        <f>IF(AND(Projects!$C$41&lt;=BZ$4,BZ$4&lt;=Projects!$C$41+Projects!$D$41-1),Projects!$B$41/Projects!$D$41,"")</f>
        <v>789473.684210526</v>
      </c>
      <c r="CA47" s="585">
        <f>IF(AND(Projects!$C$41&lt;=CA$4,CA$4&lt;=Projects!$C$41+Projects!$D$41-1),Projects!$B$41/Projects!$D$41,"")</f>
        <v>789473.684210526</v>
      </c>
      <c r="CB47" s="585">
        <f>IF(AND(Projects!$C$41&lt;=CB$4,CB$4&lt;=Projects!$C$41+Projects!$D$41-1),Projects!$B$41/Projects!$D$41,"")</f>
        <v>789473.684210526</v>
      </c>
      <c r="CC47" s="585">
        <f>IF(AND(Projects!$C$41&lt;=CC$4,CC$4&lt;=Projects!$C$41+Projects!$D$41-1),Projects!$B$41/Projects!$D$41,"")</f>
        <v>789473.684210526</v>
      </c>
      <c r="CD47" s="585">
        <f>IF(AND(Projects!$C$41&lt;=CD$4,CD$4&lt;=Projects!$C$41+Projects!$D$41-1),Projects!$B$41/Projects!$D$41,"")</f>
        <v>789473.684210526</v>
      </c>
      <c r="CE47" s="585">
        <f>IF(AND(Projects!$C$41&lt;=CE$4,CE$4&lt;=Projects!$C$41+Projects!$D$41-1),Projects!$B$41/Projects!$D$41,"")</f>
        <v>789473.684210526</v>
      </c>
      <c r="CF47" s="585">
        <f>IF(AND(Projects!$C$41&lt;=CF$4,CF$4&lt;=Projects!$C$41+Projects!$D$41-1),Projects!$B$41/Projects!$D$41,"")</f>
        <v>789473.684210526</v>
      </c>
      <c r="CG47" s="585">
        <f>IF(AND(Projects!$C$41&lt;=CG$4,CG$4&lt;=Projects!$C$41+Projects!$D$41-1),Projects!$B$41/Projects!$D$41,"")</f>
        <v>789473.684210526</v>
      </c>
      <c r="CH47" s="585">
        <f>IF(AND(Projects!$C$41&lt;=CH$4,CH$4&lt;=Projects!$C$41+Projects!$D$41-1),Projects!$B$41/Projects!$D$41,"")</f>
        <v>789473.684210526</v>
      </c>
      <c r="CI47" s="585">
        <f>IF(AND(Projects!$C$41&lt;=CI$4,CI$4&lt;=Projects!$C$41+Projects!$D$41-1),Projects!$B$41/Projects!$D$41,"")</f>
        <v>789473.684210526</v>
      </c>
      <c r="CJ47" s="585">
        <f>IF(AND(Projects!$C$41&lt;=CJ$4,CJ$4&lt;=Projects!$C$41+Projects!$D$41-1),Projects!$B$41/Projects!$D$41,"")</f>
        <v>789473.684210526</v>
      </c>
      <c r="CK47" s="585">
        <f>IF(AND(Projects!$C$41&lt;=CK$4,CK$4&lt;=Projects!$C$41+Projects!$D$41-1),Projects!$B$41/Projects!$D$41,"")</f>
        <v>789473.684210526</v>
      </c>
      <c r="CL47" s="585">
        <f>IF(AND(Projects!$C$41&lt;=CL$4,CL$4&lt;=Projects!$C$41+Projects!$D$41-1),Projects!$B$41/Projects!$D$41,"")</f>
        <v>789473.684210526</v>
      </c>
      <c r="CM47" s="585">
        <f>IF(AND(Projects!$C$41&lt;=CM$4,CM$4&lt;=Projects!$C$41+Projects!$D$41-1),Projects!$B$41/Projects!$D$41,"")</f>
        <v>789473.684210526</v>
      </c>
      <c r="CN47" s="585">
        <f>IF(AND(Projects!$C$41&lt;=CN$4,CN$4&lt;=Projects!$C$41+Projects!$D$41-1),Projects!$B$41/Projects!$D$41,"")</f>
        <v>789473.684210526</v>
      </c>
      <c r="CO47" s="585">
        <f>IF(AND(Projects!$C$41&lt;=CO$4,CO$4&lt;=Projects!$C$41+Projects!$D$41-1),Projects!$B$41/Projects!$D$41,"")</f>
        <v>789473.684210526</v>
      </c>
      <c r="CP47" s="585">
        <f>IF(AND(Projects!$C$41&lt;=CP$4,CP$4&lt;=Projects!$C$41+Projects!$D$41-1),Projects!$B$41/Projects!$D$41,"")</f>
        <v>789473.684210526</v>
      </c>
      <c r="CQ47" s="585">
        <f>IF(AND(Projects!$C$41&lt;=CQ$4,CQ$4&lt;=Projects!$C$41+Projects!$D$41-1),Projects!$B$41/Projects!$D$41,"")</f>
        <v>789473.684210526</v>
      </c>
      <c r="CR47" s="585">
        <f>IF(AND(Projects!$C$41&lt;=CR$4,CR$4&lt;=Projects!$C$41+Projects!$D$41-1),Projects!$B$41/Projects!$D$41,"")</f>
        <v>789473.684210526</v>
      </c>
      <c r="CS47" s="585">
        <f>IF(AND(Projects!$C$41&lt;=CS$4,CS$4&lt;=Projects!$C$41+Projects!$D$41-1),Projects!$B$41/Projects!$D$41,"")</f>
      </c>
      <c r="CT47" s="585">
        <f>IF(AND(Projects!$C$41&lt;=CT$4,CT$4&lt;=Projects!$C$41+Projects!$D$41-1),Projects!$B$41/Projects!$D$41,"")</f>
      </c>
      <c r="CU47" s="585">
        <f>IF(AND(Projects!$C$41&lt;=CU$4,CU$4&lt;=Projects!$C$41+Projects!$D$41-1),Projects!$B$41/Projects!$D$41,"")</f>
      </c>
      <c r="CV47" s="585">
        <f>IF(AND(Projects!$C$41&lt;=CV$4,CV$4&lt;=Projects!$C$41+Projects!$D$41-1),Projects!$B$41/Projects!$D$41,"")</f>
      </c>
      <c r="CW47" s="585">
        <f>IF(AND(Projects!$C$41&lt;=CW$4,CW$4&lt;=Projects!$C$41+Projects!$D$41-1),Projects!$B$41/Projects!$D$41,"")</f>
      </c>
      <c r="CX47" s="585">
        <f>IF(AND(Projects!$C$41&lt;=CX$4,CX$4&lt;=Projects!$C$41+Projects!$D$41-1),Projects!$B$41/Projects!$D$41,"")</f>
      </c>
      <c r="CY47" s="585">
        <f>IF(AND(Projects!$C$41&lt;=CY$4,CY$4&lt;=Projects!$C$41+Projects!$D$41-1),Projects!$B$41/Projects!$D$41,"")</f>
      </c>
      <c r="CZ47" s="585">
        <f>IF(AND(Projects!$C$41&lt;=CZ$4,CZ$4&lt;=Projects!$C$41+Projects!$D$41-1),Projects!$B$41/Projects!$D$41,"")</f>
      </c>
      <c r="DA47" s="585">
        <f>IF(AND(Projects!$C$41&lt;=DA$4,DA$4&lt;=Projects!$C$41+Projects!$D$41-1),Projects!$B$41/Projects!$D$41,"")</f>
      </c>
      <c r="DB47" s="585">
        <f>IF(AND(Projects!$C$41&lt;=DB$4,DB$4&lt;=Projects!$C$41+Projects!$D$41-1),Projects!$B$41/Projects!$D$41,"")</f>
      </c>
    </row>
    <row r="48" ht="15" customFormat="1" customHeight="1" s="382">
      <c r="A48" s="514" t="inlineStr">
        <is>
          <t xml:space="preserve">BD-26</t>
        </is>
      </c>
      <c r="B48" s="582">
        <f>Projects!$B$42</f>
        <v>18000000</v>
      </c>
      <c r="C48" s="583">
        <f>EDATE(Model!$E$2,Projects!$C$42-1)</f>
        <v>48335</v>
      </c>
      <c r="D48" s="583">
        <f>EDATE(Model!$E$2,Projects!$C$42+Projects!$D$42-2)</f>
        <v>48884</v>
      </c>
      <c r="E48" s="584">
        <f>Projects!$D$42</f>
        <v>19</v>
      </c>
      <c r="F48" s="582">
        <f>Projects!$B$42/Projects!$D$42</f>
        <v>947368.421052632</v>
      </c>
      <c r="G48" s="585">
        <f>IF(AND(Projects!$C$42&lt;=G$4,G$4&lt;=Projects!$C$42+Projects!$D$42-1),Projects!$B$42/Projects!$D$42,"")</f>
      </c>
      <c r="H48" s="585">
        <f>IF(AND(Projects!$C$42&lt;=H$4,H$4&lt;=Projects!$C$42+Projects!$D$42-1),Projects!$B$42/Projects!$D$42,"")</f>
      </c>
      <c r="I48" s="585">
        <f>IF(AND(Projects!$C$42&lt;=I$4,I$4&lt;=Projects!$C$42+Projects!$D$42-1),Projects!$B$42/Projects!$D$42,"")</f>
      </c>
      <c r="J48" s="585">
        <f>IF(AND(Projects!$C$42&lt;=J$4,J$4&lt;=Projects!$C$42+Projects!$D$42-1),Projects!$B$42/Projects!$D$42,"")</f>
      </c>
      <c r="K48" s="585">
        <f>IF(AND(Projects!$C$42&lt;=K$4,K$4&lt;=Projects!$C$42+Projects!$D$42-1),Projects!$B$42/Projects!$D$42,"")</f>
      </c>
      <c r="L48" s="585">
        <f>IF(AND(Projects!$C$42&lt;=L$4,L$4&lt;=Projects!$C$42+Projects!$D$42-1),Projects!$B$42/Projects!$D$42,"")</f>
      </c>
      <c r="M48" s="585">
        <f>IF(AND(Projects!$C$42&lt;=M$4,M$4&lt;=Projects!$C$42+Projects!$D$42-1),Projects!$B$42/Projects!$D$42,"")</f>
      </c>
      <c r="N48" s="585">
        <f>IF(AND(Projects!$C$42&lt;=N$4,N$4&lt;=Projects!$C$42+Projects!$D$42-1),Projects!$B$42/Projects!$D$42,"")</f>
      </c>
      <c r="O48" s="585">
        <f>IF(AND(Projects!$C$42&lt;=O$4,O$4&lt;=Projects!$C$42+Projects!$D$42-1),Projects!$B$42/Projects!$D$42,"")</f>
      </c>
      <c r="P48" s="585">
        <f>IF(AND(Projects!$C$42&lt;=P$4,P$4&lt;=Projects!$C$42+Projects!$D$42-1),Projects!$B$42/Projects!$D$42,"")</f>
      </c>
      <c r="Q48" s="585">
        <f>IF(AND(Projects!$C$42&lt;=Q$4,Q$4&lt;=Projects!$C$42+Projects!$D$42-1),Projects!$B$42/Projects!$D$42,"")</f>
      </c>
      <c r="R48" s="585">
        <f>IF(AND(Projects!$C$42&lt;=R$4,R$4&lt;=Projects!$C$42+Projects!$D$42-1),Projects!$B$42/Projects!$D$42,"")</f>
      </c>
      <c r="S48" s="585">
        <f>IF(AND(Projects!$C$42&lt;=S$4,S$4&lt;=Projects!$C$42+Projects!$D$42-1),Projects!$B$42/Projects!$D$42,"")</f>
      </c>
      <c r="T48" s="585">
        <f>IF(AND(Projects!$C$42&lt;=T$4,T$4&lt;=Projects!$C$42+Projects!$D$42-1),Projects!$B$42/Projects!$D$42,"")</f>
      </c>
      <c r="U48" s="585">
        <f>IF(AND(Projects!$C$42&lt;=U$4,U$4&lt;=Projects!$C$42+Projects!$D$42-1),Projects!$B$42/Projects!$D$42,"")</f>
      </c>
      <c r="V48" s="585">
        <f>IF(AND(Projects!$C$42&lt;=V$4,V$4&lt;=Projects!$C$42+Projects!$D$42-1),Projects!$B$42/Projects!$D$42,"")</f>
      </c>
      <c r="W48" s="585">
        <f>IF(AND(Projects!$C$42&lt;=W$4,W$4&lt;=Projects!$C$42+Projects!$D$42-1),Projects!$B$42/Projects!$D$42,"")</f>
      </c>
      <c r="X48" s="585">
        <f>IF(AND(Projects!$C$42&lt;=X$4,X$4&lt;=Projects!$C$42+Projects!$D$42-1),Projects!$B$42/Projects!$D$42,"")</f>
      </c>
      <c r="Y48" s="585">
        <f>IF(AND(Projects!$C$42&lt;=Y$4,Y$4&lt;=Projects!$C$42+Projects!$D$42-1),Projects!$B$42/Projects!$D$42,"")</f>
      </c>
      <c r="Z48" s="585">
        <f>IF(AND(Projects!$C$42&lt;=Z$4,Z$4&lt;=Projects!$C$42+Projects!$D$42-1),Projects!$B$42/Projects!$D$42,"")</f>
      </c>
      <c r="AA48" s="585">
        <f>IF(AND(Projects!$C$42&lt;=AA$4,AA$4&lt;=Projects!$C$42+Projects!$D$42-1),Projects!$B$42/Projects!$D$42,"")</f>
      </c>
      <c r="AB48" s="585">
        <f>IF(AND(Projects!$C$42&lt;=AB$4,AB$4&lt;=Projects!$C$42+Projects!$D$42-1),Projects!$B$42/Projects!$D$42,"")</f>
      </c>
      <c r="AC48" s="585">
        <f>IF(AND(Projects!$C$42&lt;=AC$4,AC$4&lt;=Projects!$C$42+Projects!$D$42-1),Projects!$B$42/Projects!$D$42,"")</f>
      </c>
      <c r="AD48" s="585">
        <f>IF(AND(Projects!$C$42&lt;=AD$4,AD$4&lt;=Projects!$C$42+Projects!$D$42-1),Projects!$B$42/Projects!$D$42,"")</f>
      </c>
      <c r="AE48" s="585">
        <f>IF(AND(Projects!$C$42&lt;=AE$4,AE$4&lt;=Projects!$C$42+Projects!$D$42-1),Projects!$B$42/Projects!$D$42,"")</f>
      </c>
      <c r="AF48" s="585">
        <f>IF(AND(Projects!$C$42&lt;=AF$4,AF$4&lt;=Projects!$C$42+Projects!$D$42-1),Projects!$B$42/Projects!$D$42,"")</f>
      </c>
      <c r="AG48" s="585">
        <f>IF(AND(Projects!$C$42&lt;=AG$4,AG$4&lt;=Projects!$C$42+Projects!$D$42-1),Projects!$B$42/Projects!$D$42,"")</f>
      </c>
      <c r="AH48" s="585">
        <f>IF(AND(Projects!$C$42&lt;=AH$4,AH$4&lt;=Projects!$C$42+Projects!$D$42-1),Projects!$B$42/Projects!$D$42,"")</f>
      </c>
      <c r="AI48" s="585">
        <f>IF(AND(Projects!$C$42&lt;=AI$4,AI$4&lt;=Projects!$C$42+Projects!$D$42-1),Projects!$B$42/Projects!$D$42,"")</f>
      </c>
      <c r="AJ48" s="585">
        <f>IF(AND(Projects!$C$42&lt;=AJ$4,AJ$4&lt;=Projects!$C$42+Projects!$D$42-1),Projects!$B$42/Projects!$D$42,"")</f>
      </c>
      <c r="AK48" s="585">
        <f>IF(AND(Projects!$C$42&lt;=AK$4,AK$4&lt;=Projects!$C$42+Projects!$D$42-1),Projects!$B$42/Projects!$D$42,"")</f>
      </c>
      <c r="AL48" s="585">
        <f>IF(AND(Projects!$C$42&lt;=AL$4,AL$4&lt;=Projects!$C$42+Projects!$D$42-1),Projects!$B$42/Projects!$D$42,"")</f>
      </c>
      <c r="AM48" s="585">
        <f>IF(AND(Projects!$C$42&lt;=AM$4,AM$4&lt;=Projects!$C$42+Projects!$D$42-1),Projects!$B$42/Projects!$D$42,"")</f>
      </c>
      <c r="AN48" s="585">
        <f>IF(AND(Projects!$C$42&lt;=AN$4,AN$4&lt;=Projects!$C$42+Projects!$D$42-1),Projects!$B$42/Projects!$D$42,"")</f>
      </c>
      <c r="AO48" s="585">
        <f>IF(AND(Projects!$C$42&lt;=AO$4,AO$4&lt;=Projects!$C$42+Projects!$D$42-1),Projects!$B$42/Projects!$D$42,"")</f>
      </c>
      <c r="AP48" s="585">
        <f>IF(AND(Projects!$C$42&lt;=AP$4,AP$4&lt;=Projects!$C$42+Projects!$D$42-1),Projects!$B$42/Projects!$D$42,"")</f>
      </c>
      <c r="AQ48" s="585">
        <f>IF(AND(Projects!$C$42&lt;=AQ$4,AQ$4&lt;=Projects!$C$42+Projects!$D$42-1),Projects!$B$42/Projects!$D$42,"")</f>
      </c>
      <c r="AR48" s="585">
        <f>IF(AND(Projects!$C$42&lt;=AR$4,AR$4&lt;=Projects!$C$42+Projects!$D$42-1),Projects!$B$42/Projects!$D$42,"")</f>
      </c>
      <c r="AS48" s="585">
        <f>IF(AND(Projects!$C$42&lt;=AS$4,AS$4&lt;=Projects!$C$42+Projects!$D$42-1),Projects!$B$42/Projects!$D$42,"")</f>
      </c>
      <c r="AT48" s="585">
        <f>IF(AND(Projects!$C$42&lt;=AT$4,AT$4&lt;=Projects!$C$42+Projects!$D$42-1),Projects!$B$42/Projects!$D$42,"")</f>
      </c>
      <c r="AU48" s="585">
        <f>IF(AND(Projects!$C$42&lt;=AU$4,AU$4&lt;=Projects!$C$42+Projects!$D$42-1),Projects!$B$42/Projects!$D$42,"")</f>
      </c>
      <c r="AV48" s="585">
        <f>IF(AND(Projects!$C$42&lt;=AV$4,AV$4&lt;=Projects!$C$42+Projects!$D$42-1),Projects!$B$42/Projects!$D$42,"")</f>
      </c>
      <c r="AW48" s="585">
        <f>IF(AND(Projects!$C$42&lt;=AW$4,AW$4&lt;=Projects!$C$42+Projects!$D$42-1),Projects!$B$42/Projects!$D$42,"")</f>
      </c>
      <c r="AX48" s="585">
        <f>IF(AND(Projects!$C$42&lt;=AX$4,AX$4&lt;=Projects!$C$42+Projects!$D$42-1),Projects!$B$42/Projects!$D$42,"")</f>
      </c>
      <c r="AY48" s="585">
        <f>IF(AND(Projects!$C$42&lt;=AY$4,AY$4&lt;=Projects!$C$42+Projects!$D$42-1),Projects!$B$42/Projects!$D$42,"")</f>
      </c>
      <c r="AZ48" s="585">
        <f>IF(AND(Projects!$C$42&lt;=AZ$4,AZ$4&lt;=Projects!$C$42+Projects!$D$42-1),Projects!$B$42/Projects!$D$42,"")</f>
      </c>
      <c r="BA48" s="585">
        <f>IF(AND(Projects!$C$42&lt;=BA$4,BA$4&lt;=Projects!$C$42+Projects!$D$42-1),Projects!$B$42/Projects!$D$42,"")</f>
      </c>
      <c r="BB48" s="585">
        <f>IF(AND(Projects!$C$42&lt;=BB$4,BB$4&lt;=Projects!$C$42+Projects!$D$42-1),Projects!$B$42/Projects!$D$42,"")</f>
      </c>
      <c r="BC48" s="585">
        <f>IF(AND(Projects!$C$42&lt;=BC$4,BC$4&lt;=Projects!$C$42+Projects!$D$42-1),Projects!$B$42/Projects!$D$42,"")</f>
      </c>
      <c r="BD48" s="585">
        <f>IF(AND(Projects!$C$42&lt;=BD$4,BD$4&lt;=Projects!$C$42+Projects!$D$42-1),Projects!$B$42/Projects!$D$42,"")</f>
      </c>
      <c r="BE48" s="585">
        <f>IF(AND(Projects!$C$42&lt;=BE$4,BE$4&lt;=Projects!$C$42+Projects!$D$42-1),Projects!$B$42/Projects!$D$42,"")</f>
      </c>
      <c r="BF48" s="585">
        <f>IF(AND(Projects!$C$42&lt;=BF$4,BF$4&lt;=Projects!$C$42+Projects!$D$42-1),Projects!$B$42/Projects!$D$42,"")</f>
      </c>
      <c r="BG48" s="585">
        <f>IF(AND(Projects!$C$42&lt;=BG$4,BG$4&lt;=Projects!$C$42+Projects!$D$42-1),Projects!$B$42/Projects!$D$42,"")</f>
      </c>
      <c r="BH48" s="585">
        <f>IF(AND(Projects!$C$42&lt;=BH$4,BH$4&lt;=Projects!$C$42+Projects!$D$42-1),Projects!$B$42/Projects!$D$42,"")</f>
      </c>
      <c r="BI48" s="585">
        <f>IF(AND(Projects!$C$42&lt;=BI$4,BI$4&lt;=Projects!$C$42+Projects!$D$42-1),Projects!$B$42/Projects!$D$42,"")</f>
      </c>
      <c r="BJ48" s="585">
        <f>IF(AND(Projects!$C$42&lt;=BJ$4,BJ$4&lt;=Projects!$C$42+Projects!$D$42-1),Projects!$B$42/Projects!$D$42,"")</f>
      </c>
      <c r="BK48" s="585">
        <f>IF(AND(Projects!$C$42&lt;=BK$4,BK$4&lt;=Projects!$C$42+Projects!$D$42-1),Projects!$B$42/Projects!$D$42,"")</f>
      </c>
      <c r="BL48" s="585">
        <f>IF(AND(Projects!$C$42&lt;=BL$4,BL$4&lt;=Projects!$C$42+Projects!$D$42-1),Projects!$B$42/Projects!$D$42,"")</f>
      </c>
      <c r="BM48" s="585">
        <f>IF(AND(Projects!$C$42&lt;=BM$4,BM$4&lt;=Projects!$C$42+Projects!$D$42-1),Projects!$B$42/Projects!$D$42,"")</f>
      </c>
      <c r="BN48" s="585">
        <f>IF(AND(Projects!$C$42&lt;=BN$4,BN$4&lt;=Projects!$C$42+Projects!$D$42-1),Projects!$B$42/Projects!$D$42,"")</f>
      </c>
      <c r="BO48" s="585">
        <f>IF(AND(Projects!$C$42&lt;=BO$4,BO$4&lt;=Projects!$C$42+Projects!$D$42-1),Projects!$B$42/Projects!$D$42,"")</f>
      </c>
      <c r="BP48" s="585">
        <f>IF(AND(Projects!$C$42&lt;=BP$4,BP$4&lt;=Projects!$C$42+Projects!$D$42-1),Projects!$B$42/Projects!$D$42,"")</f>
      </c>
      <c r="BQ48" s="585">
        <f>IF(AND(Projects!$C$42&lt;=BQ$4,BQ$4&lt;=Projects!$C$42+Projects!$D$42-1),Projects!$B$42/Projects!$D$42,"")</f>
      </c>
      <c r="BR48" s="585">
        <f>IF(AND(Projects!$C$42&lt;=BR$4,BR$4&lt;=Projects!$C$42+Projects!$D$42-1),Projects!$B$42/Projects!$D$42,"")</f>
      </c>
      <c r="BS48" s="585">
        <f>IF(AND(Projects!$C$42&lt;=BS$4,BS$4&lt;=Projects!$C$42+Projects!$D$42-1),Projects!$B$42/Projects!$D$42,"")</f>
      </c>
      <c r="BT48" s="585">
        <f>IF(AND(Projects!$C$42&lt;=BT$4,BT$4&lt;=Projects!$C$42+Projects!$D$42-1),Projects!$B$42/Projects!$D$42,"")</f>
      </c>
      <c r="BU48" s="585">
        <f>IF(AND(Projects!$C$42&lt;=BU$4,BU$4&lt;=Projects!$C$42+Projects!$D$42-1),Projects!$B$42/Projects!$D$42,"")</f>
      </c>
      <c r="BV48" s="585">
        <f>IF(AND(Projects!$C$42&lt;=BV$4,BV$4&lt;=Projects!$C$42+Projects!$D$42-1),Projects!$B$42/Projects!$D$42,"")</f>
      </c>
      <c r="BW48" s="585">
        <f>IF(AND(Projects!$C$42&lt;=BW$4,BW$4&lt;=Projects!$C$42+Projects!$D$42-1),Projects!$B$42/Projects!$D$42,"")</f>
      </c>
      <c r="BX48" s="585">
        <f>IF(AND(Projects!$C$42&lt;=BX$4,BX$4&lt;=Projects!$C$42+Projects!$D$42-1),Projects!$B$42/Projects!$D$42,"")</f>
      </c>
      <c r="BY48" s="585">
        <f>IF(AND(Projects!$C$42&lt;=BY$4,BY$4&lt;=Projects!$C$42+Projects!$D$42-1),Projects!$B$42/Projects!$D$42,"")</f>
      </c>
      <c r="BZ48" s="585">
        <f>IF(AND(Projects!$C$42&lt;=BZ$4,BZ$4&lt;=Projects!$C$42+Projects!$D$42-1),Projects!$B$42/Projects!$D$42,"")</f>
      </c>
      <c r="CA48" s="585">
        <f>IF(AND(Projects!$C$42&lt;=CA$4,CA$4&lt;=Projects!$C$42+Projects!$D$42-1),Projects!$B$42/Projects!$D$42,"")</f>
      </c>
      <c r="CB48" s="585">
        <f>IF(AND(Projects!$C$42&lt;=CB$4,CB$4&lt;=Projects!$C$42+Projects!$D$42-1),Projects!$B$42/Projects!$D$42,"")</f>
        <v>947368.421052632</v>
      </c>
      <c r="CC48" s="585">
        <f>IF(AND(Projects!$C$42&lt;=CC$4,CC$4&lt;=Projects!$C$42+Projects!$D$42-1),Projects!$B$42/Projects!$D$42,"")</f>
        <v>947368.421052632</v>
      </c>
      <c r="CD48" s="585">
        <f>IF(AND(Projects!$C$42&lt;=CD$4,CD$4&lt;=Projects!$C$42+Projects!$D$42-1),Projects!$B$42/Projects!$D$42,"")</f>
        <v>947368.421052632</v>
      </c>
      <c r="CE48" s="585">
        <f>IF(AND(Projects!$C$42&lt;=CE$4,CE$4&lt;=Projects!$C$42+Projects!$D$42-1),Projects!$B$42/Projects!$D$42,"")</f>
        <v>947368.421052632</v>
      </c>
      <c r="CF48" s="585">
        <f>IF(AND(Projects!$C$42&lt;=CF$4,CF$4&lt;=Projects!$C$42+Projects!$D$42-1),Projects!$B$42/Projects!$D$42,"")</f>
        <v>947368.421052632</v>
      </c>
      <c r="CG48" s="585">
        <f>IF(AND(Projects!$C$42&lt;=CG$4,CG$4&lt;=Projects!$C$42+Projects!$D$42-1),Projects!$B$42/Projects!$D$42,"")</f>
        <v>947368.421052632</v>
      </c>
      <c r="CH48" s="585">
        <f>IF(AND(Projects!$C$42&lt;=CH$4,CH$4&lt;=Projects!$C$42+Projects!$D$42-1),Projects!$B$42/Projects!$D$42,"")</f>
        <v>947368.421052632</v>
      </c>
      <c r="CI48" s="585">
        <f>IF(AND(Projects!$C$42&lt;=CI$4,CI$4&lt;=Projects!$C$42+Projects!$D$42-1),Projects!$B$42/Projects!$D$42,"")</f>
        <v>947368.421052632</v>
      </c>
      <c r="CJ48" s="585">
        <f>IF(AND(Projects!$C$42&lt;=CJ$4,CJ$4&lt;=Projects!$C$42+Projects!$D$42-1),Projects!$B$42/Projects!$D$42,"")</f>
        <v>947368.421052632</v>
      </c>
      <c r="CK48" s="585">
        <f>IF(AND(Projects!$C$42&lt;=CK$4,CK$4&lt;=Projects!$C$42+Projects!$D$42-1),Projects!$B$42/Projects!$D$42,"")</f>
        <v>947368.421052632</v>
      </c>
      <c r="CL48" s="585">
        <f>IF(AND(Projects!$C$42&lt;=CL$4,CL$4&lt;=Projects!$C$42+Projects!$D$42-1),Projects!$B$42/Projects!$D$42,"")</f>
        <v>947368.421052632</v>
      </c>
      <c r="CM48" s="585">
        <f>IF(AND(Projects!$C$42&lt;=CM$4,CM$4&lt;=Projects!$C$42+Projects!$D$42-1),Projects!$B$42/Projects!$D$42,"")</f>
        <v>947368.421052632</v>
      </c>
      <c r="CN48" s="585">
        <f>IF(AND(Projects!$C$42&lt;=CN$4,CN$4&lt;=Projects!$C$42+Projects!$D$42-1),Projects!$B$42/Projects!$D$42,"")</f>
        <v>947368.421052632</v>
      </c>
      <c r="CO48" s="585">
        <f>IF(AND(Projects!$C$42&lt;=CO$4,CO$4&lt;=Projects!$C$42+Projects!$D$42-1),Projects!$B$42/Projects!$D$42,"")</f>
        <v>947368.421052632</v>
      </c>
      <c r="CP48" s="585">
        <f>IF(AND(Projects!$C$42&lt;=CP$4,CP$4&lt;=Projects!$C$42+Projects!$D$42-1),Projects!$B$42/Projects!$D$42,"")</f>
        <v>947368.421052632</v>
      </c>
      <c r="CQ48" s="585">
        <f>IF(AND(Projects!$C$42&lt;=CQ$4,CQ$4&lt;=Projects!$C$42+Projects!$D$42-1),Projects!$B$42/Projects!$D$42,"")</f>
        <v>947368.421052632</v>
      </c>
      <c r="CR48" s="585">
        <f>IF(AND(Projects!$C$42&lt;=CR$4,CR$4&lt;=Projects!$C$42+Projects!$D$42-1),Projects!$B$42/Projects!$D$42,"")</f>
        <v>947368.421052632</v>
      </c>
      <c r="CS48" s="585">
        <f>IF(AND(Projects!$C$42&lt;=CS$4,CS$4&lt;=Projects!$C$42+Projects!$D$42-1),Projects!$B$42/Projects!$D$42,"")</f>
        <v>947368.421052632</v>
      </c>
      <c r="CT48" s="585">
        <f>IF(AND(Projects!$C$42&lt;=CT$4,CT$4&lt;=Projects!$C$42+Projects!$D$42-1),Projects!$B$42/Projects!$D$42,"")</f>
        <v>947368.421052632</v>
      </c>
      <c r="CU48" s="585">
        <f>IF(AND(Projects!$C$42&lt;=CU$4,CU$4&lt;=Projects!$C$42+Projects!$D$42-1),Projects!$B$42/Projects!$D$42,"")</f>
      </c>
      <c r="CV48" s="585">
        <f>IF(AND(Projects!$C$42&lt;=CV$4,CV$4&lt;=Projects!$C$42+Projects!$D$42-1),Projects!$B$42/Projects!$D$42,"")</f>
      </c>
      <c r="CW48" s="585">
        <f>IF(AND(Projects!$C$42&lt;=CW$4,CW$4&lt;=Projects!$C$42+Projects!$D$42-1),Projects!$B$42/Projects!$D$42,"")</f>
      </c>
      <c r="CX48" s="585">
        <f>IF(AND(Projects!$C$42&lt;=CX$4,CX$4&lt;=Projects!$C$42+Projects!$D$42-1),Projects!$B$42/Projects!$D$42,"")</f>
      </c>
      <c r="CY48" s="585">
        <f>IF(AND(Projects!$C$42&lt;=CY$4,CY$4&lt;=Projects!$C$42+Projects!$D$42-1),Projects!$B$42/Projects!$D$42,"")</f>
      </c>
      <c r="CZ48" s="585">
        <f>IF(AND(Projects!$C$42&lt;=CZ$4,CZ$4&lt;=Projects!$C$42+Projects!$D$42-1),Projects!$B$42/Projects!$D$42,"")</f>
      </c>
      <c r="DA48" s="585">
        <f>IF(AND(Projects!$C$42&lt;=DA$4,DA$4&lt;=Projects!$C$42+Projects!$D$42-1),Projects!$B$42/Projects!$D$42,"")</f>
      </c>
      <c r="DB48" s="585">
        <f>IF(AND(Projects!$C$42&lt;=DB$4,DB$4&lt;=Projects!$C$42+Projects!$D$42-1),Projects!$B$42/Projects!$D$42,"")</f>
      </c>
    </row>
    <row r="49" ht="15" customFormat="1" customHeight="1" s="382">
      <c r="A49" s="514" t="inlineStr">
        <is>
          <t xml:space="preserve">BD-27</t>
        </is>
      </c>
      <c r="B49" s="582">
        <f>Projects!$B$43</f>
        <v>15000000</v>
      </c>
      <c r="C49" s="583">
        <f>EDATE(Model!$E$2,Projects!$C$43-1)</f>
        <v>48396</v>
      </c>
      <c r="D49" s="583">
        <f>EDATE(Model!$E$2,Projects!$C$43+Projects!$D$43-2)</f>
        <v>48945</v>
      </c>
      <c r="E49" s="584">
        <f>Projects!$D$43</f>
        <v>19</v>
      </c>
      <c r="F49" s="582">
        <f>Projects!$B$43/Projects!$D$43</f>
        <v>789473.684210526</v>
      </c>
      <c r="G49" s="585">
        <f>IF(AND(Projects!$C$43&lt;=G$4,G$4&lt;=Projects!$C$43+Projects!$D$43-1),Projects!$B$43/Projects!$D$43,"")</f>
      </c>
      <c r="H49" s="585">
        <f>IF(AND(Projects!$C$43&lt;=H$4,H$4&lt;=Projects!$C$43+Projects!$D$43-1),Projects!$B$43/Projects!$D$43,"")</f>
      </c>
      <c r="I49" s="585">
        <f>IF(AND(Projects!$C$43&lt;=I$4,I$4&lt;=Projects!$C$43+Projects!$D$43-1),Projects!$B$43/Projects!$D$43,"")</f>
      </c>
      <c r="J49" s="585">
        <f>IF(AND(Projects!$C$43&lt;=J$4,J$4&lt;=Projects!$C$43+Projects!$D$43-1),Projects!$B$43/Projects!$D$43,"")</f>
      </c>
      <c r="K49" s="585">
        <f>IF(AND(Projects!$C$43&lt;=K$4,K$4&lt;=Projects!$C$43+Projects!$D$43-1),Projects!$B$43/Projects!$D$43,"")</f>
      </c>
      <c r="L49" s="585">
        <f>IF(AND(Projects!$C$43&lt;=L$4,L$4&lt;=Projects!$C$43+Projects!$D$43-1),Projects!$B$43/Projects!$D$43,"")</f>
      </c>
      <c r="M49" s="585">
        <f>IF(AND(Projects!$C$43&lt;=M$4,M$4&lt;=Projects!$C$43+Projects!$D$43-1),Projects!$B$43/Projects!$D$43,"")</f>
      </c>
      <c r="N49" s="585">
        <f>IF(AND(Projects!$C$43&lt;=N$4,N$4&lt;=Projects!$C$43+Projects!$D$43-1),Projects!$B$43/Projects!$D$43,"")</f>
      </c>
      <c r="O49" s="585">
        <f>IF(AND(Projects!$C$43&lt;=O$4,O$4&lt;=Projects!$C$43+Projects!$D$43-1),Projects!$B$43/Projects!$D$43,"")</f>
      </c>
      <c r="P49" s="585">
        <f>IF(AND(Projects!$C$43&lt;=P$4,P$4&lt;=Projects!$C$43+Projects!$D$43-1),Projects!$B$43/Projects!$D$43,"")</f>
      </c>
      <c r="Q49" s="585">
        <f>IF(AND(Projects!$C$43&lt;=Q$4,Q$4&lt;=Projects!$C$43+Projects!$D$43-1),Projects!$B$43/Projects!$D$43,"")</f>
      </c>
      <c r="R49" s="585">
        <f>IF(AND(Projects!$C$43&lt;=R$4,R$4&lt;=Projects!$C$43+Projects!$D$43-1),Projects!$B$43/Projects!$D$43,"")</f>
      </c>
      <c r="S49" s="585">
        <f>IF(AND(Projects!$C$43&lt;=S$4,S$4&lt;=Projects!$C$43+Projects!$D$43-1),Projects!$B$43/Projects!$D$43,"")</f>
      </c>
      <c r="T49" s="585">
        <f>IF(AND(Projects!$C$43&lt;=T$4,T$4&lt;=Projects!$C$43+Projects!$D$43-1),Projects!$B$43/Projects!$D$43,"")</f>
      </c>
      <c r="U49" s="585">
        <f>IF(AND(Projects!$C$43&lt;=U$4,U$4&lt;=Projects!$C$43+Projects!$D$43-1),Projects!$B$43/Projects!$D$43,"")</f>
      </c>
      <c r="V49" s="585">
        <f>IF(AND(Projects!$C$43&lt;=V$4,V$4&lt;=Projects!$C$43+Projects!$D$43-1),Projects!$B$43/Projects!$D$43,"")</f>
      </c>
      <c r="W49" s="585">
        <f>IF(AND(Projects!$C$43&lt;=W$4,W$4&lt;=Projects!$C$43+Projects!$D$43-1),Projects!$B$43/Projects!$D$43,"")</f>
      </c>
      <c r="X49" s="585">
        <f>IF(AND(Projects!$C$43&lt;=X$4,X$4&lt;=Projects!$C$43+Projects!$D$43-1),Projects!$B$43/Projects!$D$43,"")</f>
      </c>
      <c r="Y49" s="585">
        <f>IF(AND(Projects!$C$43&lt;=Y$4,Y$4&lt;=Projects!$C$43+Projects!$D$43-1),Projects!$B$43/Projects!$D$43,"")</f>
      </c>
      <c r="Z49" s="585">
        <f>IF(AND(Projects!$C$43&lt;=Z$4,Z$4&lt;=Projects!$C$43+Projects!$D$43-1),Projects!$B$43/Projects!$D$43,"")</f>
      </c>
      <c r="AA49" s="585">
        <f>IF(AND(Projects!$C$43&lt;=AA$4,AA$4&lt;=Projects!$C$43+Projects!$D$43-1),Projects!$B$43/Projects!$D$43,"")</f>
      </c>
      <c r="AB49" s="585">
        <f>IF(AND(Projects!$C$43&lt;=AB$4,AB$4&lt;=Projects!$C$43+Projects!$D$43-1),Projects!$B$43/Projects!$D$43,"")</f>
      </c>
      <c r="AC49" s="585">
        <f>IF(AND(Projects!$C$43&lt;=AC$4,AC$4&lt;=Projects!$C$43+Projects!$D$43-1),Projects!$B$43/Projects!$D$43,"")</f>
      </c>
      <c r="AD49" s="585">
        <f>IF(AND(Projects!$C$43&lt;=AD$4,AD$4&lt;=Projects!$C$43+Projects!$D$43-1),Projects!$B$43/Projects!$D$43,"")</f>
      </c>
      <c r="AE49" s="585">
        <f>IF(AND(Projects!$C$43&lt;=AE$4,AE$4&lt;=Projects!$C$43+Projects!$D$43-1),Projects!$B$43/Projects!$D$43,"")</f>
      </c>
      <c r="AF49" s="585">
        <f>IF(AND(Projects!$C$43&lt;=AF$4,AF$4&lt;=Projects!$C$43+Projects!$D$43-1),Projects!$B$43/Projects!$D$43,"")</f>
      </c>
      <c r="AG49" s="585">
        <f>IF(AND(Projects!$C$43&lt;=AG$4,AG$4&lt;=Projects!$C$43+Projects!$D$43-1),Projects!$B$43/Projects!$D$43,"")</f>
      </c>
      <c r="AH49" s="585">
        <f>IF(AND(Projects!$C$43&lt;=AH$4,AH$4&lt;=Projects!$C$43+Projects!$D$43-1),Projects!$B$43/Projects!$D$43,"")</f>
      </c>
      <c r="AI49" s="585">
        <f>IF(AND(Projects!$C$43&lt;=AI$4,AI$4&lt;=Projects!$C$43+Projects!$D$43-1),Projects!$B$43/Projects!$D$43,"")</f>
      </c>
      <c r="AJ49" s="585">
        <f>IF(AND(Projects!$C$43&lt;=AJ$4,AJ$4&lt;=Projects!$C$43+Projects!$D$43-1),Projects!$B$43/Projects!$D$43,"")</f>
      </c>
      <c r="AK49" s="585">
        <f>IF(AND(Projects!$C$43&lt;=AK$4,AK$4&lt;=Projects!$C$43+Projects!$D$43-1),Projects!$B$43/Projects!$D$43,"")</f>
      </c>
      <c r="AL49" s="585">
        <f>IF(AND(Projects!$C$43&lt;=AL$4,AL$4&lt;=Projects!$C$43+Projects!$D$43-1),Projects!$B$43/Projects!$D$43,"")</f>
      </c>
      <c r="AM49" s="585">
        <f>IF(AND(Projects!$C$43&lt;=AM$4,AM$4&lt;=Projects!$C$43+Projects!$D$43-1),Projects!$B$43/Projects!$D$43,"")</f>
      </c>
      <c r="AN49" s="585">
        <f>IF(AND(Projects!$C$43&lt;=AN$4,AN$4&lt;=Projects!$C$43+Projects!$D$43-1),Projects!$B$43/Projects!$D$43,"")</f>
      </c>
      <c r="AO49" s="585">
        <f>IF(AND(Projects!$C$43&lt;=AO$4,AO$4&lt;=Projects!$C$43+Projects!$D$43-1),Projects!$B$43/Projects!$D$43,"")</f>
      </c>
      <c r="AP49" s="585">
        <f>IF(AND(Projects!$C$43&lt;=AP$4,AP$4&lt;=Projects!$C$43+Projects!$D$43-1),Projects!$B$43/Projects!$D$43,"")</f>
      </c>
      <c r="AQ49" s="585">
        <f>IF(AND(Projects!$C$43&lt;=AQ$4,AQ$4&lt;=Projects!$C$43+Projects!$D$43-1),Projects!$B$43/Projects!$D$43,"")</f>
      </c>
      <c r="AR49" s="585">
        <f>IF(AND(Projects!$C$43&lt;=AR$4,AR$4&lt;=Projects!$C$43+Projects!$D$43-1),Projects!$B$43/Projects!$D$43,"")</f>
      </c>
      <c r="AS49" s="585">
        <f>IF(AND(Projects!$C$43&lt;=AS$4,AS$4&lt;=Projects!$C$43+Projects!$D$43-1),Projects!$B$43/Projects!$D$43,"")</f>
      </c>
      <c r="AT49" s="585">
        <f>IF(AND(Projects!$C$43&lt;=AT$4,AT$4&lt;=Projects!$C$43+Projects!$D$43-1),Projects!$B$43/Projects!$D$43,"")</f>
      </c>
      <c r="AU49" s="585">
        <f>IF(AND(Projects!$C$43&lt;=AU$4,AU$4&lt;=Projects!$C$43+Projects!$D$43-1),Projects!$B$43/Projects!$D$43,"")</f>
      </c>
      <c r="AV49" s="585">
        <f>IF(AND(Projects!$C$43&lt;=AV$4,AV$4&lt;=Projects!$C$43+Projects!$D$43-1),Projects!$B$43/Projects!$D$43,"")</f>
      </c>
      <c r="AW49" s="585">
        <f>IF(AND(Projects!$C$43&lt;=AW$4,AW$4&lt;=Projects!$C$43+Projects!$D$43-1),Projects!$B$43/Projects!$D$43,"")</f>
      </c>
      <c r="AX49" s="585">
        <f>IF(AND(Projects!$C$43&lt;=AX$4,AX$4&lt;=Projects!$C$43+Projects!$D$43-1),Projects!$B$43/Projects!$D$43,"")</f>
      </c>
      <c r="AY49" s="585">
        <f>IF(AND(Projects!$C$43&lt;=AY$4,AY$4&lt;=Projects!$C$43+Projects!$D$43-1),Projects!$B$43/Projects!$D$43,"")</f>
      </c>
      <c r="AZ49" s="585">
        <f>IF(AND(Projects!$C$43&lt;=AZ$4,AZ$4&lt;=Projects!$C$43+Projects!$D$43-1),Projects!$B$43/Projects!$D$43,"")</f>
      </c>
      <c r="BA49" s="585">
        <f>IF(AND(Projects!$C$43&lt;=BA$4,BA$4&lt;=Projects!$C$43+Projects!$D$43-1),Projects!$B$43/Projects!$D$43,"")</f>
      </c>
      <c r="BB49" s="585">
        <f>IF(AND(Projects!$C$43&lt;=BB$4,BB$4&lt;=Projects!$C$43+Projects!$D$43-1),Projects!$B$43/Projects!$D$43,"")</f>
      </c>
      <c r="BC49" s="585">
        <f>IF(AND(Projects!$C$43&lt;=BC$4,BC$4&lt;=Projects!$C$43+Projects!$D$43-1),Projects!$B$43/Projects!$D$43,"")</f>
      </c>
      <c r="BD49" s="585">
        <f>IF(AND(Projects!$C$43&lt;=BD$4,BD$4&lt;=Projects!$C$43+Projects!$D$43-1),Projects!$B$43/Projects!$D$43,"")</f>
      </c>
      <c r="BE49" s="585">
        <f>IF(AND(Projects!$C$43&lt;=BE$4,BE$4&lt;=Projects!$C$43+Projects!$D$43-1),Projects!$B$43/Projects!$D$43,"")</f>
      </c>
      <c r="BF49" s="585">
        <f>IF(AND(Projects!$C$43&lt;=BF$4,BF$4&lt;=Projects!$C$43+Projects!$D$43-1),Projects!$B$43/Projects!$D$43,"")</f>
      </c>
      <c r="BG49" s="585">
        <f>IF(AND(Projects!$C$43&lt;=BG$4,BG$4&lt;=Projects!$C$43+Projects!$D$43-1),Projects!$B$43/Projects!$D$43,"")</f>
      </c>
      <c r="BH49" s="585">
        <f>IF(AND(Projects!$C$43&lt;=BH$4,BH$4&lt;=Projects!$C$43+Projects!$D$43-1),Projects!$B$43/Projects!$D$43,"")</f>
      </c>
      <c r="BI49" s="585">
        <f>IF(AND(Projects!$C$43&lt;=BI$4,BI$4&lt;=Projects!$C$43+Projects!$D$43-1),Projects!$B$43/Projects!$D$43,"")</f>
      </c>
      <c r="BJ49" s="585">
        <f>IF(AND(Projects!$C$43&lt;=BJ$4,BJ$4&lt;=Projects!$C$43+Projects!$D$43-1),Projects!$B$43/Projects!$D$43,"")</f>
      </c>
      <c r="BK49" s="585">
        <f>IF(AND(Projects!$C$43&lt;=BK$4,BK$4&lt;=Projects!$C$43+Projects!$D$43-1),Projects!$B$43/Projects!$D$43,"")</f>
      </c>
      <c r="BL49" s="585">
        <f>IF(AND(Projects!$C$43&lt;=BL$4,BL$4&lt;=Projects!$C$43+Projects!$D$43-1),Projects!$B$43/Projects!$D$43,"")</f>
      </c>
      <c r="BM49" s="585">
        <f>IF(AND(Projects!$C$43&lt;=BM$4,BM$4&lt;=Projects!$C$43+Projects!$D$43-1),Projects!$B$43/Projects!$D$43,"")</f>
      </c>
      <c r="BN49" s="585">
        <f>IF(AND(Projects!$C$43&lt;=BN$4,BN$4&lt;=Projects!$C$43+Projects!$D$43-1),Projects!$B$43/Projects!$D$43,"")</f>
      </c>
      <c r="BO49" s="585">
        <f>IF(AND(Projects!$C$43&lt;=BO$4,BO$4&lt;=Projects!$C$43+Projects!$D$43-1),Projects!$B$43/Projects!$D$43,"")</f>
      </c>
      <c r="BP49" s="585">
        <f>IF(AND(Projects!$C$43&lt;=BP$4,BP$4&lt;=Projects!$C$43+Projects!$D$43-1),Projects!$B$43/Projects!$D$43,"")</f>
      </c>
      <c r="BQ49" s="585">
        <f>IF(AND(Projects!$C$43&lt;=BQ$4,BQ$4&lt;=Projects!$C$43+Projects!$D$43-1),Projects!$B$43/Projects!$D$43,"")</f>
      </c>
      <c r="BR49" s="585">
        <f>IF(AND(Projects!$C$43&lt;=BR$4,BR$4&lt;=Projects!$C$43+Projects!$D$43-1),Projects!$B$43/Projects!$D$43,"")</f>
      </c>
      <c r="BS49" s="585">
        <f>IF(AND(Projects!$C$43&lt;=BS$4,BS$4&lt;=Projects!$C$43+Projects!$D$43-1),Projects!$B$43/Projects!$D$43,"")</f>
      </c>
      <c r="BT49" s="585">
        <f>IF(AND(Projects!$C$43&lt;=BT$4,BT$4&lt;=Projects!$C$43+Projects!$D$43-1),Projects!$B$43/Projects!$D$43,"")</f>
      </c>
      <c r="BU49" s="585">
        <f>IF(AND(Projects!$C$43&lt;=BU$4,BU$4&lt;=Projects!$C$43+Projects!$D$43-1),Projects!$B$43/Projects!$D$43,"")</f>
      </c>
      <c r="BV49" s="585">
        <f>IF(AND(Projects!$C$43&lt;=BV$4,BV$4&lt;=Projects!$C$43+Projects!$D$43-1),Projects!$B$43/Projects!$D$43,"")</f>
      </c>
      <c r="BW49" s="585">
        <f>IF(AND(Projects!$C$43&lt;=BW$4,BW$4&lt;=Projects!$C$43+Projects!$D$43-1),Projects!$B$43/Projects!$D$43,"")</f>
      </c>
      <c r="BX49" s="585">
        <f>IF(AND(Projects!$C$43&lt;=BX$4,BX$4&lt;=Projects!$C$43+Projects!$D$43-1),Projects!$B$43/Projects!$D$43,"")</f>
      </c>
      <c r="BY49" s="585">
        <f>IF(AND(Projects!$C$43&lt;=BY$4,BY$4&lt;=Projects!$C$43+Projects!$D$43-1),Projects!$B$43/Projects!$D$43,"")</f>
      </c>
      <c r="BZ49" s="585">
        <f>IF(AND(Projects!$C$43&lt;=BZ$4,BZ$4&lt;=Projects!$C$43+Projects!$D$43-1),Projects!$B$43/Projects!$D$43,"")</f>
      </c>
      <c r="CA49" s="585">
        <f>IF(AND(Projects!$C$43&lt;=CA$4,CA$4&lt;=Projects!$C$43+Projects!$D$43-1),Projects!$B$43/Projects!$D$43,"")</f>
      </c>
      <c r="CB49" s="585">
        <f>IF(AND(Projects!$C$43&lt;=CB$4,CB$4&lt;=Projects!$C$43+Projects!$D$43-1),Projects!$B$43/Projects!$D$43,"")</f>
      </c>
      <c r="CC49" s="585">
        <f>IF(AND(Projects!$C$43&lt;=CC$4,CC$4&lt;=Projects!$C$43+Projects!$D$43-1),Projects!$B$43/Projects!$D$43,"")</f>
      </c>
      <c r="CD49" s="585">
        <f>IF(AND(Projects!$C$43&lt;=CD$4,CD$4&lt;=Projects!$C$43+Projects!$D$43-1),Projects!$B$43/Projects!$D$43,"")</f>
        <v>789473.684210526</v>
      </c>
      <c r="CE49" s="585">
        <f>IF(AND(Projects!$C$43&lt;=CE$4,CE$4&lt;=Projects!$C$43+Projects!$D$43-1),Projects!$B$43/Projects!$D$43,"")</f>
        <v>789473.684210526</v>
      </c>
      <c r="CF49" s="585">
        <f>IF(AND(Projects!$C$43&lt;=CF$4,CF$4&lt;=Projects!$C$43+Projects!$D$43-1),Projects!$B$43/Projects!$D$43,"")</f>
        <v>789473.684210526</v>
      </c>
      <c r="CG49" s="585">
        <f>IF(AND(Projects!$C$43&lt;=CG$4,CG$4&lt;=Projects!$C$43+Projects!$D$43-1),Projects!$B$43/Projects!$D$43,"")</f>
        <v>789473.684210526</v>
      </c>
      <c r="CH49" s="585">
        <f>IF(AND(Projects!$C$43&lt;=CH$4,CH$4&lt;=Projects!$C$43+Projects!$D$43-1),Projects!$B$43/Projects!$D$43,"")</f>
        <v>789473.684210526</v>
      </c>
      <c r="CI49" s="585">
        <f>IF(AND(Projects!$C$43&lt;=CI$4,CI$4&lt;=Projects!$C$43+Projects!$D$43-1),Projects!$B$43/Projects!$D$43,"")</f>
        <v>789473.684210526</v>
      </c>
      <c r="CJ49" s="585">
        <f>IF(AND(Projects!$C$43&lt;=CJ$4,CJ$4&lt;=Projects!$C$43+Projects!$D$43-1),Projects!$B$43/Projects!$D$43,"")</f>
        <v>789473.684210526</v>
      </c>
      <c r="CK49" s="585">
        <f>IF(AND(Projects!$C$43&lt;=CK$4,CK$4&lt;=Projects!$C$43+Projects!$D$43-1),Projects!$B$43/Projects!$D$43,"")</f>
        <v>789473.684210526</v>
      </c>
      <c r="CL49" s="585">
        <f>IF(AND(Projects!$C$43&lt;=CL$4,CL$4&lt;=Projects!$C$43+Projects!$D$43-1),Projects!$B$43/Projects!$D$43,"")</f>
        <v>789473.684210526</v>
      </c>
      <c r="CM49" s="585">
        <f>IF(AND(Projects!$C$43&lt;=CM$4,CM$4&lt;=Projects!$C$43+Projects!$D$43-1),Projects!$B$43/Projects!$D$43,"")</f>
        <v>789473.684210526</v>
      </c>
      <c r="CN49" s="585">
        <f>IF(AND(Projects!$C$43&lt;=CN$4,CN$4&lt;=Projects!$C$43+Projects!$D$43-1),Projects!$B$43/Projects!$D$43,"")</f>
        <v>789473.684210526</v>
      </c>
      <c r="CO49" s="585">
        <f>IF(AND(Projects!$C$43&lt;=CO$4,CO$4&lt;=Projects!$C$43+Projects!$D$43-1),Projects!$B$43/Projects!$D$43,"")</f>
        <v>789473.684210526</v>
      </c>
      <c r="CP49" s="585">
        <f>IF(AND(Projects!$C$43&lt;=CP$4,CP$4&lt;=Projects!$C$43+Projects!$D$43-1),Projects!$B$43/Projects!$D$43,"")</f>
        <v>789473.684210526</v>
      </c>
      <c r="CQ49" s="585">
        <f>IF(AND(Projects!$C$43&lt;=CQ$4,CQ$4&lt;=Projects!$C$43+Projects!$D$43-1),Projects!$B$43/Projects!$D$43,"")</f>
        <v>789473.684210526</v>
      </c>
      <c r="CR49" s="585">
        <f>IF(AND(Projects!$C$43&lt;=CR$4,CR$4&lt;=Projects!$C$43+Projects!$D$43-1),Projects!$B$43/Projects!$D$43,"")</f>
        <v>789473.684210526</v>
      </c>
      <c r="CS49" s="585">
        <f>IF(AND(Projects!$C$43&lt;=CS$4,CS$4&lt;=Projects!$C$43+Projects!$D$43-1),Projects!$B$43/Projects!$D$43,"")</f>
        <v>789473.684210526</v>
      </c>
      <c r="CT49" s="585">
        <f>IF(AND(Projects!$C$43&lt;=CT$4,CT$4&lt;=Projects!$C$43+Projects!$D$43-1),Projects!$B$43/Projects!$D$43,"")</f>
        <v>789473.684210526</v>
      </c>
      <c r="CU49" s="585">
        <f>IF(AND(Projects!$C$43&lt;=CU$4,CU$4&lt;=Projects!$C$43+Projects!$D$43-1),Projects!$B$43/Projects!$D$43,"")</f>
        <v>789473.684210526</v>
      </c>
      <c r="CV49" s="585">
        <f>IF(AND(Projects!$C$43&lt;=CV$4,CV$4&lt;=Projects!$C$43+Projects!$D$43-1),Projects!$B$43/Projects!$D$43,"")</f>
        <v>789473.684210526</v>
      </c>
      <c r="CW49" s="585">
        <f>IF(AND(Projects!$C$43&lt;=CW$4,CW$4&lt;=Projects!$C$43+Projects!$D$43-1),Projects!$B$43/Projects!$D$43,"")</f>
      </c>
      <c r="CX49" s="585">
        <f>IF(AND(Projects!$C$43&lt;=CX$4,CX$4&lt;=Projects!$C$43+Projects!$D$43-1),Projects!$B$43/Projects!$D$43,"")</f>
      </c>
      <c r="CY49" s="585">
        <f>IF(AND(Projects!$C$43&lt;=CY$4,CY$4&lt;=Projects!$C$43+Projects!$D$43-1),Projects!$B$43/Projects!$D$43,"")</f>
      </c>
      <c r="CZ49" s="585">
        <f>IF(AND(Projects!$C$43&lt;=CZ$4,CZ$4&lt;=Projects!$C$43+Projects!$D$43-1),Projects!$B$43/Projects!$D$43,"")</f>
      </c>
      <c r="DA49" s="585">
        <f>IF(AND(Projects!$C$43&lt;=DA$4,DA$4&lt;=Projects!$C$43+Projects!$D$43-1),Projects!$B$43/Projects!$D$43,"")</f>
      </c>
      <c r="DB49" s="585">
        <f>IF(AND(Projects!$C$43&lt;=DB$4,DB$4&lt;=Projects!$C$43+Projects!$D$43-1),Projects!$B$43/Projects!$D$43,"")</f>
      </c>
    </row>
    <row r="50" ht="15" customFormat="1" customHeight="1" s="382">
      <c r="A50" s="514" t="inlineStr">
        <is>
          <t xml:space="preserve">BD-28</t>
        </is>
      </c>
      <c r="B50" s="582">
        <f>Projects!$B$44</f>
        <v>15000000</v>
      </c>
      <c r="C50" s="583">
        <f>EDATE(Model!$E$2,Projects!$C$44-1)</f>
        <v>48458</v>
      </c>
      <c r="D50" s="583">
        <f>EDATE(Model!$E$2,Projects!$C$44+Projects!$D$44-2)</f>
        <v>49004</v>
      </c>
      <c r="E50" s="584">
        <f>Projects!$D$44</f>
        <v>19</v>
      </c>
      <c r="F50" s="582">
        <f>Projects!$B$44/Projects!$D$44</f>
        <v>789473.684210526</v>
      </c>
      <c r="G50" s="585">
        <f>IF(AND(Projects!$C$44&lt;=G$4,G$4&lt;=Projects!$C$44+Projects!$D$44-1),Projects!$B$44/Projects!$D$44,"")</f>
      </c>
      <c r="H50" s="585">
        <f>IF(AND(Projects!$C$44&lt;=H$4,H$4&lt;=Projects!$C$44+Projects!$D$44-1),Projects!$B$44/Projects!$D$44,"")</f>
      </c>
      <c r="I50" s="585">
        <f>IF(AND(Projects!$C$44&lt;=I$4,I$4&lt;=Projects!$C$44+Projects!$D$44-1),Projects!$B$44/Projects!$D$44,"")</f>
      </c>
      <c r="J50" s="585">
        <f>IF(AND(Projects!$C$44&lt;=J$4,J$4&lt;=Projects!$C$44+Projects!$D$44-1),Projects!$B$44/Projects!$D$44,"")</f>
      </c>
      <c r="K50" s="585">
        <f>IF(AND(Projects!$C$44&lt;=K$4,K$4&lt;=Projects!$C$44+Projects!$D$44-1),Projects!$B$44/Projects!$D$44,"")</f>
      </c>
      <c r="L50" s="585">
        <f>IF(AND(Projects!$C$44&lt;=L$4,L$4&lt;=Projects!$C$44+Projects!$D$44-1),Projects!$B$44/Projects!$D$44,"")</f>
      </c>
      <c r="M50" s="585">
        <f>IF(AND(Projects!$C$44&lt;=M$4,M$4&lt;=Projects!$C$44+Projects!$D$44-1),Projects!$B$44/Projects!$D$44,"")</f>
      </c>
      <c r="N50" s="585">
        <f>IF(AND(Projects!$C$44&lt;=N$4,N$4&lt;=Projects!$C$44+Projects!$D$44-1),Projects!$B$44/Projects!$D$44,"")</f>
      </c>
      <c r="O50" s="585">
        <f>IF(AND(Projects!$C$44&lt;=O$4,O$4&lt;=Projects!$C$44+Projects!$D$44-1),Projects!$B$44/Projects!$D$44,"")</f>
      </c>
      <c r="P50" s="585">
        <f>IF(AND(Projects!$C$44&lt;=P$4,P$4&lt;=Projects!$C$44+Projects!$D$44-1),Projects!$B$44/Projects!$D$44,"")</f>
      </c>
      <c r="Q50" s="585">
        <f>IF(AND(Projects!$C$44&lt;=Q$4,Q$4&lt;=Projects!$C$44+Projects!$D$44-1),Projects!$B$44/Projects!$D$44,"")</f>
      </c>
      <c r="R50" s="585">
        <f>IF(AND(Projects!$C$44&lt;=R$4,R$4&lt;=Projects!$C$44+Projects!$D$44-1),Projects!$B$44/Projects!$D$44,"")</f>
      </c>
      <c r="S50" s="585">
        <f>IF(AND(Projects!$C$44&lt;=S$4,S$4&lt;=Projects!$C$44+Projects!$D$44-1),Projects!$B$44/Projects!$D$44,"")</f>
      </c>
      <c r="T50" s="585">
        <f>IF(AND(Projects!$C$44&lt;=T$4,T$4&lt;=Projects!$C$44+Projects!$D$44-1),Projects!$B$44/Projects!$D$44,"")</f>
      </c>
      <c r="U50" s="585">
        <f>IF(AND(Projects!$C$44&lt;=U$4,U$4&lt;=Projects!$C$44+Projects!$D$44-1),Projects!$B$44/Projects!$D$44,"")</f>
      </c>
      <c r="V50" s="585">
        <f>IF(AND(Projects!$C$44&lt;=V$4,V$4&lt;=Projects!$C$44+Projects!$D$44-1),Projects!$B$44/Projects!$D$44,"")</f>
      </c>
      <c r="W50" s="585">
        <f>IF(AND(Projects!$C$44&lt;=W$4,W$4&lt;=Projects!$C$44+Projects!$D$44-1),Projects!$B$44/Projects!$D$44,"")</f>
      </c>
      <c r="X50" s="585">
        <f>IF(AND(Projects!$C$44&lt;=X$4,X$4&lt;=Projects!$C$44+Projects!$D$44-1),Projects!$B$44/Projects!$D$44,"")</f>
      </c>
      <c r="Y50" s="585">
        <f>IF(AND(Projects!$C$44&lt;=Y$4,Y$4&lt;=Projects!$C$44+Projects!$D$44-1),Projects!$B$44/Projects!$D$44,"")</f>
      </c>
      <c r="Z50" s="585">
        <f>IF(AND(Projects!$C$44&lt;=Z$4,Z$4&lt;=Projects!$C$44+Projects!$D$44-1),Projects!$B$44/Projects!$D$44,"")</f>
      </c>
      <c r="AA50" s="585">
        <f>IF(AND(Projects!$C$44&lt;=AA$4,AA$4&lt;=Projects!$C$44+Projects!$D$44-1),Projects!$B$44/Projects!$D$44,"")</f>
      </c>
      <c r="AB50" s="585">
        <f>IF(AND(Projects!$C$44&lt;=AB$4,AB$4&lt;=Projects!$C$44+Projects!$D$44-1),Projects!$B$44/Projects!$D$44,"")</f>
      </c>
      <c r="AC50" s="585">
        <f>IF(AND(Projects!$C$44&lt;=AC$4,AC$4&lt;=Projects!$C$44+Projects!$D$44-1),Projects!$B$44/Projects!$D$44,"")</f>
      </c>
      <c r="AD50" s="585">
        <f>IF(AND(Projects!$C$44&lt;=AD$4,AD$4&lt;=Projects!$C$44+Projects!$D$44-1),Projects!$B$44/Projects!$D$44,"")</f>
      </c>
      <c r="AE50" s="585">
        <f>IF(AND(Projects!$C$44&lt;=AE$4,AE$4&lt;=Projects!$C$44+Projects!$D$44-1),Projects!$B$44/Projects!$D$44,"")</f>
      </c>
      <c r="AF50" s="585">
        <f>IF(AND(Projects!$C$44&lt;=AF$4,AF$4&lt;=Projects!$C$44+Projects!$D$44-1),Projects!$B$44/Projects!$D$44,"")</f>
      </c>
      <c r="AG50" s="585">
        <f>IF(AND(Projects!$C$44&lt;=AG$4,AG$4&lt;=Projects!$C$44+Projects!$D$44-1),Projects!$B$44/Projects!$D$44,"")</f>
      </c>
      <c r="AH50" s="585">
        <f>IF(AND(Projects!$C$44&lt;=AH$4,AH$4&lt;=Projects!$C$44+Projects!$D$44-1),Projects!$B$44/Projects!$D$44,"")</f>
      </c>
      <c r="AI50" s="585">
        <f>IF(AND(Projects!$C$44&lt;=AI$4,AI$4&lt;=Projects!$C$44+Projects!$D$44-1),Projects!$B$44/Projects!$D$44,"")</f>
      </c>
      <c r="AJ50" s="585">
        <f>IF(AND(Projects!$C$44&lt;=AJ$4,AJ$4&lt;=Projects!$C$44+Projects!$D$44-1),Projects!$B$44/Projects!$D$44,"")</f>
      </c>
      <c r="AK50" s="585">
        <f>IF(AND(Projects!$C$44&lt;=AK$4,AK$4&lt;=Projects!$C$44+Projects!$D$44-1),Projects!$B$44/Projects!$D$44,"")</f>
      </c>
      <c r="AL50" s="585">
        <f>IF(AND(Projects!$C$44&lt;=AL$4,AL$4&lt;=Projects!$C$44+Projects!$D$44-1),Projects!$B$44/Projects!$D$44,"")</f>
      </c>
      <c r="AM50" s="585">
        <f>IF(AND(Projects!$C$44&lt;=AM$4,AM$4&lt;=Projects!$C$44+Projects!$D$44-1),Projects!$B$44/Projects!$D$44,"")</f>
      </c>
      <c r="AN50" s="585">
        <f>IF(AND(Projects!$C$44&lt;=AN$4,AN$4&lt;=Projects!$C$44+Projects!$D$44-1),Projects!$B$44/Projects!$D$44,"")</f>
      </c>
      <c r="AO50" s="585">
        <f>IF(AND(Projects!$C$44&lt;=AO$4,AO$4&lt;=Projects!$C$44+Projects!$D$44-1),Projects!$B$44/Projects!$D$44,"")</f>
      </c>
      <c r="AP50" s="585">
        <f>IF(AND(Projects!$C$44&lt;=AP$4,AP$4&lt;=Projects!$C$44+Projects!$D$44-1),Projects!$B$44/Projects!$D$44,"")</f>
      </c>
      <c r="AQ50" s="585">
        <f>IF(AND(Projects!$C$44&lt;=AQ$4,AQ$4&lt;=Projects!$C$44+Projects!$D$44-1),Projects!$B$44/Projects!$D$44,"")</f>
      </c>
      <c r="AR50" s="585">
        <f>IF(AND(Projects!$C$44&lt;=AR$4,AR$4&lt;=Projects!$C$44+Projects!$D$44-1),Projects!$B$44/Projects!$D$44,"")</f>
      </c>
      <c r="AS50" s="585">
        <f>IF(AND(Projects!$C$44&lt;=AS$4,AS$4&lt;=Projects!$C$44+Projects!$D$44-1),Projects!$B$44/Projects!$D$44,"")</f>
      </c>
      <c r="AT50" s="585">
        <f>IF(AND(Projects!$C$44&lt;=AT$4,AT$4&lt;=Projects!$C$44+Projects!$D$44-1),Projects!$B$44/Projects!$D$44,"")</f>
      </c>
      <c r="AU50" s="585">
        <f>IF(AND(Projects!$C$44&lt;=AU$4,AU$4&lt;=Projects!$C$44+Projects!$D$44-1),Projects!$B$44/Projects!$D$44,"")</f>
      </c>
      <c r="AV50" s="585">
        <f>IF(AND(Projects!$C$44&lt;=AV$4,AV$4&lt;=Projects!$C$44+Projects!$D$44-1),Projects!$B$44/Projects!$D$44,"")</f>
      </c>
      <c r="AW50" s="585">
        <f>IF(AND(Projects!$C$44&lt;=AW$4,AW$4&lt;=Projects!$C$44+Projects!$D$44-1),Projects!$B$44/Projects!$D$44,"")</f>
      </c>
      <c r="AX50" s="585">
        <f>IF(AND(Projects!$C$44&lt;=AX$4,AX$4&lt;=Projects!$C$44+Projects!$D$44-1),Projects!$B$44/Projects!$D$44,"")</f>
      </c>
      <c r="AY50" s="585">
        <f>IF(AND(Projects!$C$44&lt;=AY$4,AY$4&lt;=Projects!$C$44+Projects!$D$44-1),Projects!$B$44/Projects!$D$44,"")</f>
      </c>
      <c r="AZ50" s="585">
        <f>IF(AND(Projects!$C$44&lt;=AZ$4,AZ$4&lt;=Projects!$C$44+Projects!$D$44-1),Projects!$B$44/Projects!$D$44,"")</f>
      </c>
      <c r="BA50" s="585">
        <f>IF(AND(Projects!$C$44&lt;=BA$4,BA$4&lt;=Projects!$C$44+Projects!$D$44-1),Projects!$B$44/Projects!$D$44,"")</f>
      </c>
      <c r="BB50" s="585">
        <f>IF(AND(Projects!$C$44&lt;=BB$4,BB$4&lt;=Projects!$C$44+Projects!$D$44-1),Projects!$B$44/Projects!$D$44,"")</f>
      </c>
      <c r="BC50" s="585">
        <f>IF(AND(Projects!$C$44&lt;=BC$4,BC$4&lt;=Projects!$C$44+Projects!$D$44-1),Projects!$B$44/Projects!$D$44,"")</f>
      </c>
      <c r="BD50" s="585">
        <f>IF(AND(Projects!$C$44&lt;=BD$4,BD$4&lt;=Projects!$C$44+Projects!$D$44-1),Projects!$B$44/Projects!$D$44,"")</f>
      </c>
      <c r="BE50" s="585">
        <f>IF(AND(Projects!$C$44&lt;=BE$4,BE$4&lt;=Projects!$C$44+Projects!$D$44-1),Projects!$B$44/Projects!$D$44,"")</f>
      </c>
      <c r="BF50" s="585">
        <f>IF(AND(Projects!$C$44&lt;=BF$4,BF$4&lt;=Projects!$C$44+Projects!$D$44-1),Projects!$B$44/Projects!$D$44,"")</f>
      </c>
      <c r="BG50" s="585">
        <f>IF(AND(Projects!$C$44&lt;=BG$4,BG$4&lt;=Projects!$C$44+Projects!$D$44-1),Projects!$B$44/Projects!$D$44,"")</f>
      </c>
      <c r="BH50" s="585">
        <f>IF(AND(Projects!$C$44&lt;=BH$4,BH$4&lt;=Projects!$C$44+Projects!$D$44-1),Projects!$B$44/Projects!$D$44,"")</f>
      </c>
      <c r="BI50" s="585">
        <f>IF(AND(Projects!$C$44&lt;=BI$4,BI$4&lt;=Projects!$C$44+Projects!$D$44-1),Projects!$B$44/Projects!$D$44,"")</f>
      </c>
      <c r="BJ50" s="585">
        <f>IF(AND(Projects!$C$44&lt;=BJ$4,BJ$4&lt;=Projects!$C$44+Projects!$D$44-1),Projects!$B$44/Projects!$D$44,"")</f>
      </c>
      <c r="BK50" s="585">
        <f>IF(AND(Projects!$C$44&lt;=BK$4,BK$4&lt;=Projects!$C$44+Projects!$D$44-1),Projects!$B$44/Projects!$D$44,"")</f>
      </c>
      <c r="BL50" s="585">
        <f>IF(AND(Projects!$C$44&lt;=BL$4,BL$4&lt;=Projects!$C$44+Projects!$D$44-1),Projects!$B$44/Projects!$D$44,"")</f>
      </c>
      <c r="BM50" s="585">
        <f>IF(AND(Projects!$C$44&lt;=BM$4,BM$4&lt;=Projects!$C$44+Projects!$D$44-1),Projects!$B$44/Projects!$D$44,"")</f>
      </c>
      <c r="BN50" s="585">
        <f>IF(AND(Projects!$C$44&lt;=BN$4,BN$4&lt;=Projects!$C$44+Projects!$D$44-1),Projects!$B$44/Projects!$D$44,"")</f>
      </c>
      <c r="BO50" s="585">
        <f>IF(AND(Projects!$C$44&lt;=BO$4,BO$4&lt;=Projects!$C$44+Projects!$D$44-1),Projects!$B$44/Projects!$D$44,"")</f>
      </c>
      <c r="BP50" s="585">
        <f>IF(AND(Projects!$C$44&lt;=BP$4,BP$4&lt;=Projects!$C$44+Projects!$D$44-1),Projects!$B$44/Projects!$D$44,"")</f>
      </c>
      <c r="BQ50" s="585">
        <f>IF(AND(Projects!$C$44&lt;=BQ$4,BQ$4&lt;=Projects!$C$44+Projects!$D$44-1),Projects!$B$44/Projects!$D$44,"")</f>
      </c>
      <c r="BR50" s="585">
        <f>IF(AND(Projects!$C$44&lt;=BR$4,BR$4&lt;=Projects!$C$44+Projects!$D$44-1),Projects!$B$44/Projects!$D$44,"")</f>
      </c>
      <c r="BS50" s="585">
        <f>IF(AND(Projects!$C$44&lt;=BS$4,BS$4&lt;=Projects!$C$44+Projects!$D$44-1),Projects!$B$44/Projects!$D$44,"")</f>
      </c>
      <c r="BT50" s="585">
        <f>IF(AND(Projects!$C$44&lt;=BT$4,BT$4&lt;=Projects!$C$44+Projects!$D$44-1),Projects!$B$44/Projects!$D$44,"")</f>
      </c>
      <c r="BU50" s="585">
        <f>IF(AND(Projects!$C$44&lt;=BU$4,BU$4&lt;=Projects!$C$44+Projects!$D$44-1),Projects!$B$44/Projects!$D$44,"")</f>
      </c>
      <c r="BV50" s="585">
        <f>IF(AND(Projects!$C$44&lt;=BV$4,BV$4&lt;=Projects!$C$44+Projects!$D$44-1),Projects!$B$44/Projects!$D$44,"")</f>
      </c>
      <c r="BW50" s="585">
        <f>IF(AND(Projects!$C$44&lt;=BW$4,BW$4&lt;=Projects!$C$44+Projects!$D$44-1),Projects!$B$44/Projects!$D$44,"")</f>
      </c>
      <c r="BX50" s="585">
        <f>IF(AND(Projects!$C$44&lt;=BX$4,BX$4&lt;=Projects!$C$44+Projects!$D$44-1),Projects!$B$44/Projects!$D$44,"")</f>
      </c>
      <c r="BY50" s="585">
        <f>IF(AND(Projects!$C$44&lt;=BY$4,BY$4&lt;=Projects!$C$44+Projects!$D$44-1),Projects!$B$44/Projects!$D$44,"")</f>
      </c>
      <c r="BZ50" s="585">
        <f>IF(AND(Projects!$C$44&lt;=BZ$4,BZ$4&lt;=Projects!$C$44+Projects!$D$44-1),Projects!$B$44/Projects!$D$44,"")</f>
      </c>
      <c r="CA50" s="585">
        <f>IF(AND(Projects!$C$44&lt;=CA$4,CA$4&lt;=Projects!$C$44+Projects!$D$44-1),Projects!$B$44/Projects!$D$44,"")</f>
      </c>
      <c r="CB50" s="585">
        <f>IF(AND(Projects!$C$44&lt;=CB$4,CB$4&lt;=Projects!$C$44+Projects!$D$44-1),Projects!$B$44/Projects!$D$44,"")</f>
      </c>
      <c r="CC50" s="585">
        <f>IF(AND(Projects!$C$44&lt;=CC$4,CC$4&lt;=Projects!$C$44+Projects!$D$44-1),Projects!$B$44/Projects!$D$44,"")</f>
      </c>
      <c r="CD50" s="585">
        <f>IF(AND(Projects!$C$44&lt;=CD$4,CD$4&lt;=Projects!$C$44+Projects!$D$44-1),Projects!$B$44/Projects!$D$44,"")</f>
      </c>
      <c r="CE50" s="585">
        <f>IF(AND(Projects!$C$44&lt;=CE$4,CE$4&lt;=Projects!$C$44+Projects!$D$44-1),Projects!$B$44/Projects!$D$44,"")</f>
      </c>
      <c r="CF50" s="585">
        <f>IF(AND(Projects!$C$44&lt;=CF$4,CF$4&lt;=Projects!$C$44+Projects!$D$44-1),Projects!$B$44/Projects!$D$44,"")</f>
        <v>789473.684210526</v>
      </c>
      <c r="CG50" s="585">
        <f>IF(AND(Projects!$C$44&lt;=CG$4,CG$4&lt;=Projects!$C$44+Projects!$D$44-1),Projects!$B$44/Projects!$D$44,"")</f>
        <v>789473.684210526</v>
      </c>
      <c r="CH50" s="585">
        <f>IF(AND(Projects!$C$44&lt;=CH$4,CH$4&lt;=Projects!$C$44+Projects!$D$44-1),Projects!$B$44/Projects!$D$44,"")</f>
        <v>789473.684210526</v>
      </c>
      <c r="CI50" s="585">
        <f>IF(AND(Projects!$C$44&lt;=CI$4,CI$4&lt;=Projects!$C$44+Projects!$D$44-1),Projects!$B$44/Projects!$D$44,"")</f>
        <v>789473.684210526</v>
      </c>
      <c r="CJ50" s="585">
        <f>IF(AND(Projects!$C$44&lt;=CJ$4,CJ$4&lt;=Projects!$C$44+Projects!$D$44-1),Projects!$B$44/Projects!$D$44,"")</f>
        <v>789473.684210526</v>
      </c>
      <c r="CK50" s="585">
        <f>IF(AND(Projects!$C$44&lt;=CK$4,CK$4&lt;=Projects!$C$44+Projects!$D$44-1),Projects!$B$44/Projects!$D$44,"")</f>
        <v>789473.684210526</v>
      </c>
      <c r="CL50" s="585">
        <f>IF(AND(Projects!$C$44&lt;=CL$4,CL$4&lt;=Projects!$C$44+Projects!$D$44-1),Projects!$B$44/Projects!$D$44,"")</f>
        <v>789473.684210526</v>
      </c>
      <c r="CM50" s="585">
        <f>IF(AND(Projects!$C$44&lt;=CM$4,CM$4&lt;=Projects!$C$44+Projects!$D$44-1),Projects!$B$44/Projects!$D$44,"")</f>
        <v>789473.684210526</v>
      </c>
      <c r="CN50" s="585">
        <f>IF(AND(Projects!$C$44&lt;=CN$4,CN$4&lt;=Projects!$C$44+Projects!$D$44-1),Projects!$B$44/Projects!$D$44,"")</f>
        <v>789473.684210526</v>
      </c>
      <c r="CO50" s="585">
        <f>IF(AND(Projects!$C$44&lt;=CO$4,CO$4&lt;=Projects!$C$44+Projects!$D$44-1),Projects!$B$44/Projects!$D$44,"")</f>
        <v>789473.684210526</v>
      </c>
      <c r="CP50" s="585">
        <f>IF(AND(Projects!$C$44&lt;=CP$4,CP$4&lt;=Projects!$C$44+Projects!$D$44-1),Projects!$B$44/Projects!$D$44,"")</f>
        <v>789473.684210526</v>
      </c>
      <c r="CQ50" s="585">
        <f>IF(AND(Projects!$C$44&lt;=CQ$4,CQ$4&lt;=Projects!$C$44+Projects!$D$44-1),Projects!$B$44/Projects!$D$44,"")</f>
        <v>789473.684210526</v>
      </c>
      <c r="CR50" s="585">
        <f>IF(AND(Projects!$C$44&lt;=CR$4,CR$4&lt;=Projects!$C$44+Projects!$D$44-1),Projects!$B$44/Projects!$D$44,"")</f>
        <v>789473.684210526</v>
      </c>
      <c r="CS50" s="585">
        <f>IF(AND(Projects!$C$44&lt;=CS$4,CS$4&lt;=Projects!$C$44+Projects!$D$44-1),Projects!$B$44/Projects!$D$44,"")</f>
        <v>789473.684210526</v>
      </c>
      <c r="CT50" s="585">
        <f>IF(AND(Projects!$C$44&lt;=CT$4,CT$4&lt;=Projects!$C$44+Projects!$D$44-1),Projects!$B$44/Projects!$D$44,"")</f>
        <v>789473.684210526</v>
      </c>
      <c r="CU50" s="585">
        <f>IF(AND(Projects!$C$44&lt;=CU$4,CU$4&lt;=Projects!$C$44+Projects!$D$44-1),Projects!$B$44/Projects!$D$44,"")</f>
        <v>789473.684210526</v>
      </c>
      <c r="CV50" s="585">
        <f>IF(AND(Projects!$C$44&lt;=CV$4,CV$4&lt;=Projects!$C$44+Projects!$D$44-1),Projects!$B$44/Projects!$D$44,"")</f>
        <v>789473.684210526</v>
      </c>
      <c r="CW50" s="585">
        <f>IF(AND(Projects!$C$44&lt;=CW$4,CW$4&lt;=Projects!$C$44+Projects!$D$44-1),Projects!$B$44/Projects!$D$44,"")</f>
        <v>789473.684210526</v>
      </c>
      <c r="CX50" s="585">
        <f>IF(AND(Projects!$C$44&lt;=CX$4,CX$4&lt;=Projects!$C$44+Projects!$D$44-1),Projects!$B$44/Projects!$D$44,"")</f>
        <v>789473.684210526</v>
      </c>
      <c r="CY50" s="585">
        <f>IF(AND(Projects!$C$44&lt;=CY$4,CY$4&lt;=Projects!$C$44+Projects!$D$44-1),Projects!$B$44/Projects!$D$44,"")</f>
      </c>
      <c r="CZ50" s="585">
        <f>IF(AND(Projects!$C$44&lt;=CZ$4,CZ$4&lt;=Projects!$C$44+Projects!$D$44-1),Projects!$B$44/Projects!$D$44,"")</f>
      </c>
      <c r="DA50" s="585">
        <f>IF(AND(Projects!$C$44&lt;=DA$4,DA$4&lt;=Projects!$C$44+Projects!$D$44-1),Projects!$B$44/Projects!$D$44,"")</f>
      </c>
      <c r="DB50" s="585">
        <f>IF(AND(Projects!$C$44&lt;=DB$4,DB$4&lt;=Projects!$C$44+Projects!$D$44-1),Projects!$B$44/Projects!$D$44,"")</f>
      </c>
    </row>
    <row r="51" ht="15" customFormat="1" customHeight="1" s="382">
      <c r="A51" s="514" t="inlineStr">
        <is>
          <t xml:space="preserve">BD-29</t>
        </is>
      </c>
      <c r="B51" s="582">
        <f>Projects!$B$45</f>
        <v>18000000</v>
      </c>
      <c r="C51" s="583">
        <f>EDATE(Model!$E$2,Projects!$C$45-1)</f>
        <v>48519</v>
      </c>
      <c r="D51" s="583">
        <f>EDATE(Model!$E$2,Projects!$C$45+Projects!$D$45-2)</f>
        <v>49065</v>
      </c>
      <c r="E51" s="584">
        <f>Projects!$D$45</f>
        <v>19</v>
      </c>
      <c r="F51" s="582">
        <f>Projects!$B$45/Projects!$D$45</f>
        <v>947368.421052632</v>
      </c>
      <c r="G51" s="585">
        <f>IF(AND(Projects!$C$45&lt;=G$4,G$4&lt;=Projects!$C$45+Projects!$D$45-1),Projects!$B$45/Projects!$D$45,"")</f>
      </c>
      <c r="H51" s="585">
        <f>IF(AND(Projects!$C$45&lt;=H$4,H$4&lt;=Projects!$C$45+Projects!$D$45-1),Projects!$B$45/Projects!$D$45,"")</f>
      </c>
      <c r="I51" s="585">
        <f>IF(AND(Projects!$C$45&lt;=I$4,I$4&lt;=Projects!$C$45+Projects!$D$45-1),Projects!$B$45/Projects!$D$45,"")</f>
      </c>
      <c r="J51" s="585">
        <f>IF(AND(Projects!$C$45&lt;=J$4,J$4&lt;=Projects!$C$45+Projects!$D$45-1),Projects!$B$45/Projects!$D$45,"")</f>
      </c>
      <c r="K51" s="585">
        <f>IF(AND(Projects!$C$45&lt;=K$4,K$4&lt;=Projects!$C$45+Projects!$D$45-1),Projects!$B$45/Projects!$D$45,"")</f>
      </c>
      <c r="L51" s="585">
        <f>IF(AND(Projects!$C$45&lt;=L$4,L$4&lt;=Projects!$C$45+Projects!$D$45-1),Projects!$B$45/Projects!$D$45,"")</f>
      </c>
      <c r="M51" s="585">
        <f>IF(AND(Projects!$C$45&lt;=M$4,M$4&lt;=Projects!$C$45+Projects!$D$45-1),Projects!$B$45/Projects!$D$45,"")</f>
      </c>
      <c r="N51" s="585">
        <f>IF(AND(Projects!$C$45&lt;=N$4,N$4&lt;=Projects!$C$45+Projects!$D$45-1),Projects!$B$45/Projects!$D$45,"")</f>
      </c>
      <c r="O51" s="585">
        <f>IF(AND(Projects!$C$45&lt;=O$4,O$4&lt;=Projects!$C$45+Projects!$D$45-1),Projects!$B$45/Projects!$D$45,"")</f>
      </c>
      <c r="P51" s="585">
        <f>IF(AND(Projects!$C$45&lt;=P$4,P$4&lt;=Projects!$C$45+Projects!$D$45-1),Projects!$B$45/Projects!$D$45,"")</f>
      </c>
      <c r="Q51" s="585">
        <f>IF(AND(Projects!$C$45&lt;=Q$4,Q$4&lt;=Projects!$C$45+Projects!$D$45-1),Projects!$B$45/Projects!$D$45,"")</f>
      </c>
      <c r="R51" s="585">
        <f>IF(AND(Projects!$C$45&lt;=R$4,R$4&lt;=Projects!$C$45+Projects!$D$45-1),Projects!$B$45/Projects!$D$45,"")</f>
      </c>
      <c r="S51" s="585">
        <f>IF(AND(Projects!$C$45&lt;=S$4,S$4&lt;=Projects!$C$45+Projects!$D$45-1),Projects!$B$45/Projects!$D$45,"")</f>
      </c>
      <c r="T51" s="585">
        <f>IF(AND(Projects!$C$45&lt;=T$4,T$4&lt;=Projects!$C$45+Projects!$D$45-1),Projects!$B$45/Projects!$D$45,"")</f>
      </c>
      <c r="U51" s="585">
        <f>IF(AND(Projects!$C$45&lt;=U$4,U$4&lt;=Projects!$C$45+Projects!$D$45-1),Projects!$B$45/Projects!$D$45,"")</f>
      </c>
      <c r="V51" s="585">
        <f>IF(AND(Projects!$C$45&lt;=V$4,V$4&lt;=Projects!$C$45+Projects!$D$45-1),Projects!$B$45/Projects!$D$45,"")</f>
      </c>
      <c r="W51" s="585">
        <f>IF(AND(Projects!$C$45&lt;=W$4,W$4&lt;=Projects!$C$45+Projects!$D$45-1),Projects!$B$45/Projects!$D$45,"")</f>
      </c>
      <c r="X51" s="585">
        <f>IF(AND(Projects!$C$45&lt;=X$4,X$4&lt;=Projects!$C$45+Projects!$D$45-1),Projects!$B$45/Projects!$D$45,"")</f>
      </c>
      <c r="Y51" s="585">
        <f>IF(AND(Projects!$C$45&lt;=Y$4,Y$4&lt;=Projects!$C$45+Projects!$D$45-1),Projects!$B$45/Projects!$D$45,"")</f>
      </c>
      <c r="Z51" s="585">
        <f>IF(AND(Projects!$C$45&lt;=Z$4,Z$4&lt;=Projects!$C$45+Projects!$D$45-1),Projects!$B$45/Projects!$D$45,"")</f>
      </c>
      <c r="AA51" s="585">
        <f>IF(AND(Projects!$C$45&lt;=AA$4,AA$4&lt;=Projects!$C$45+Projects!$D$45-1),Projects!$B$45/Projects!$D$45,"")</f>
      </c>
      <c r="AB51" s="585">
        <f>IF(AND(Projects!$C$45&lt;=AB$4,AB$4&lt;=Projects!$C$45+Projects!$D$45-1),Projects!$B$45/Projects!$D$45,"")</f>
      </c>
      <c r="AC51" s="585">
        <f>IF(AND(Projects!$C$45&lt;=AC$4,AC$4&lt;=Projects!$C$45+Projects!$D$45-1),Projects!$B$45/Projects!$D$45,"")</f>
      </c>
      <c r="AD51" s="585">
        <f>IF(AND(Projects!$C$45&lt;=AD$4,AD$4&lt;=Projects!$C$45+Projects!$D$45-1),Projects!$B$45/Projects!$D$45,"")</f>
      </c>
      <c r="AE51" s="585">
        <f>IF(AND(Projects!$C$45&lt;=AE$4,AE$4&lt;=Projects!$C$45+Projects!$D$45-1),Projects!$B$45/Projects!$D$45,"")</f>
      </c>
      <c r="AF51" s="585">
        <f>IF(AND(Projects!$C$45&lt;=AF$4,AF$4&lt;=Projects!$C$45+Projects!$D$45-1),Projects!$B$45/Projects!$D$45,"")</f>
      </c>
      <c r="AG51" s="585">
        <f>IF(AND(Projects!$C$45&lt;=AG$4,AG$4&lt;=Projects!$C$45+Projects!$D$45-1),Projects!$B$45/Projects!$D$45,"")</f>
      </c>
      <c r="AH51" s="585">
        <f>IF(AND(Projects!$C$45&lt;=AH$4,AH$4&lt;=Projects!$C$45+Projects!$D$45-1),Projects!$B$45/Projects!$D$45,"")</f>
      </c>
      <c r="AI51" s="585">
        <f>IF(AND(Projects!$C$45&lt;=AI$4,AI$4&lt;=Projects!$C$45+Projects!$D$45-1),Projects!$B$45/Projects!$D$45,"")</f>
      </c>
      <c r="AJ51" s="585">
        <f>IF(AND(Projects!$C$45&lt;=AJ$4,AJ$4&lt;=Projects!$C$45+Projects!$D$45-1),Projects!$B$45/Projects!$D$45,"")</f>
      </c>
      <c r="AK51" s="585">
        <f>IF(AND(Projects!$C$45&lt;=AK$4,AK$4&lt;=Projects!$C$45+Projects!$D$45-1),Projects!$B$45/Projects!$D$45,"")</f>
      </c>
      <c r="AL51" s="585">
        <f>IF(AND(Projects!$C$45&lt;=AL$4,AL$4&lt;=Projects!$C$45+Projects!$D$45-1),Projects!$B$45/Projects!$D$45,"")</f>
      </c>
      <c r="AM51" s="585">
        <f>IF(AND(Projects!$C$45&lt;=AM$4,AM$4&lt;=Projects!$C$45+Projects!$D$45-1),Projects!$B$45/Projects!$D$45,"")</f>
      </c>
      <c r="AN51" s="585">
        <f>IF(AND(Projects!$C$45&lt;=AN$4,AN$4&lt;=Projects!$C$45+Projects!$D$45-1),Projects!$B$45/Projects!$D$45,"")</f>
      </c>
      <c r="AO51" s="585">
        <f>IF(AND(Projects!$C$45&lt;=AO$4,AO$4&lt;=Projects!$C$45+Projects!$D$45-1),Projects!$B$45/Projects!$D$45,"")</f>
      </c>
      <c r="AP51" s="585">
        <f>IF(AND(Projects!$C$45&lt;=AP$4,AP$4&lt;=Projects!$C$45+Projects!$D$45-1),Projects!$B$45/Projects!$D$45,"")</f>
      </c>
      <c r="AQ51" s="585">
        <f>IF(AND(Projects!$C$45&lt;=AQ$4,AQ$4&lt;=Projects!$C$45+Projects!$D$45-1),Projects!$B$45/Projects!$D$45,"")</f>
      </c>
      <c r="AR51" s="585">
        <f>IF(AND(Projects!$C$45&lt;=AR$4,AR$4&lt;=Projects!$C$45+Projects!$D$45-1),Projects!$B$45/Projects!$D$45,"")</f>
      </c>
      <c r="AS51" s="585">
        <f>IF(AND(Projects!$C$45&lt;=AS$4,AS$4&lt;=Projects!$C$45+Projects!$D$45-1),Projects!$B$45/Projects!$D$45,"")</f>
      </c>
      <c r="AT51" s="585">
        <f>IF(AND(Projects!$C$45&lt;=AT$4,AT$4&lt;=Projects!$C$45+Projects!$D$45-1),Projects!$B$45/Projects!$D$45,"")</f>
      </c>
      <c r="AU51" s="585">
        <f>IF(AND(Projects!$C$45&lt;=AU$4,AU$4&lt;=Projects!$C$45+Projects!$D$45-1),Projects!$B$45/Projects!$D$45,"")</f>
      </c>
      <c r="AV51" s="585">
        <f>IF(AND(Projects!$C$45&lt;=AV$4,AV$4&lt;=Projects!$C$45+Projects!$D$45-1),Projects!$B$45/Projects!$D$45,"")</f>
      </c>
      <c r="AW51" s="585">
        <f>IF(AND(Projects!$C$45&lt;=AW$4,AW$4&lt;=Projects!$C$45+Projects!$D$45-1),Projects!$B$45/Projects!$D$45,"")</f>
      </c>
      <c r="AX51" s="585">
        <f>IF(AND(Projects!$C$45&lt;=AX$4,AX$4&lt;=Projects!$C$45+Projects!$D$45-1),Projects!$B$45/Projects!$D$45,"")</f>
      </c>
      <c r="AY51" s="585">
        <f>IF(AND(Projects!$C$45&lt;=AY$4,AY$4&lt;=Projects!$C$45+Projects!$D$45-1),Projects!$B$45/Projects!$D$45,"")</f>
      </c>
      <c r="AZ51" s="585">
        <f>IF(AND(Projects!$C$45&lt;=AZ$4,AZ$4&lt;=Projects!$C$45+Projects!$D$45-1),Projects!$B$45/Projects!$D$45,"")</f>
      </c>
      <c r="BA51" s="585">
        <f>IF(AND(Projects!$C$45&lt;=BA$4,BA$4&lt;=Projects!$C$45+Projects!$D$45-1),Projects!$B$45/Projects!$D$45,"")</f>
      </c>
      <c r="BB51" s="585">
        <f>IF(AND(Projects!$C$45&lt;=BB$4,BB$4&lt;=Projects!$C$45+Projects!$D$45-1),Projects!$B$45/Projects!$D$45,"")</f>
      </c>
      <c r="BC51" s="585">
        <f>IF(AND(Projects!$C$45&lt;=BC$4,BC$4&lt;=Projects!$C$45+Projects!$D$45-1),Projects!$B$45/Projects!$D$45,"")</f>
      </c>
      <c r="BD51" s="585">
        <f>IF(AND(Projects!$C$45&lt;=BD$4,BD$4&lt;=Projects!$C$45+Projects!$D$45-1),Projects!$B$45/Projects!$D$45,"")</f>
      </c>
      <c r="BE51" s="585">
        <f>IF(AND(Projects!$C$45&lt;=BE$4,BE$4&lt;=Projects!$C$45+Projects!$D$45-1),Projects!$B$45/Projects!$D$45,"")</f>
      </c>
      <c r="BF51" s="585">
        <f>IF(AND(Projects!$C$45&lt;=BF$4,BF$4&lt;=Projects!$C$45+Projects!$D$45-1),Projects!$B$45/Projects!$D$45,"")</f>
      </c>
      <c r="BG51" s="585">
        <f>IF(AND(Projects!$C$45&lt;=BG$4,BG$4&lt;=Projects!$C$45+Projects!$D$45-1),Projects!$B$45/Projects!$D$45,"")</f>
      </c>
      <c r="BH51" s="585">
        <f>IF(AND(Projects!$C$45&lt;=BH$4,BH$4&lt;=Projects!$C$45+Projects!$D$45-1),Projects!$B$45/Projects!$D$45,"")</f>
      </c>
      <c r="BI51" s="585">
        <f>IF(AND(Projects!$C$45&lt;=BI$4,BI$4&lt;=Projects!$C$45+Projects!$D$45-1),Projects!$B$45/Projects!$D$45,"")</f>
      </c>
      <c r="BJ51" s="585">
        <f>IF(AND(Projects!$C$45&lt;=BJ$4,BJ$4&lt;=Projects!$C$45+Projects!$D$45-1),Projects!$B$45/Projects!$D$45,"")</f>
      </c>
      <c r="BK51" s="585">
        <f>IF(AND(Projects!$C$45&lt;=BK$4,BK$4&lt;=Projects!$C$45+Projects!$D$45-1),Projects!$B$45/Projects!$D$45,"")</f>
      </c>
      <c r="BL51" s="585">
        <f>IF(AND(Projects!$C$45&lt;=BL$4,BL$4&lt;=Projects!$C$45+Projects!$D$45-1),Projects!$B$45/Projects!$D$45,"")</f>
      </c>
      <c r="BM51" s="585">
        <f>IF(AND(Projects!$C$45&lt;=BM$4,BM$4&lt;=Projects!$C$45+Projects!$D$45-1),Projects!$B$45/Projects!$D$45,"")</f>
      </c>
      <c r="BN51" s="585">
        <f>IF(AND(Projects!$C$45&lt;=BN$4,BN$4&lt;=Projects!$C$45+Projects!$D$45-1),Projects!$B$45/Projects!$D$45,"")</f>
      </c>
      <c r="BO51" s="585">
        <f>IF(AND(Projects!$C$45&lt;=BO$4,BO$4&lt;=Projects!$C$45+Projects!$D$45-1),Projects!$B$45/Projects!$D$45,"")</f>
      </c>
      <c r="BP51" s="585">
        <f>IF(AND(Projects!$C$45&lt;=BP$4,BP$4&lt;=Projects!$C$45+Projects!$D$45-1),Projects!$B$45/Projects!$D$45,"")</f>
      </c>
      <c r="BQ51" s="585">
        <f>IF(AND(Projects!$C$45&lt;=BQ$4,BQ$4&lt;=Projects!$C$45+Projects!$D$45-1),Projects!$B$45/Projects!$D$45,"")</f>
      </c>
      <c r="BR51" s="585">
        <f>IF(AND(Projects!$C$45&lt;=BR$4,BR$4&lt;=Projects!$C$45+Projects!$D$45-1),Projects!$B$45/Projects!$D$45,"")</f>
      </c>
      <c r="BS51" s="585">
        <f>IF(AND(Projects!$C$45&lt;=BS$4,BS$4&lt;=Projects!$C$45+Projects!$D$45-1),Projects!$B$45/Projects!$D$45,"")</f>
      </c>
      <c r="BT51" s="585">
        <f>IF(AND(Projects!$C$45&lt;=BT$4,BT$4&lt;=Projects!$C$45+Projects!$D$45-1),Projects!$B$45/Projects!$D$45,"")</f>
      </c>
      <c r="BU51" s="585">
        <f>IF(AND(Projects!$C$45&lt;=BU$4,BU$4&lt;=Projects!$C$45+Projects!$D$45-1),Projects!$B$45/Projects!$D$45,"")</f>
      </c>
      <c r="BV51" s="585">
        <f>IF(AND(Projects!$C$45&lt;=BV$4,BV$4&lt;=Projects!$C$45+Projects!$D$45-1),Projects!$B$45/Projects!$D$45,"")</f>
      </c>
      <c r="BW51" s="585">
        <f>IF(AND(Projects!$C$45&lt;=BW$4,BW$4&lt;=Projects!$C$45+Projects!$D$45-1),Projects!$B$45/Projects!$D$45,"")</f>
      </c>
      <c r="BX51" s="585">
        <f>IF(AND(Projects!$C$45&lt;=BX$4,BX$4&lt;=Projects!$C$45+Projects!$D$45-1),Projects!$B$45/Projects!$D$45,"")</f>
      </c>
      <c r="BY51" s="585">
        <f>IF(AND(Projects!$C$45&lt;=BY$4,BY$4&lt;=Projects!$C$45+Projects!$D$45-1),Projects!$B$45/Projects!$D$45,"")</f>
      </c>
      <c r="BZ51" s="585">
        <f>IF(AND(Projects!$C$45&lt;=BZ$4,BZ$4&lt;=Projects!$C$45+Projects!$D$45-1),Projects!$B$45/Projects!$D$45,"")</f>
      </c>
      <c r="CA51" s="585">
        <f>IF(AND(Projects!$C$45&lt;=CA$4,CA$4&lt;=Projects!$C$45+Projects!$D$45-1),Projects!$B$45/Projects!$D$45,"")</f>
      </c>
      <c r="CB51" s="585">
        <f>IF(AND(Projects!$C$45&lt;=CB$4,CB$4&lt;=Projects!$C$45+Projects!$D$45-1),Projects!$B$45/Projects!$D$45,"")</f>
      </c>
      <c r="CC51" s="585">
        <f>IF(AND(Projects!$C$45&lt;=CC$4,CC$4&lt;=Projects!$C$45+Projects!$D$45-1),Projects!$B$45/Projects!$D$45,"")</f>
      </c>
      <c r="CD51" s="585">
        <f>IF(AND(Projects!$C$45&lt;=CD$4,CD$4&lt;=Projects!$C$45+Projects!$D$45-1),Projects!$B$45/Projects!$D$45,"")</f>
      </c>
      <c r="CE51" s="585">
        <f>IF(AND(Projects!$C$45&lt;=CE$4,CE$4&lt;=Projects!$C$45+Projects!$D$45-1),Projects!$B$45/Projects!$D$45,"")</f>
      </c>
      <c r="CF51" s="585">
        <f>IF(AND(Projects!$C$45&lt;=CF$4,CF$4&lt;=Projects!$C$45+Projects!$D$45-1),Projects!$B$45/Projects!$D$45,"")</f>
      </c>
      <c r="CG51" s="585">
        <f>IF(AND(Projects!$C$45&lt;=CG$4,CG$4&lt;=Projects!$C$45+Projects!$D$45-1),Projects!$B$45/Projects!$D$45,"")</f>
      </c>
      <c r="CH51" s="585">
        <f>IF(AND(Projects!$C$45&lt;=CH$4,CH$4&lt;=Projects!$C$45+Projects!$D$45-1),Projects!$B$45/Projects!$D$45,"")</f>
        <v>947368.421052632</v>
      </c>
      <c r="CI51" s="585">
        <f>IF(AND(Projects!$C$45&lt;=CI$4,CI$4&lt;=Projects!$C$45+Projects!$D$45-1),Projects!$B$45/Projects!$D$45,"")</f>
        <v>947368.421052632</v>
      </c>
      <c r="CJ51" s="585">
        <f>IF(AND(Projects!$C$45&lt;=CJ$4,CJ$4&lt;=Projects!$C$45+Projects!$D$45-1),Projects!$B$45/Projects!$D$45,"")</f>
        <v>947368.421052632</v>
      </c>
      <c r="CK51" s="585">
        <f>IF(AND(Projects!$C$45&lt;=CK$4,CK$4&lt;=Projects!$C$45+Projects!$D$45-1),Projects!$B$45/Projects!$D$45,"")</f>
        <v>947368.421052632</v>
      </c>
      <c r="CL51" s="585">
        <f>IF(AND(Projects!$C$45&lt;=CL$4,CL$4&lt;=Projects!$C$45+Projects!$D$45-1),Projects!$B$45/Projects!$D$45,"")</f>
        <v>947368.421052632</v>
      </c>
      <c r="CM51" s="585">
        <f>IF(AND(Projects!$C$45&lt;=CM$4,CM$4&lt;=Projects!$C$45+Projects!$D$45-1),Projects!$B$45/Projects!$D$45,"")</f>
        <v>947368.421052632</v>
      </c>
      <c r="CN51" s="585">
        <f>IF(AND(Projects!$C$45&lt;=CN$4,CN$4&lt;=Projects!$C$45+Projects!$D$45-1),Projects!$B$45/Projects!$D$45,"")</f>
        <v>947368.421052632</v>
      </c>
      <c r="CO51" s="585">
        <f>IF(AND(Projects!$C$45&lt;=CO$4,CO$4&lt;=Projects!$C$45+Projects!$D$45-1),Projects!$B$45/Projects!$D$45,"")</f>
        <v>947368.421052632</v>
      </c>
      <c r="CP51" s="585">
        <f>IF(AND(Projects!$C$45&lt;=CP$4,CP$4&lt;=Projects!$C$45+Projects!$D$45-1),Projects!$B$45/Projects!$D$45,"")</f>
        <v>947368.421052632</v>
      </c>
      <c r="CQ51" s="585">
        <f>IF(AND(Projects!$C$45&lt;=CQ$4,CQ$4&lt;=Projects!$C$45+Projects!$D$45-1),Projects!$B$45/Projects!$D$45,"")</f>
        <v>947368.421052632</v>
      </c>
      <c r="CR51" s="585">
        <f>IF(AND(Projects!$C$45&lt;=CR$4,CR$4&lt;=Projects!$C$45+Projects!$D$45-1),Projects!$B$45/Projects!$D$45,"")</f>
        <v>947368.421052632</v>
      </c>
      <c r="CS51" s="585">
        <f>IF(AND(Projects!$C$45&lt;=CS$4,CS$4&lt;=Projects!$C$45+Projects!$D$45-1),Projects!$B$45/Projects!$D$45,"")</f>
        <v>947368.421052632</v>
      </c>
      <c r="CT51" s="585">
        <f>IF(AND(Projects!$C$45&lt;=CT$4,CT$4&lt;=Projects!$C$45+Projects!$D$45-1),Projects!$B$45/Projects!$D$45,"")</f>
        <v>947368.421052632</v>
      </c>
      <c r="CU51" s="585">
        <f>IF(AND(Projects!$C$45&lt;=CU$4,CU$4&lt;=Projects!$C$45+Projects!$D$45-1),Projects!$B$45/Projects!$D$45,"")</f>
        <v>947368.421052632</v>
      </c>
      <c r="CV51" s="585">
        <f>IF(AND(Projects!$C$45&lt;=CV$4,CV$4&lt;=Projects!$C$45+Projects!$D$45-1),Projects!$B$45/Projects!$D$45,"")</f>
        <v>947368.421052632</v>
      </c>
      <c r="CW51" s="585">
        <f>IF(AND(Projects!$C$45&lt;=CW$4,CW$4&lt;=Projects!$C$45+Projects!$D$45-1),Projects!$B$45/Projects!$D$45,"")</f>
        <v>947368.421052632</v>
      </c>
      <c r="CX51" s="585">
        <f>IF(AND(Projects!$C$45&lt;=CX$4,CX$4&lt;=Projects!$C$45+Projects!$D$45-1),Projects!$B$45/Projects!$D$45,"")</f>
        <v>947368.421052632</v>
      </c>
      <c r="CY51" s="585">
        <f>IF(AND(Projects!$C$45&lt;=CY$4,CY$4&lt;=Projects!$C$45+Projects!$D$45-1),Projects!$B$45/Projects!$D$45,"")</f>
        <v>947368.421052632</v>
      </c>
      <c r="CZ51" s="585">
        <f>IF(AND(Projects!$C$45&lt;=CZ$4,CZ$4&lt;=Projects!$C$45+Projects!$D$45-1),Projects!$B$45/Projects!$D$45,"")</f>
        <v>947368.421052632</v>
      </c>
      <c r="DA51" s="585">
        <f>IF(AND(Projects!$C$45&lt;=DA$4,DA$4&lt;=Projects!$C$45+Projects!$D$45-1),Projects!$B$45/Projects!$D$45,"")</f>
      </c>
      <c r="DB51" s="585">
        <f>IF(AND(Projects!$C$45&lt;=DB$4,DB$4&lt;=Projects!$C$45+Projects!$D$45-1),Projects!$B$45/Projects!$D$45,"")</f>
      </c>
    </row>
    <row r="52" ht="15" customFormat="1" customHeight="1" s="382">
      <c r="A52" s="514" t="inlineStr">
        <is>
          <t xml:space="preserve">BD-30</t>
        </is>
      </c>
      <c r="B52" s="582">
        <f>Projects!$B$46</f>
        <v>15000000</v>
      </c>
      <c r="C52" s="583">
        <f>EDATE(Model!$E$2,Projects!$C$46-1)</f>
        <v>48580</v>
      </c>
      <c r="D52" s="583">
        <f>EDATE(Model!$E$2,Projects!$C$46+Projects!$D$46-2)</f>
        <v>49126</v>
      </c>
      <c r="E52" s="584">
        <f>Projects!$D$46</f>
        <v>19</v>
      </c>
      <c r="F52" s="582">
        <f>Projects!$B$46/Projects!$D$46</f>
        <v>789473.684210526</v>
      </c>
      <c r="G52" s="585">
        <f>IF(AND(Projects!$C$46&lt;=G$4,G$4&lt;=Projects!$C$46+Projects!$D$46-1),Projects!$B$46/Projects!$D$46,"")</f>
      </c>
      <c r="H52" s="585">
        <f>IF(AND(Projects!$C$46&lt;=H$4,H$4&lt;=Projects!$C$46+Projects!$D$46-1),Projects!$B$46/Projects!$D$46,"")</f>
      </c>
      <c r="I52" s="585">
        <f>IF(AND(Projects!$C$46&lt;=I$4,I$4&lt;=Projects!$C$46+Projects!$D$46-1),Projects!$B$46/Projects!$D$46,"")</f>
      </c>
      <c r="J52" s="585">
        <f>IF(AND(Projects!$C$46&lt;=J$4,J$4&lt;=Projects!$C$46+Projects!$D$46-1),Projects!$B$46/Projects!$D$46,"")</f>
      </c>
      <c r="K52" s="585">
        <f>IF(AND(Projects!$C$46&lt;=K$4,K$4&lt;=Projects!$C$46+Projects!$D$46-1),Projects!$B$46/Projects!$D$46,"")</f>
      </c>
      <c r="L52" s="585">
        <f>IF(AND(Projects!$C$46&lt;=L$4,L$4&lt;=Projects!$C$46+Projects!$D$46-1),Projects!$B$46/Projects!$D$46,"")</f>
      </c>
      <c r="M52" s="585">
        <f>IF(AND(Projects!$C$46&lt;=M$4,M$4&lt;=Projects!$C$46+Projects!$D$46-1),Projects!$B$46/Projects!$D$46,"")</f>
      </c>
      <c r="N52" s="585">
        <f>IF(AND(Projects!$C$46&lt;=N$4,N$4&lt;=Projects!$C$46+Projects!$D$46-1),Projects!$B$46/Projects!$D$46,"")</f>
      </c>
      <c r="O52" s="585">
        <f>IF(AND(Projects!$C$46&lt;=O$4,O$4&lt;=Projects!$C$46+Projects!$D$46-1),Projects!$B$46/Projects!$D$46,"")</f>
      </c>
      <c r="P52" s="585">
        <f>IF(AND(Projects!$C$46&lt;=P$4,P$4&lt;=Projects!$C$46+Projects!$D$46-1),Projects!$B$46/Projects!$D$46,"")</f>
      </c>
      <c r="Q52" s="585">
        <f>IF(AND(Projects!$C$46&lt;=Q$4,Q$4&lt;=Projects!$C$46+Projects!$D$46-1),Projects!$B$46/Projects!$D$46,"")</f>
      </c>
      <c r="R52" s="585">
        <f>IF(AND(Projects!$C$46&lt;=R$4,R$4&lt;=Projects!$C$46+Projects!$D$46-1),Projects!$B$46/Projects!$D$46,"")</f>
      </c>
      <c r="S52" s="585">
        <f>IF(AND(Projects!$C$46&lt;=S$4,S$4&lt;=Projects!$C$46+Projects!$D$46-1),Projects!$B$46/Projects!$D$46,"")</f>
      </c>
      <c r="T52" s="585">
        <f>IF(AND(Projects!$C$46&lt;=T$4,T$4&lt;=Projects!$C$46+Projects!$D$46-1),Projects!$B$46/Projects!$D$46,"")</f>
      </c>
      <c r="U52" s="585">
        <f>IF(AND(Projects!$C$46&lt;=U$4,U$4&lt;=Projects!$C$46+Projects!$D$46-1),Projects!$B$46/Projects!$D$46,"")</f>
      </c>
      <c r="V52" s="585">
        <f>IF(AND(Projects!$C$46&lt;=V$4,V$4&lt;=Projects!$C$46+Projects!$D$46-1),Projects!$B$46/Projects!$D$46,"")</f>
      </c>
      <c r="W52" s="585">
        <f>IF(AND(Projects!$C$46&lt;=W$4,W$4&lt;=Projects!$C$46+Projects!$D$46-1),Projects!$B$46/Projects!$D$46,"")</f>
      </c>
      <c r="X52" s="585">
        <f>IF(AND(Projects!$C$46&lt;=X$4,X$4&lt;=Projects!$C$46+Projects!$D$46-1),Projects!$B$46/Projects!$D$46,"")</f>
      </c>
      <c r="Y52" s="585">
        <f>IF(AND(Projects!$C$46&lt;=Y$4,Y$4&lt;=Projects!$C$46+Projects!$D$46-1),Projects!$B$46/Projects!$D$46,"")</f>
      </c>
      <c r="Z52" s="585">
        <f>IF(AND(Projects!$C$46&lt;=Z$4,Z$4&lt;=Projects!$C$46+Projects!$D$46-1),Projects!$B$46/Projects!$D$46,"")</f>
      </c>
      <c r="AA52" s="585">
        <f>IF(AND(Projects!$C$46&lt;=AA$4,AA$4&lt;=Projects!$C$46+Projects!$D$46-1),Projects!$B$46/Projects!$D$46,"")</f>
      </c>
      <c r="AB52" s="585">
        <f>IF(AND(Projects!$C$46&lt;=AB$4,AB$4&lt;=Projects!$C$46+Projects!$D$46-1),Projects!$B$46/Projects!$D$46,"")</f>
      </c>
      <c r="AC52" s="585">
        <f>IF(AND(Projects!$C$46&lt;=AC$4,AC$4&lt;=Projects!$C$46+Projects!$D$46-1),Projects!$B$46/Projects!$D$46,"")</f>
      </c>
      <c r="AD52" s="585">
        <f>IF(AND(Projects!$C$46&lt;=AD$4,AD$4&lt;=Projects!$C$46+Projects!$D$46-1),Projects!$B$46/Projects!$D$46,"")</f>
      </c>
      <c r="AE52" s="585">
        <f>IF(AND(Projects!$C$46&lt;=AE$4,AE$4&lt;=Projects!$C$46+Projects!$D$46-1),Projects!$B$46/Projects!$D$46,"")</f>
      </c>
      <c r="AF52" s="585">
        <f>IF(AND(Projects!$C$46&lt;=AF$4,AF$4&lt;=Projects!$C$46+Projects!$D$46-1),Projects!$B$46/Projects!$D$46,"")</f>
      </c>
      <c r="AG52" s="585">
        <f>IF(AND(Projects!$C$46&lt;=AG$4,AG$4&lt;=Projects!$C$46+Projects!$D$46-1),Projects!$B$46/Projects!$D$46,"")</f>
      </c>
      <c r="AH52" s="585">
        <f>IF(AND(Projects!$C$46&lt;=AH$4,AH$4&lt;=Projects!$C$46+Projects!$D$46-1),Projects!$B$46/Projects!$D$46,"")</f>
      </c>
      <c r="AI52" s="585">
        <f>IF(AND(Projects!$C$46&lt;=AI$4,AI$4&lt;=Projects!$C$46+Projects!$D$46-1),Projects!$B$46/Projects!$D$46,"")</f>
      </c>
      <c r="AJ52" s="585">
        <f>IF(AND(Projects!$C$46&lt;=AJ$4,AJ$4&lt;=Projects!$C$46+Projects!$D$46-1),Projects!$B$46/Projects!$D$46,"")</f>
      </c>
      <c r="AK52" s="585">
        <f>IF(AND(Projects!$C$46&lt;=AK$4,AK$4&lt;=Projects!$C$46+Projects!$D$46-1),Projects!$B$46/Projects!$D$46,"")</f>
      </c>
      <c r="AL52" s="585">
        <f>IF(AND(Projects!$C$46&lt;=AL$4,AL$4&lt;=Projects!$C$46+Projects!$D$46-1),Projects!$B$46/Projects!$D$46,"")</f>
      </c>
      <c r="AM52" s="585">
        <f>IF(AND(Projects!$C$46&lt;=AM$4,AM$4&lt;=Projects!$C$46+Projects!$D$46-1),Projects!$B$46/Projects!$D$46,"")</f>
      </c>
      <c r="AN52" s="585">
        <f>IF(AND(Projects!$C$46&lt;=AN$4,AN$4&lt;=Projects!$C$46+Projects!$D$46-1),Projects!$B$46/Projects!$D$46,"")</f>
      </c>
      <c r="AO52" s="585">
        <f>IF(AND(Projects!$C$46&lt;=AO$4,AO$4&lt;=Projects!$C$46+Projects!$D$46-1),Projects!$B$46/Projects!$D$46,"")</f>
      </c>
      <c r="AP52" s="585">
        <f>IF(AND(Projects!$C$46&lt;=AP$4,AP$4&lt;=Projects!$C$46+Projects!$D$46-1),Projects!$B$46/Projects!$D$46,"")</f>
      </c>
      <c r="AQ52" s="585">
        <f>IF(AND(Projects!$C$46&lt;=AQ$4,AQ$4&lt;=Projects!$C$46+Projects!$D$46-1),Projects!$B$46/Projects!$D$46,"")</f>
      </c>
      <c r="AR52" s="585">
        <f>IF(AND(Projects!$C$46&lt;=AR$4,AR$4&lt;=Projects!$C$46+Projects!$D$46-1),Projects!$B$46/Projects!$D$46,"")</f>
      </c>
      <c r="AS52" s="585">
        <f>IF(AND(Projects!$C$46&lt;=AS$4,AS$4&lt;=Projects!$C$46+Projects!$D$46-1),Projects!$B$46/Projects!$D$46,"")</f>
      </c>
      <c r="AT52" s="585">
        <f>IF(AND(Projects!$C$46&lt;=AT$4,AT$4&lt;=Projects!$C$46+Projects!$D$46-1),Projects!$B$46/Projects!$D$46,"")</f>
      </c>
      <c r="AU52" s="585">
        <f>IF(AND(Projects!$C$46&lt;=AU$4,AU$4&lt;=Projects!$C$46+Projects!$D$46-1),Projects!$B$46/Projects!$D$46,"")</f>
      </c>
      <c r="AV52" s="585">
        <f>IF(AND(Projects!$C$46&lt;=AV$4,AV$4&lt;=Projects!$C$46+Projects!$D$46-1),Projects!$B$46/Projects!$D$46,"")</f>
      </c>
      <c r="AW52" s="585">
        <f>IF(AND(Projects!$C$46&lt;=AW$4,AW$4&lt;=Projects!$C$46+Projects!$D$46-1),Projects!$B$46/Projects!$D$46,"")</f>
      </c>
      <c r="AX52" s="585">
        <f>IF(AND(Projects!$C$46&lt;=AX$4,AX$4&lt;=Projects!$C$46+Projects!$D$46-1),Projects!$B$46/Projects!$D$46,"")</f>
      </c>
      <c r="AY52" s="585">
        <f>IF(AND(Projects!$C$46&lt;=AY$4,AY$4&lt;=Projects!$C$46+Projects!$D$46-1),Projects!$B$46/Projects!$D$46,"")</f>
      </c>
      <c r="AZ52" s="585">
        <f>IF(AND(Projects!$C$46&lt;=AZ$4,AZ$4&lt;=Projects!$C$46+Projects!$D$46-1),Projects!$B$46/Projects!$D$46,"")</f>
      </c>
      <c r="BA52" s="585">
        <f>IF(AND(Projects!$C$46&lt;=BA$4,BA$4&lt;=Projects!$C$46+Projects!$D$46-1),Projects!$B$46/Projects!$D$46,"")</f>
      </c>
      <c r="BB52" s="585">
        <f>IF(AND(Projects!$C$46&lt;=BB$4,BB$4&lt;=Projects!$C$46+Projects!$D$46-1),Projects!$B$46/Projects!$D$46,"")</f>
      </c>
      <c r="BC52" s="585">
        <f>IF(AND(Projects!$C$46&lt;=BC$4,BC$4&lt;=Projects!$C$46+Projects!$D$46-1),Projects!$B$46/Projects!$D$46,"")</f>
      </c>
      <c r="BD52" s="585">
        <f>IF(AND(Projects!$C$46&lt;=BD$4,BD$4&lt;=Projects!$C$46+Projects!$D$46-1),Projects!$B$46/Projects!$D$46,"")</f>
      </c>
      <c r="BE52" s="585">
        <f>IF(AND(Projects!$C$46&lt;=BE$4,BE$4&lt;=Projects!$C$46+Projects!$D$46-1),Projects!$B$46/Projects!$D$46,"")</f>
      </c>
      <c r="BF52" s="585">
        <f>IF(AND(Projects!$C$46&lt;=BF$4,BF$4&lt;=Projects!$C$46+Projects!$D$46-1),Projects!$B$46/Projects!$D$46,"")</f>
      </c>
      <c r="BG52" s="585">
        <f>IF(AND(Projects!$C$46&lt;=BG$4,BG$4&lt;=Projects!$C$46+Projects!$D$46-1),Projects!$B$46/Projects!$D$46,"")</f>
      </c>
      <c r="BH52" s="585">
        <f>IF(AND(Projects!$C$46&lt;=BH$4,BH$4&lt;=Projects!$C$46+Projects!$D$46-1),Projects!$B$46/Projects!$D$46,"")</f>
      </c>
      <c r="BI52" s="585">
        <f>IF(AND(Projects!$C$46&lt;=BI$4,BI$4&lt;=Projects!$C$46+Projects!$D$46-1),Projects!$B$46/Projects!$D$46,"")</f>
      </c>
      <c r="BJ52" s="585">
        <f>IF(AND(Projects!$C$46&lt;=BJ$4,BJ$4&lt;=Projects!$C$46+Projects!$D$46-1),Projects!$B$46/Projects!$D$46,"")</f>
      </c>
      <c r="BK52" s="585">
        <f>IF(AND(Projects!$C$46&lt;=BK$4,BK$4&lt;=Projects!$C$46+Projects!$D$46-1),Projects!$B$46/Projects!$D$46,"")</f>
      </c>
      <c r="BL52" s="585">
        <f>IF(AND(Projects!$C$46&lt;=BL$4,BL$4&lt;=Projects!$C$46+Projects!$D$46-1),Projects!$B$46/Projects!$D$46,"")</f>
      </c>
      <c r="BM52" s="585">
        <f>IF(AND(Projects!$C$46&lt;=BM$4,BM$4&lt;=Projects!$C$46+Projects!$D$46-1),Projects!$B$46/Projects!$D$46,"")</f>
      </c>
      <c r="BN52" s="585">
        <f>IF(AND(Projects!$C$46&lt;=BN$4,BN$4&lt;=Projects!$C$46+Projects!$D$46-1),Projects!$B$46/Projects!$D$46,"")</f>
      </c>
      <c r="BO52" s="585">
        <f>IF(AND(Projects!$C$46&lt;=BO$4,BO$4&lt;=Projects!$C$46+Projects!$D$46-1),Projects!$B$46/Projects!$D$46,"")</f>
      </c>
      <c r="BP52" s="585">
        <f>IF(AND(Projects!$C$46&lt;=BP$4,BP$4&lt;=Projects!$C$46+Projects!$D$46-1),Projects!$B$46/Projects!$D$46,"")</f>
      </c>
      <c r="BQ52" s="585">
        <f>IF(AND(Projects!$C$46&lt;=BQ$4,BQ$4&lt;=Projects!$C$46+Projects!$D$46-1),Projects!$B$46/Projects!$D$46,"")</f>
      </c>
      <c r="BR52" s="585">
        <f>IF(AND(Projects!$C$46&lt;=BR$4,BR$4&lt;=Projects!$C$46+Projects!$D$46-1),Projects!$B$46/Projects!$D$46,"")</f>
      </c>
      <c r="BS52" s="585">
        <f>IF(AND(Projects!$C$46&lt;=BS$4,BS$4&lt;=Projects!$C$46+Projects!$D$46-1),Projects!$B$46/Projects!$D$46,"")</f>
      </c>
      <c r="BT52" s="585">
        <f>IF(AND(Projects!$C$46&lt;=BT$4,BT$4&lt;=Projects!$C$46+Projects!$D$46-1),Projects!$B$46/Projects!$D$46,"")</f>
      </c>
      <c r="BU52" s="585">
        <f>IF(AND(Projects!$C$46&lt;=BU$4,BU$4&lt;=Projects!$C$46+Projects!$D$46-1),Projects!$B$46/Projects!$D$46,"")</f>
      </c>
      <c r="BV52" s="585">
        <f>IF(AND(Projects!$C$46&lt;=BV$4,BV$4&lt;=Projects!$C$46+Projects!$D$46-1),Projects!$B$46/Projects!$D$46,"")</f>
      </c>
      <c r="BW52" s="585">
        <f>IF(AND(Projects!$C$46&lt;=BW$4,BW$4&lt;=Projects!$C$46+Projects!$D$46-1),Projects!$B$46/Projects!$D$46,"")</f>
      </c>
      <c r="BX52" s="585">
        <f>IF(AND(Projects!$C$46&lt;=BX$4,BX$4&lt;=Projects!$C$46+Projects!$D$46-1),Projects!$B$46/Projects!$D$46,"")</f>
      </c>
      <c r="BY52" s="585">
        <f>IF(AND(Projects!$C$46&lt;=BY$4,BY$4&lt;=Projects!$C$46+Projects!$D$46-1),Projects!$B$46/Projects!$D$46,"")</f>
      </c>
      <c r="BZ52" s="585">
        <f>IF(AND(Projects!$C$46&lt;=BZ$4,BZ$4&lt;=Projects!$C$46+Projects!$D$46-1),Projects!$B$46/Projects!$D$46,"")</f>
      </c>
      <c r="CA52" s="585">
        <f>IF(AND(Projects!$C$46&lt;=CA$4,CA$4&lt;=Projects!$C$46+Projects!$D$46-1),Projects!$B$46/Projects!$D$46,"")</f>
      </c>
      <c r="CB52" s="585">
        <f>IF(AND(Projects!$C$46&lt;=CB$4,CB$4&lt;=Projects!$C$46+Projects!$D$46-1),Projects!$B$46/Projects!$D$46,"")</f>
      </c>
      <c r="CC52" s="585">
        <f>IF(AND(Projects!$C$46&lt;=CC$4,CC$4&lt;=Projects!$C$46+Projects!$D$46-1),Projects!$B$46/Projects!$D$46,"")</f>
      </c>
      <c r="CD52" s="585">
        <f>IF(AND(Projects!$C$46&lt;=CD$4,CD$4&lt;=Projects!$C$46+Projects!$D$46-1),Projects!$B$46/Projects!$D$46,"")</f>
      </c>
      <c r="CE52" s="585">
        <f>IF(AND(Projects!$C$46&lt;=CE$4,CE$4&lt;=Projects!$C$46+Projects!$D$46-1),Projects!$B$46/Projects!$D$46,"")</f>
      </c>
      <c r="CF52" s="585">
        <f>IF(AND(Projects!$C$46&lt;=CF$4,CF$4&lt;=Projects!$C$46+Projects!$D$46-1),Projects!$B$46/Projects!$D$46,"")</f>
      </c>
      <c r="CG52" s="585">
        <f>IF(AND(Projects!$C$46&lt;=CG$4,CG$4&lt;=Projects!$C$46+Projects!$D$46-1),Projects!$B$46/Projects!$D$46,"")</f>
      </c>
      <c r="CH52" s="585">
        <f>IF(AND(Projects!$C$46&lt;=CH$4,CH$4&lt;=Projects!$C$46+Projects!$D$46-1),Projects!$B$46/Projects!$D$46,"")</f>
      </c>
      <c r="CI52" s="585">
        <f>IF(AND(Projects!$C$46&lt;=CI$4,CI$4&lt;=Projects!$C$46+Projects!$D$46-1),Projects!$B$46/Projects!$D$46,"")</f>
      </c>
      <c r="CJ52" s="585">
        <f>IF(AND(Projects!$C$46&lt;=CJ$4,CJ$4&lt;=Projects!$C$46+Projects!$D$46-1),Projects!$B$46/Projects!$D$46,"")</f>
        <v>789473.684210526</v>
      </c>
      <c r="CK52" s="585">
        <f>IF(AND(Projects!$C$46&lt;=CK$4,CK$4&lt;=Projects!$C$46+Projects!$D$46-1),Projects!$B$46/Projects!$D$46,"")</f>
        <v>789473.684210526</v>
      </c>
      <c r="CL52" s="585">
        <f>IF(AND(Projects!$C$46&lt;=CL$4,CL$4&lt;=Projects!$C$46+Projects!$D$46-1),Projects!$B$46/Projects!$D$46,"")</f>
        <v>789473.684210526</v>
      </c>
      <c r="CM52" s="585">
        <f>IF(AND(Projects!$C$46&lt;=CM$4,CM$4&lt;=Projects!$C$46+Projects!$D$46-1),Projects!$B$46/Projects!$D$46,"")</f>
        <v>789473.684210526</v>
      </c>
      <c r="CN52" s="585">
        <f>IF(AND(Projects!$C$46&lt;=CN$4,CN$4&lt;=Projects!$C$46+Projects!$D$46-1),Projects!$B$46/Projects!$D$46,"")</f>
        <v>789473.684210526</v>
      </c>
      <c r="CO52" s="585">
        <f>IF(AND(Projects!$C$46&lt;=CO$4,CO$4&lt;=Projects!$C$46+Projects!$D$46-1),Projects!$B$46/Projects!$D$46,"")</f>
        <v>789473.684210526</v>
      </c>
      <c r="CP52" s="585">
        <f>IF(AND(Projects!$C$46&lt;=CP$4,CP$4&lt;=Projects!$C$46+Projects!$D$46-1),Projects!$B$46/Projects!$D$46,"")</f>
        <v>789473.684210526</v>
      </c>
      <c r="CQ52" s="585">
        <f>IF(AND(Projects!$C$46&lt;=CQ$4,CQ$4&lt;=Projects!$C$46+Projects!$D$46-1),Projects!$B$46/Projects!$D$46,"")</f>
        <v>789473.684210526</v>
      </c>
      <c r="CR52" s="585">
        <f>IF(AND(Projects!$C$46&lt;=CR$4,CR$4&lt;=Projects!$C$46+Projects!$D$46-1),Projects!$B$46/Projects!$D$46,"")</f>
        <v>789473.684210526</v>
      </c>
      <c r="CS52" s="585">
        <f>IF(AND(Projects!$C$46&lt;=CS$4,CS$4&lt;=Projects!$C$46+Projects!$D$46-1),Projects!$B$46/Projects!$D$46,"")</f>
        <v>789473.684210526</v>
      </c>
      <c r="CT52" s="585">
        <f>IF(AND(Projects!$C$46&lt;=CT$4,CT$4&lt;=Projects!$C$46+Projects!$D$46-1),Projects!$B$46/Projects!$D$46,"")</f>
        <v>789473.684210526</v>
      </c>
      <c r="CU52" s="585">
        <f>IF(AND(Projects!$C$46&lt;=CU$4,CU$4&lt;=Projects!$C$46+Projects!$D$46-1),Projects!$B$46/Projects!$D$46,"")</f>
        <v>789473.684210526</v>
      </c>
      <c r="CV52" s="585">
        <f>IF(AND(Projects!$C$46&lt;=CV$4,CV$4&lt;=Projects!$C$46+Projects!$D$46-1),Projects!$B$46/Projects!$D$46,"")</f>
        <v>789473.684210526</v>
      </c>
      <c r="CW52" s="585">
        <f>IF(AND(Projects!$C$46&lt;=CW$4,CW$4&lt;=Projects!$C$46+Projects!$D$46-1),Projects!$B$46/Projects!$D$46,"")</f>
        <v>789473.684210526</v>
      </c>
      <c r="CX52" s="585">
        <f>IF(AND(Projects!$C$46&lt;=CX$4,CX$4&lt;=Projects!$C$46+Projects!$D$46-1),Projects!$B$46/Projects!$D$46,"")</f>
        <v>789473.684210526</v>
      </c>
      <c r="CY52" s="585">
        <f>IF(AND(Projects!$C$46&lt;=CY$4,CY$4&lt;=Projects!$C$46+Projects!$D$46-1),Projects!$B$46/Projects!$D$46,"")</f>
        <v>789473.684210526</v>
      </c>
      <c r="CZ52" s="585">
        <f>IF(AND(Projects!$C$46&lt;=CZ$4,CZ$4&lt;=Projects!$C$46+Projects!$D$46-1),Projects!$B$46/Projects!$D$46,"")</f>
        <v>789473.684210526</v>
      </c>
      <c r="DA52" s="585">
        <f>IF(AND(Projects!$C$46&lt;=DA$4,DA$4&lt;=Projects!$C$46+Projects!$D$46-1),Projects!$B$46/Projects!$D$46,"")</f>
        <v>789473.684210526</v>
      </c>
      <c r="DB52" s="585">
        <f>IF(AND(Projects!$C$46&lt;=DB$4,DB$4&lt;=Projects!$C$46+Projects!$D$46-1),Projects!$B$46/Projects!$D$46,"")</f>
        <v>789473.684210526</v>
      </c>
    </row>
    <row r="53" ht="15" customFormat="1" customHeight="1" s="382">
      <c r="A53" s="478" t="inlineStr">
        <is>
          <t xml:space="preserve">Pipeline: none (all deals active)</t>
        </is>
      </c>
      <c r="G53" s="586">
        <f>0</f>
        <v>0</v>
      </c>
      <c r="H53" s="586">
        <f>0</f>
        <v>0</v>
      </c>
      <c r="I53" s="586">
        <f>0</f>
        <v>0</v>
      </c>
      <c r="J53" s="586">
        <f>0</f>
        <v>0</v>
      </c>
      <c r="K53" s="586">
        <f>0</f>
        <v>0</v>
      </c>
      <c r="L53" s="586">
        <f>0</f>
        <v>0</v>
      </c>
      <c r="M53" s="586">
        <f>0</f>
        <v>0</v>
      </c>
      <c r="N53" s="586">
        <f>0</f>
        <v>0</v>
      </c>
      <c r="O53" s="586">
        <f>0</f>
        <v>0</v>
      </c>
      <c r="P53" s="586">
        <f>0</f>
        <v>0</v>
      </c>
      <c r="Q53" s="586">
        <f>0</f>
        <v>0</v>
      </c>
      <c r="R53" s="586">
        <f>0</f>
        <v>0</v>
      </c>
      <c r="S53" s="586">
        <f>0</f>
        <v>0</v>
      </c>
      <c r="T53" s="586">
        <f>0</f>
        <v>0</v>
      </c>
      <c r="U53" s="586">
        <f>0</f>
        <v>0</v>
      </c>
      <c r="V53" s="586">
        <f>0</f>
        <v>0</v>
      </c>
      <c r="W53" s="586">
        <f>0</f>
        <v>0</v>
      </c>
      <c r="X53" s="586">
        <f>0</f>
        <v>0</v>
      </c>
      <c r="Y53" s="586">
        <f>0</f>
        <v>0</v>
      </c>
      <c r="Z53" s="586">
        <f>0</f>
        <v>0</v>
      </c>
      <c r="AA53" s="586">
        <f>0</f>
        <v>0</v>
      </c>
      <c r="AB53" s="586">
        <f>0</f>
        <v>0</v>
      </c>
      <c r="AC53" s="586">
        <f>0</f>
        <v>0</v>
      </c>
      <c r="AD53" s="586">
        <f>0</f>
        <v>0</v>
      </c>
      <c r="AE53" s="586">
        <f>0</f>
        <v>0</v>
      </c>
      <c r="AF53" s="586">
        <f>0</f>
        <v>0</v>
      </c>
      <c r="AG53" s="586">
        <f>0</f>
        <v>0</v>
      </c>
      <c r="AH53" s="586">
        <f>0</f>
        <v>0</v>
      </c>
      <c r="AI53" s="586">
        <f>0</f>
        <v>0</v>
      </c>
      <c r="AJ53" s="586">
        <f>0</f>
        <v>0</v>
      </c>
      <c r="AK53" s="586">
        <f>0</f>
        <v>0</v>
      </c>
      <c r="AL53" s="586">
        <f>0</f>
        <v>0</v>
      </c>
      <c r="AM53" s="586">
        <f>0</f>
        <v>0</v>
      </c>
      <c r="AN53" s="586">
        <f>0</f>
        <v>0</v>
      </c>
      <c r="AO53" s="586">
        <f>0</f>
        <v>0</v>
      </c>
      <c r="AP53" s="586">
        <f>0</f>
        <v>0</v>
      </c>
      <c r="AQ53" s="586">
        <f>0</f>
        <v>0</v>
      </c>
      <c r="AR53" s="586">
        <f>0</f>
        <v>0</v>
      </c>
      <c r="AS53" s="586">
        <f>0</f>
        <v>0</v>
      </c>
      <c r="AT53" s="586">
        <f>0</f>
        <v>0</v>
      </c>
      <c r="AU53" s="586">
        <f>0</f>
        <v>0</v>
      </c>
      <c r="AV53" s="586">
        <f>0</f>
        <v>0</v>
      </c>
      <c r="AW53" s="586">
        <f>0</f>
        <v>0</v>
      </c>
      <c r="AX53" s="586">
        <f>0</f>
        <v>0</v>
      </c>
      <c r="AY53" s="586">
        <f>0</f>
        <v>0</v>
      </c>
      <c r="AZ53" s="586">
        <f>0</f>
        <v>0</v>
      </c>
      <c r="BA53" s="586">
        <f>0</f>
        <v>0</v>
      </c>
      <c r="BB53" s="586">
        <f>0</f>
        <v>0</v>
      </c>
      <c r="BC53" s="586">
        <f>0</f>
        <v>0</v>
      </c>
      <c r="BD53" s="586">
        <f>0</f>
        <v>0</v>
      </c>
      <c r="BE53" s="586">
        <f>0</f>
        <v>0</v>
      </c>
      <c r="BF53" s="586">
        <f>0</f>
        <v>0</v>
      </c>
      <c r="BG53" s="586">
        <f>0</f>
        <v>0</v>
      </c>
      <c r="BH53" s="586">
        <f>0</f>
        <v>0</v>
      </c>
      <c r="BI53" s="586">
        <f>0</f>
        <v>0</v>
      </c>
      <c r="BJ53" s="586">
        <f>0</f>
        <v>0</v>
      </c>
      <c r="BK53" s="586">
        <f>0</f>
        <v>0</v>
      </c>
      <c r="BL53" s="586">
        <f>0</f>
        <v>0</v>
      </c>
      <c r="BM53" s="586">
        <f>0</f>
        <v>0</v>
      </c>
      <c r="BN53" s="586">
        <f>0</f>
        <v>0</v>
      </c>
      <c r="BO53" s="586">
        <f>0</f>
        <v>0</v>
      </c>
      <c r="BP53" s="586">
        <f>0</f>
        <v>0</v>
      </c>
      <c r="BQ53" s="586">
        <f>0</f>
        <v>0</v>
      </c>
      <c r="BR53" s="586">
        <f>0</f>
        <v>0</v>
      </c>
      <c r="BS53" s="586">
        <f>0</f>
        <v>0</v>
      </c>
      <c r="BT53" s="586">
        <f>0</f>
        <v>0</v>
      </c>
      <c r="BU53" s="586">
        <f>0</f>
        <v>0</v>
      </c>
      <c r="BV53" s="586">
        <f>0</f>
        <v>0</v>
      </c>
      <c r="BW53" s="586">
        <f>0</f>
        <v>0</v>
      </c>
      <c r="BX53" s="586">
        <f>0</f>
        <v>0</v>
      </c>
      <c r="BY53" s="586">
        <f>0</f>
        <v>0</v>
      </c>
      <c r="BZ53" s="586">
        <f>0</f>
        <v>0</v>
      </c>
      <c r="CA53" s="586">
        <f>0</f>
        <v>0</v>
      </c>
      <c r="CB53" s="586">
        <f>0</f>
        <v>0</v>
      </c>
      <c r="CC53" s="586">
        <f>0</f>
        <v>0</v>
      </c>
      <c r="CD53" s="586">
        <f>0</f>
        <v>0</v>
      </c>
      <c r="CE53" s="586">
        <f>0</f>
        <v>0</v>
      </c>
      <c r="CF53" s="586">
        <f>0</f>
        <v>0</v>
      </c>
      <c r="CG53" s="586">
        <f>0</f>
        <v>0</v>
      </c>
      <c r="CH53" s="586">
        <f>0</f>
        <v>0</v>
      </c>
      <c r="CI53" s="586">
        <f>0</f>
        <v>0</v>
      </c>
      <c r="CJ53" s="586">
        <f>0</f>
        <v>0</v>
      </c>
      <c r="CK53" s="586">
        <f>0</f>
        <v>0</v>
      </c>
      <c r="CL53" s="586">
        <f>0</f>
        <v>0</v>
      </c>
      <c r="CM53" s="586">
        <f>0</f>
        <v>0</v>
      </c>
      <c r="CN53" s="586">
        <f>0</f>
        <v>0</v>
      </c>
      <c r="CO53" s="586">
        <f>0</f>
        <v>0</v>
      </c>
      <c r="CP53" s="586">
        <f>0</f>
        <v>0</v>
      </c>
      <c r="CQ53" s="586">
        <f>0</f>
        <v>0</v>
      </c>
      <c r="CR53" s="586">
        <f>0</f>
        <v>0</v>
      </c>
      <c r="CS53" s="586">
        <f>0</f>
        <v>0</v>
      </c>
      <c r="CT53" s="586">
        <f>0</f>
        <v>0</v>
      </c>
      <c r="CU53" s="586">
        <f>0</f>
        <v>0</v>
      </c>
      <c r="CV53" s="586">
        <f>0</f>
        <v>0</v>
      </c>
      <c r="CW53" s="586">
        <f>0</f>
        <v>0</v>
      </c>
      <c r="CX53" s="586">
        <f>0</f>
        <v>0</v>
      </c>
      <c r="CY53" s="586">
        <f>0</f>
        <v>0</v>
      </c>
      <c r="CZ53" s="586">
        <f>0</f>
        <v>0</v>
      </c>
      <c r="DA53" s="586">
        <f>0</f>
        <v>0</v>
      </c>
      <c r="DB53" s="586">
        <f>0</f>
        <v>0</v>
      </c>
    </row>
    <row r="54" ht="15" customFormat="1" customHeight="1" s="382">
      <c r="A54" s="478" t="inlineStr">
        <is>
          <t>Pipeline: Jobs Active (#)</t>
        </is>
      </c>
      <c r="G54" s="587">
        <f>0</f>
        <v>0</v>
      </c>
      <c r="H54" s="587">
        <f>0</f>
        <v>0</v>
      </c>
      <c r="I54" s="587">
        <f>0</f>
        <v>0</v>
      </c>
      <c r="J54" s="587">
        <f>0</f>
        <v>0</v>
      </c>
      <c r="K54" s="587">
        <f>0</f>
        <v>0</v>
      </c>
      <c r="L54" s="587">
        <f>0</f>
        <v>0</v>
      </c>
      <c r="M54" s="587">
        <f>0</f>
        <v>0</v>
      </c>
      <c r="N54" s="587">
        <f>0</f>
        <v>0</v>
      </c>
      <c r="O54" s="587">
        <f>0</f>
        <v>0</v>
      </c>
      <c r="P54" s="587">
        <f>0</f>
        <v>0</v>
      </c>
      <c r="Q54" s="587">
        <f>0</f>
        <v>0</v>
      </c>
      <c r="R54" s="587">
        <f>0</f>
        <v>0</v>
      </c>
      <c r="S54" s="587">
        <f>0</f>
        <v>0</v>
      </c>
      <c r="T54" s="587">
        <f>0</f>
        <v>0</v>
      </c>
      <c r="U54" s="587">
        <f>0</f>
        <v>0</v>
      </c>
      <c r="V54" s="587">
        <f>0</f>
        <v>0</v>
      </c>
      <c r="W54" s="587">
        <f>0</f>
        <v>0</v>
      </c>
      <c r="X54" s="587">
        <f>0</f>
        <v>0</v>
      </c>
      <c r="Y54" s="587">
        <f>0</f>
        <v>0</v>
      </c>
      <c r="Z54" s="587">
        <f>0</f>
        <v>0</v>
      </c>
      <c r="AA54" s="587">
        <f>0</f>
        <v>0</v>
      </c>
      <c r="AB54" s="587">
        <f>0</f>
        <v>0</v>
      </c>
      <c r="AC54" s="587">
        <f>0</f>
        <v>0</v>
      </c>
      <c r="AD54" s="587">
        <f>0</f>
        <v>0</v>
      </c>
      <c r="AE54" s="587">
        <f>0</f>
        <v>0</v>
      </c>
      <c r="AF54" s="587">
        <f>0</f>
        <v>0</v>
      </c>
      <c r="AG54" s="587">
        <f>0</f>
        <v>0</v>
      </c>
      <c r="AH54" s="587">
        <f>0</f>
        <v>0</v>
      </c>
      <c r="AI54" s="587">
        <f>0</f>
        <v>0</v>
      </c>
      <c r="AJ54" s="587">
        <f>0</f>
        <v>0</v>
      </c>
      <c r="AK54" s="587">
        <f>0</f>
        <v>0</v>
      </c>
      <c r="AL54" s="587">
        <f>0</f>
        <v>0</v>
      </c>
      <c r="AM54" s="587">
        <f>0</f>
        <v>0</v>
      </c>
      <c r="AN54" s="587">
        <f>0</f>
        <v>0</v>
      </c>
      <c r="AO54" s="587">
        <f>0</f>
        <v>0</v>
      </c>
      <c r="AP54" s="587">
        <f>0</f>
        <v>0</v>
      </c>
      <c r="AQ54" s="587">
        <f>0</f>
        <v>0</v>
      </c>
      <c r="AR54" s="587">
        <f>0</f>
        <v>0</v>
      </c>
      <c r="AS54" s="587">
        <f>0</f>
        <v>0</v>
      </c>
      <c r="AT54" s="587">
        <f>0</f>
        <v>0</v>
      </c>
      <c r="AU54" s="587">
        <f>0</f>
        <v>0</v>
      </c>
      <c r="AV54" s="587">
        <f>0</f>
        <v>0</v>
      </c>
      <c r="AW54" s="587">
        <f>0</f>
        <v>0</v>
      </c>
      <c r="AX54" s="587">
        <f>0</f>
        <v>0</v>
      </c>
      <c r="AY54" s="587">
        <f>0</f>
        <v>0</v>
      </c>
      <c r="AZ54" s="587">
        <f>0</f>
        <v>0</v>
      </c>
      <c r="BA54" s="587">
        <f>0</f>
        <v>0</v>
      </c>
      <c r="BB54" s="587">
        <f>0</f>
        <v>0</v>
      </c>
      <c r="BC54" s="587">
        <f>0</f>
        <v>0</v>
      </c>
      <c r="BD54" s="587">
        <f>0</f>
        <v>0</v>
      </c>
      <c r="BE54" s="587">
        <f>0</f>
        <v>0</v>
      </c>
      <c r="BF54" s="587">
        <f>0</f>
        <v>0</v>
      </c>
      <c r="BG54" s="587">
        <f>0</f>
        <v>0</v>
      </c>
      <c r="BH54" s="587">
        <f>0</f>
        <v>0</v>
      </c>
      <c r="BI54" s="587">
        <f>0</f>
        <v>0</v>
      </c>
      <c r="BJ54" s="587">
        <f>0</f>
        <v>0</v>
      </c>
      <c r="BK54" s="587">
        <f>0</f>
        <v>0</v>
      </c>
      <c r="BL54" s="587">
        <f>0</f>
        <v>0</v>
      </c>
      <c r="BM54" s="587">
        <f>0</f>
        <v>0</v>
      </c>
      <c r="BN54" s="587">
        <f>0</f>
        <v>0</v>
      </c>
      <c r="BO54" s="587">
        <f>0</f>
        <v>0</v>
      </c>
      <c r="BP54" s="587">
        <f>0</f>
        <v>0</v>
      </c>
      <c r="BQ54" s="587">
        <f>0</f>
        <v>0</v>
      </c>
      <c r="BR54" s="587">
        <f>0</f>
        <v>0</v>
      </c>
      <c r="BS54" s="587">
        <f>0</f>
        <v>0</v>
      </c>
      <c r="BT54" s="587">
        <f>0</f>
        <v>0</v>
      </c>
      <c r="BU54" s="587">
        <f>0</f>
        <v>0</v>
      </c>
      <c r="BV54" s="587">
        <f>0</f>
        <v>0</v>
      </c>
      <c r="BW54" s="587">
        <f>0</f>
        <v>0</v>
      </c>
      <c r="BX54" s="587">
        <f>0</f>
        <v>0</v>
      </c>
      <c r="BY54" s="587">
        <f>0</f>
        <v>0</v>
      </c>
      <c r="BZ54" s="587">
        <f>0</f>
        <v>0</v>
      </c>
      <c r="CA54" s="587">
        <f>0</f>
        <v>0</v>
      </c>
      <c r="CB54" s="587">
        <f>0</f>
        <v>0</v>
      </c>
      <c r="CC54" s="587">
        <f>0</f>
        <v>0</v>
      </c>
      <c r="CD54" s="587">
        <f>0</f>
        <v>0</v>
      </c>
      <c r="CE54" s="587">
        <f>0</f>
        <v>0</v>
      </c>
      <c r="CF54" s="587">
        <f>0</f>
        <v>0</v>
      </c>
      <c r="CG54" s="587">
        <f>0</f>
        <v>0</v>
      </c>
      <c r="CH54" s="587">
        <f>0</f>
        <v>0</v>
      </c>
      <c r="CI54" s="587">
        <f>0</f>
        <v>0</v>
      </c>
      <c r="CJ54" s="587">
        <f>0</f>
        <v>0</v>
      </c>
      <c r="CK54" s="587">
        <f>0</f>
        <v>0</v>
      </c>
      <c r="CL54" s="587">
        <f>0</f>
        <v>0</v>
      </c>
      <c r="CM54" s="587">
        <f>0</f>
        <v>0</v>
      </c>
      <c r="CN54" s="587">
        <f>0</f>
        <v>0</v>
      </c>
      <c r="CO54" s="587">
        <f>0</f>
        <v>0</v>
      </c>
      <c r="CP54" s="587">
        <f>0</f>
        <v>0</v>
      </c>
      <c r="CQ54" s="587">
        <f>0</f>
        <v>0</v>
      </c>
      <c r="CR54" s="587">
        <f>0</f>
        <v>0</v>
      </c>
      <c r="CS54" s="587">
        <f>0</f>
        <v>0</v>
      </c>
      <c r="CT54" s="587">
        <f>0</f>
        <v>0</v>
      </c>
      <c r="CU54" s="587">
        <f>0</f>
        <v>0</v>
      </c>
      <c r="CV54" s="587">
        <f>0</f>
        <v>0</v>
      </c>
      <c r="CW54" s="587">
        <f>0</f>
        <v>0</v>
      </c>
      <c r="CX54" s="587">
        <f>0</f>
        <v>0</v>
      </c>
      <c r="CY54" s="587">
        <f>0</f>
        <v>0</v>
      </c>
      <c r="CZ54" s="587">
        <f>0</f>
        <v>0</v>
      </c>
      <c r="DA54" s="587">
        <f>0</f>
        <v>0</v>
      </c>
      <c r="DB54" s="587">
        <f>0</f>
        <v>0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5842105.2631579</v>
      </c>
      <c r="CP56" s="590">
        <f>CP21+CP53</f>
        <v>5842105.2631579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5842105.2631579</v>
      </c>
      <c r="CP61" s="594">
        <f>CP56-CP60</f>
        <v>5842105.2631579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Yes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122472499.545678</v>
      </c>
      <c r="E41" s="650">
        <f>'Annual Summary'!E7</f>
        <v>78165664.746303</v>
      </c>
      <c r="F41" s="650">
        <f>'Annual Summary'!F7</f>
        <v>99347667.920152</v>
      </c>
      <c r="G41" s="650">
        <f>'Annual Summary'!G7</f>
        <v>95907690</v>
      </c>
      <c r="H41" s="650">
        <f>'Annual Summary'!H7</f>
        <v>96452928</v>
      </c>
      <c r="I41" s="650">
        <f>'Annual Summary'!I7</f>
        <v>73786857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5970876.69960165</v>
      </c>
      <c r="E42" s="668">
        <f>'Annual Summary'!E20</f>
        <v>3045553.31033635</v>
      </c>
      <c r="F42" s="668">
        <f>'Annual Summary'!F20</f>
        <v>4414648.07666148</v>
      </c>
      <c r="G42" s="668">
        <f>'Annual Summary'!G20</f>
        <v>3902868.39409291</v>
      </c>
      <c r="H42" s="668">
        <f>'Annual Summary'!H20</f>
        <v>3859379.64197476</v>
      </c>
      <c r="I42" s="668">
        <f>'Annual Summary'!I20</f>
        <v>974573.222814259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0.0487527952948714</v>
      </c>
      <c r="E43" s="657">
        <f>'Annual Summary'!E21</f>
        <v>0.0389628018928911</v>
      </c>
      <c r="F43" s="657">
        <f>'Annual Summary'!F21</f>
        <v>0.0444363533546619</v>
      </c>
      <c r="G43" s="657">
        <f>'Annual Summary'!G21</f>
        <v>0.040694008938104</v>
      </c>
      <c r="H43" s="657">
        <f>'Annual Summary'!H21</f>
        <v>0.0400130895142423</v>
      </c>
      <c r="I43" s="657">
        <f>'Annual Summary'!I21</f>
        <v>0.0132079514216774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1505007.21085714</v>
      </c>
      <c r="D45" s="650">
        <f>'Annual Summary'!D23</f>
        <v>2006922.1345</v>
      </c>
      <c r="E45" s="650">
        <f>'Annual Summary'!E23</f>
        <v>1495059.0065</v>
      </c>
      <c r="F45" s="650">
        <f>'Annual Summary'!F23</f>
        <v>1826812.922</v>
      </c>
      <c r="G45" s="650">
        <f>'Annual Summary'!G23</f>
        <v>890965.433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262646.774357143</v>
      </c>
      <c r="D46" s="668">
        <f>'Annual Summary'!D25</f>
        <v>1036762.07167</v>
      </c>
      <c r="E46" s="668">
        <f>'Annual Summary'!E25</f>
        <v>342130.7424134</v>
      </c>
      <c r="F46" s="668">
        <f>'Annual Summary'!F25</f>
        <v>-459498.607368332</v>
      </c>
      <c r="G46" s="668">
        <f>'Annual Summary'!G25</f>
        <v>-564123.836955699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3569142.22410295</v>
      </c>
      <c r="D48" s="668">
        <f>'Annual Summary'!D27</f>
        <v>7007638.77127165</v>
      </c>
      <c r="E48" s="668">
        <f>'Annual Summary'!E27</f>
        <v>3387684.05274975</v>
      </c>
      <c r="F48" s="668">
        <f>'Annual Summary'!F27</f>
        <v>3955149.46929315</v>
      </c>
      <c r="G48" s="668">
        <f>'Annual Summary'!G27</f>
        <v>3338744.55713721</v>
      </c>
      <c r="H48" s="668">
        <f>'Annual Summary'!H27</f>
        <v>3097769.18961995</v>
      </c>
      <c r="I48" s="668">
        <f>'Annual Summary'!I27</f>
        <v>1407294.14801883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2768778.66179884</v>
      </c>
      <c r="D50" s="670">
        <f>'Annual Summary'!D49</f>
        <v>8898319.72727683</v>
      </c>
      <c r="E50" s="670">
        <f>'Annual Summary'!E49</f>
        <v>12644158.4447659</v>
      </c>
      <c r="F50" s="670">
        <f>'Annual Summary'!F49</f>
        <v>16177287.0562527</v>
      </c>
      <c r="G50" s="670">
        <f>'Annual Summary'!G49</f>
        <v>19247972.9633899</v>
      </c>
      <c r="H50" s="670">
        <f>'Annual Summary'!H49</f>
        <v>22378247.7230099</v>
      </c>
      <c r="I50" s="670">
        <f>'Annual Summary'!I49</f>
        <v>24417594.6210287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9848677.84438543</v>
      </c>
      <c r="E51" s="670">
        <f>'Annual Summary'!E46</f>
        <v>13502385.8194611</v>
      </c>
      <c r="F51" s="670">
        <f>'Annual Summary'!F46</f>
        <v>17745013.0383163</v>
      </c>
      <c r="G51" s="670">
        <f>'Annual Summary'!G46</f>
        <v>21629822.7824092</v>
      </c>
      <c r="H51" s="670">
        <f>'Annual Summary'!H46</f>
        <v>25521707.9943839</v>
      </c>
      <c r="I51" s="670">
        <f>'Annual Summary'!I46</f>
        <v>27128333.9671982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-1085138.7585</v>
      </c>
      <c r="D52" s="670">
        <f>'Annual Summary'!D47</f>
        <v>-950358.117108598</v>
      </c>
      <c r="E52" s="670">
        <f>'Annual Summary'!E47</f>
        <v>-858227.374695198</v>
      </c>
      <c r="F52" s="670">
        <f>'Annual Summary'!F47</f>
        <v>-1567725.98206353</v>
      </c>
      <c r="G52" s="670">
        <f>'Annual Summary'!G47</f>
        <v>-2381849.81901923</v>
      </c>
      <c r="H52" s="670">
        <f>'Annual Summary'!H47</f>
        <v>-3143460.27137404</v>
      </c>
      <c r="I52" s="670">
        <f>'Annual Summary'!I47</f>
        <v>-2710739.34616947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13502385.8194611</v>
      </c>
      <c r="E70" s="661">
        <f>'Annual Summary'!G46</f>
        <v>21629822.7824092</v>
      </c>
      <c r="F70" s="661">
        <f>'Annual Summary'!I46</f>
        <v>27128333.9671982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-1085138.7585</v>
      </c>
      <c r="D71" s="661">
        <f>'Annual Summary'!E47</f>
        <v>-858227.374695198</v>
      </c>
      <c r="E71" s="661">
        <f>'Annual Summary'!G47</f>
        <v>-2381849.81901923</v>
      </c>
      <c r="F71" s="661">
        <f>'Annual Summary'!I47</f>
        <v>-2710739.34616947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2768778.66179884</v>
      </c>
      <c r="D72" s="676">
        <f>'Annual Summary'!E49</f>
        <v>12644158.4447659</v>
      </c>
      <c r="E72" s="676">
        <f>'Annual Summary'!G49</f>
        <v>19247972.9633899</v>
      </c>
      <c r="F72" s="676">
        <f>'Annual Summary'!I49</f>
        <v>24417594.6210287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2768778.66179884</v>
      </c>
      <c r="D100" s="661">
        <f>'Annual Summary'!D49</f>
        <v>8898319.72727683</v>
      </c>
      <c r="E100" s="661">
        <f>'Annual Summary'!E49</f>
        <v>12644158.4447659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298543.834980083</v>
      </c>
      <c r="E101" s="661">
        <f>'Annual Summary'!E20*0.05</f>
        <v>152277.665516817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2934103.43428613</v>
      </c>
      <c r="D102" s="661">
        <f>D100+D101</f>
        <v>9196863.56225691</v>
      </c>
      <c r="E102" s="661">
        <f>E100+E101</f>
        <v>12796436.1102827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747562.02971398</v>
      </c>
      <c r="D103" s="650">
        <f>D102-D99</f>
        <v>8002346.02231259</v>
      </c>
      <c r="E103" s="650">
        <f>E102-E99</f>
        <v>12464971.4977421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23" ht="15" customHeight="1" s="468">
      <c r="A123" s="382" t="inlineStr">
        <is>
          <t>ALT-2: identical to ALT-1 except Uplifters!B2 = Yes (the single program switch,</t>
        </is>
      </c>
    </row>
    <row r="124" ht="15" customHeight="1" s="468">
      <c r="A124" s="382" t="inlineStr">
        <is>
          <t xml:space="preserve">   feeding Model row 165 'Uplifters Total to SP' from Uplifters row 107).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0.382188922916132</v>
      </c>
      <c r="AK98" s="456">
        <f>IFERROR((AK97-AK96)/(Model!AJ107-(Model!AJ105+Model!AJ106)),0)</f>
        <v>0.51117061138446</v>
      </c>
      <c r="AL98" s="456">
        <f>IFERROR((AL97-AL96)/(Model!AK107-(Model!AK105+Model!AK106)),0)</f>
        <v>0.454611843377143</v>
      </c>
      <c r="AM98" s="456">
        <f>IFERROR((AM97-AM96)/(Model!AL107-(Model!AL105+Model!AL106)),0)</f>
        <v>0.369126563634547</v>
      </c>
      <c r="AN98" s="456">
        <f>IFERROR((AN97-AN96)/(Model!AM107-(Model!AM105+Model!AM106)),0)</f>
        <v>0.475888135266969</v>
      </c>
      <c r="AO98" s="456">
        <f>IFERROR((AO97-AO96)/(Model!AN107-(Model!AN105+Model!AN106)),0)</f>
        <v>0.475888135266969</v>
      </c>
      <c r="AP98" s="456">
        <f>IFERROR((AP97-AP96)/(Model!AO107-(Model!AO105+Model!AO106)),0)</f>
        <v>0.552792051372376</v>
      </c>
      <c r="AQ98" s="456">
        <f>IFERROR((AQ97-AQ96)/(Model!AP107-(Model!AP105+Model!AP106)),0)</f>
        <v>0.552792051372376</v>
      </c>
      <c r="AR98" s="456">
        <f>IFERROR((AR97-AR96)/(Model!AQ107-(Model!AQ105+Model!AQ106)),0)</f>
        <v>0.552792051372376</v>
      </c>
      <c r="AS98" s="456">
        <f>IFERROR((AS97-AS96)/(Model!AR107-(Model!AR105+Model!AR106)),0)</f>
        <v>0.6100152452708</v>
      </c>
      <c r="AT98" s="456">
        <f>IFERROR((AT97-AT96)/(Model!AS107-(Model!AS105+Model!AS106)),0)</f>
        <v>0.6100152452708</v>
      </c>
      <c r="AU98" s="456">
        <f>IFERROR((AU97-AU96)/(Model!AT107-(Model!AT105+Model!AT106)),0)</f>
        <v>0.654255521803975</v>
      </c>
      <c r="AV98" s="456">
        <f>IFERROR((AV97-AV96)/(Model!AU107-(Model!AU105+Model!AU106)),0)</f>
        <v>0.562698985644726</v>
      </c>
      <c r="AW98" s="456">
        <f>IFERROR((AW97-AW96)/(Model!AV107-(Model!AV105+Model!AV106)),0)</f>
        <v>0.790789984198493</v>
      </c>
      <c r="AX98" s="456">
        <f>IFERROR((AX97-AX96)/(Model!AW107-(Model!AW105+Model!AW106)),0)</f>
        <v>0.790789984198493</v>
      </c>
      <c r="AY98" s="456">
        <f>IFERROR((AY97-AY96)/(Model!AX107-(Model!AX105+Model!AX106)),0)</f>
        <v>0.813174761122686</v>
      </c>
      <c r="AZ98" s="456">
        <f>IFERROR((AZ97-AZ96)/(Model!AY107-(Model!AY105+Model!AY106)),0)</f>
        <v>0.813174761122686</v>
      </c>
      <c r="BA98" s="456">
        <f>IFERROR((BA97-BA96)/(Model!AZ107-(Model!AZ105+Model!AZ106)),0)</f>
        <v>0.831232340254143</v>
      </c>
      <c r="BB98" s="456">
        <f>IFERROR((BB97-BB96)/(Model!BA107-(Model!BA105+Model!BA106)),0)</f>
        <v>0.846106869022881</v>
      </c>
      <c r="BC98" s="456">
        <f>IFERROR((BC97-BC96)/(Model!BB107-(Model!BB105+Model!BB106)),0)</f>
        <v>0.831232340254143</v>
      </c>
      <c r="BD98" s="456">
        <f>IFERROR((BD97-BD96)/(Model!BC107-(Model!BC105+Model!BC106)),0)</f>
        <v>0.831232340254143</v>
      </c>
      <c r="BE98" s="456">
        <f>IFERROR((BE97-BE96)/(Model!BD107-(Model!BD105+Model!BD106)),0)</f>
        <v>0.860826342475225</v>
      </c>
      <c r="BF98" s="456">
        <f>IFERROR((BF97-BF96)/(Model!BE107-(Model!BE105+Model!BE106)),0)</f>
        <v>0.834432915033349</v>
      </c>
      <c r="BG98" s="456">
        <f>IFERROR((BG97-BG96)/(Model!BF107-(Model!BF105+Model!BF106)),0)</f>
        <v>0.848772588842975</v>
      </c>
      <c r="BH98" s="456">
        <f>IFERROR((BH97-BH96)/(Model!BG107-(Model!BG105+Model!BG106)),0)</f>
        <v>0.863010129314818</v>
      </c>
      <c r="BI98" s="456">
        <f>IFERROR((BI97-BI96)/(Model!BH107-(Model!BH105+Model!BH106)),0)</f>
        <v>0.680703340154944</v>
      </c>
      <c r="BJ98" s="456">
        <f>IFERROR((BJ97-BJ96)/(Model!BI107-(Model!BI105+Model!BI106)),0)</f>
        <v>1</v>
      </c>
      <c r="BK98" s="456">
        <f>IFERROR((BK97-BK96)/(Model!BJ107-(Model!BJ105+Model!BJ106)),0)</f>
        <v>1</v>
      </c>
      <c r="BL98" s="456">
        <f>IFERROR((BL97-BL96)/(Model!BK107-(Model!BK105+Model!BK106)),0)</f>
        <v>1</v>
      </c>
      <c r="BM98" s="456">
        <f>IFERROR((BM97-BM96)/(Model!BL107-(Model!BL105+Model!BL106)),0)</f>
        <v>1</v>
      </c>
      <c r="BN98" s="456">
        <f>IFERROR((BN97-BN96)/(Model!BM107-(Model!BM105+Model!BM106)),0)</f>
        <v>0.999999999999999</v>
      </c>
      <c r="BO98" s="456">
        <f>IFERROR((BO97-BO96)/(Model!BN107-(Model!BN105+Model!BN106)),0)</f>
        <v>0.999999999999999</v>
      </c>
      <c r="BP98" s="456">
        <f>IFERROR((BP97-BP96)/(Model!BO107-(Model!BO105+Model!BO106)),0)</f>
        <v>1</v>
      </c>
      <c r="BQ98" s="456">
        <f>IFERROR((BQ97-BQ96)/(Model!BP107-(Model!BP105+Model!BP106)),0)</f>
        <v>0.999999999999999</v>
      </c>
      <c r="BR98" s="456">
        <f>IFERROR((BR97-BR96)/(Model!BQ107-(Model!BQ105+Model!BQ106)),0)</f>
        <v>1</v>
      </c>
      <c r="BS98" s="456">
        <f>IFERROR((BS97-BS96)/(Model!BR107-(Model!BR105+Model!BR106)),0)</f>
        <v>0.999999999999999</v>
      </c>
      <c r="BT98" s="456">
        <f>IFERROR((BT97-BT96)/(Model!BS107-(Model!BS105+Model!BS106)),0)</f>
        <v>1</v>
      </c>
      <c r="BU98" s="456">
        <f>IFERROR((BU97-BU96)/(Model!BT107-(Model!BT105+Model!BT106)),0)</f>
        <v>0.999999999999999</v>
      </c>
      <c r="BV98" s="456">
        <f>IFERROR((BV97-BV96)/(Model!BU107-(Model!BU105+Model!BU106)),0)</f>
        <v>1</v>
      </c>
      <c r="BW98" s="456">
        <f>IFERROR((BW97-BW96)/(Model!BV107-(Model!BV105+Model!BV106)),0)</f>
        <v>1</v>
      </c>
      <c r="BX98" s="456">
        <f>IFERROR((BX97-BX96)/(Model!BW107-(Model!BW105+Model!BW106)),0)</f>
        <v>1</v>
      </c>
      <c r="BY98" s="456">
        <f>IFERROR((BY97-BY96)/(Model!BX107-(Model!BX105+Model!BX106)),0)</f>
        <v>0.999999999999999</v>
      </c>
      <c r="BZ98" s="456">
        <f>IFERROR((BZ97-BZ96)/(Model!BY107-(Model!BY105+Model!BY106)),0)</f>
        <v>1</v>
      </c>
      <c r="CA98" s="456">
        <f>IFERROR((CA97-CA96)/(Model!BZ107-(Model!BZ105+Model!BZ106)),0)</f>
        <v>0.999999999999999</v>
      </c>
      <c r="CB98" s="456">
        <f>IFERROR((CB97-CB96)/(Model!CA107-(Model!CA105+Model!CA106)),0)</f>
        <v>1</v>
      </c>
      <c r="CC98" s="456">
        <f>IFERROR((CC97-CC96)/(Model!CB107-(Model!CB105+Model!CB106)),0)</f>
        <v>1</v>
      </c>
      <c r="CD98" s="456">
        <f>IFERROR((CD97-CD96)/(Model!CC107-(Model!CC105+Model!CC106)),0)</f>
        <v>1</v>
      </c>
      <c r="CE98" s="456">
        <f>IFERROR((CE97-CE96)/(Model!CD107-(Model!CD105+Model!CD106)),0)</f>
        <v>0.999999999999999</v>
      </c>
      <c r="CF98" s="456">
        <f>IFERROR((CF97-CF96)/(Model!CE107-(Model!CE105+Model!CE106)),0)</f>
        <v>1</v>
      </c>
      <c r="CG98" s="456">
        <f>IFERROR((CG97-CG96)/(Model!CF107-(Model!CF105+Model!CF106)),0)</f>
        <v>1</v>
      </c>
      <c r="CH98" s="456">
        <f>IFERROR((CH97-CH96)/(Model!CG107-(Model!CG105+Model!CG106)),0)</f>
        <v>1</v>
      </c>
      <c r="CI98" s="456">
        <f>IFERROR((CI97-CI96)/(Model!CH107-(Model!CH105+Model!CH106)),0)</f>
        <v>0.999999999999999</v>
      </c>
      <c r="CJ98" s="456">
        <f>IFERROR((CJ97-CJ96)/(Model!CI107-(Model!CI105+Model!CI106)),0)</f>
        <v>1</v>
      </c>
      <c r="CK98" s="456">
        <f>IFERROR((CK97-CK96)/(Model!CJ107-(Model!CJ105+Model!CJ106)),0)</f>
        <v>1</v>
      </c>
      <c r="CL98" s="456">
        <f>IFERROR((CL97-CL96)/(Model!CK107-(Model!CK105+Model!CK106)),0)</f>
        <v>1</v>
      </c>
      <c r="CM98" s="456">
        <f>IFERROR((CM97-CM96)/(Model!CL107-(Model!CL105+Model!CL106)),0)</f>
        <v>1</v>
      </c>
      <c r="CN98" s="456">
        <f>IFERROR((CN97-CN96)/(Model!CM107-(Model!CM105+Model!CM106)),0)</f>
        <v>1</v>
      </c>
      <c r="CO98" s="456">
        <f>IFERROR((CO97-CO96)/(Model!CN107-(Model!CN105+Model!CN106)),0)</f>
        <v>1</v>
      </c>
      <c r="CP98" s="456">
        <f>IFERROR((CP97-CP96)/(Model!CO107-(Model!CO105+Model!CO106)),0)</f>
        <v>1</v>
      </c>
      <c r="CQ98" s="456">
        <f>IFERROR((CQ97-CQ96)/(Model!CP107-(Model!CP105+Model!CP106)),0)</f>
        <v>1</v>
      </c>
      <c r="CR98" s="456">
        <f>IFERROR((CR97-CR96)/(Model!CQ107-(Model!CQ105+Model!CQ106)),0)</f>
        <v>1</v>
      </c>
      <c r="CS98" s="456">
        <f>IFERROR((CS97-CS96)/(Model!CR107-(Model!CR105+Model!CR106)),0)</f>
        <v>1</v>
      </c>
      <c r="CT98" s="456">
        <f>IFERROR((CT97-CT96)/(Model!CS107-(Model!CS105+Model!CS106)),0)</f>
        <v>1</v>
      </c>
      <c r="CU98" s="456">
        <f>IFERROR((CU97-CU96)/(Model!CT107-(Model!CT105+Model!CT106)),0)</f>
        <v>1</v>
      </c>
      <c r="CV98" s="456">
        <f>IFERROR((CV97-CV96)/(Model!CU107-(Model!CU105+Model!CU106)),0)</f>
        <v>1</v>
      </c>
      <c r="CW98" s="456">
        <f>IFERROR((CW97-CW96)/(Model!CV107-(Model!CV105+Model!CV106)),0)</f>
        <v>1</v>
      </c>
      <c r="CX98" s="456">
        <f>IFERROR((CX97-CX96)/(Model!CW107-(Model!CW105+Model!CW106)),0)</f>
        <v>1</v>
      </c>
      <c r="CY98" s="456">
        <f>IFERROR((CY97-CY96)/(Model!CX107-(Model!CX105+Model!CX106)),0)</f>
        <v>0.999999999999999</v>
      </c>
      <c r="CZ98" s="456">
        <f>IFERROR((CZ97-CZ96)/(Model!CY107-(Model!CY105+Model!CY106)),0)</f>
        <v>1</v>
      </c>
      <c r="DA98" s="456">
        <f>IFERROR((DA97-DA96)/(Model!CZ107-(Model!CZ105+Model!CZ106)),0)</f>
        <v>1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668228.46378221</v>
      </c>
      <c r="AK99" s="455">
        <f>Model!AJ107+SUM(Model!AJ111:AJ141)+Model!AJ143-(Model!AJ105+Model!AJ106)</f>
        <v>531097.583066574</v>
      </c>
      <c r="AL99" s="455">
        <f>Model!AK107+SUM(Model!AK111:AK141)+Model!AK143-(Model!AK105+Model!AK106)</f>
        <v>414832.111756825</v>
      </c>
      <c r="AM99" s="455">
        <f>Model!AL107+SUM(Model!AL111:AL141)+Model!AL143-(Model!AL105+Model!AL106)</f>
        <v>823798.983154165</v>
      </c>
      <c r="AN99" s="455">
        <f>Model!AM107+SUM(Model!AM111:AM141)+Model!AM143-(Model!AM105+Model!AM106)</f>
        <v>40048.927225344</v>
      </c>
      <c r="AO99" s="455">
        <f>Model!AN107+SUM(Model!AN111:AN141)+Model!AN143-(Model!AN105+Model!AN106)</f>
        <v>40048.927225344</v>
      </c>
      <c r="AP99" s="455">
        <f>Model!AO107+SUM(Model!AO111:AO141)+Model!AO143-(Model!AO105+Model!AO106)</f>
        <v>138676.817440824</v>
      </c>
      <c r="AQ99" s="455">
        <f>Model!AP107+SUM(Model!AP111:AP141)+Model!AP143-(Model!AP105+Model!AP106)</f>
        <v>138676.817440824</v>
      </c>
      <c r="AR99" s="455">
        <f>Model!AQ107+SUM(Model!AQ111:AQ141)+Model!AQ143-(Model!AQ105+Model!AQ106)</f>
        <v>138676.817440824</v>
      </c>
      <c r="AS99" s="455">
        <f>Model!AR107+SUM(Model!AR111:AR141)+Model!AR143-(Model!AR105+Model!AR106)</f>
        <v>247028.717440824</v>
      </c>
      <c r="AT99" s="455">
        <f>Model!AS107+SUM(Model!AS111:AS141)+Model!AS143-(Model!AS105+Model!AS106)</f>
        <v>247028.717440824</v>
      </c>
      <c r="AU99" s="455">
        <f>Model!AT107+SUM(Model!AT111:AT141)+Model!AT143-(Model!AT105+Model!AT106)</f>
        <v>355380.617440824</v>
      </c>
      <c r="AV99" s="455">
        <f>Model!AU107+SUM(Model!AU111:AU141)+Model!AU143-(Model!AU105+Model!AU106)</f>
        <v>778513.451037163</v>
      </c>
      <c r="AW99" s="455">
        <f>Model!AV107+SUM(Model!AV111:AV141)+Model!AV143-(Model!AV105+Model!AV106)</f>
        <v>153837.258524693</v>
      </c>
      <c r="AX99" s="455">
        <f>Model!AW107+SUM(Model!AW111:AW141)+Model!AW143-(Model!AW105+Model!AW106)</f>
        <v>153837.258524693</v>
      </c>
      <c r="AY99" s="455">
        <f>Model!AX107+SUM(Model!AX111:AX141)+Model!AX143-(Model!AX105+Model!AX106)</f>
        <v>244130.508524693</v>
      </c>
      <c r="AZ99" s="455">
        <f>Model!AY107+SUM(Model!AY111:AY141)+Model!AY143-(Model!AY105+Model!AY106)</f>
        <v>244130.508524693</v>
      </c>
      <c r="BA99" s="455">
        <f>Model!AZ107+SUM(Model!AZ111:AZ141)+Model!AZ143-(Model!AZ105+Model!AZ106)</f>
        <v>334423.758524693</v>
      </c>
      <c r="BB99" s="455">
        <f>Model!BA107+SUM(Model!BA111:BA141)+Model!BA143-(Model!BA105+Model!BA106)</f>
        <v>414798.518544483</v>
      </c>
      <c r="BC99" s="455">
        <f>Model!BB107+SUM(Model!BB111:BB141)+Model!BB143-(Model!BB105+Model!BB106)</f>
        <v>324505.268544483</v>
      </c>
      <c r="BD99" s="455">
        <f>Model!BC107+SUM(Model!BC111:BC141)+Model!BC143-(Model!BC105+Model!BC106)</f>
        <v>324505.268544483</v>
      </c>
      <c r="BE99" s="455">
        <f>Model!BD107+SUM(Model!BD111:BD141)+Model!BD143-(Model!BD105+Model!BD106)</f>
        <v>523150.418544482</v>
      </c>
      <c r="BF99" s="455">
        <f>Model!BE107+SUM(Model!BE111:BE141)+Model!BE143-(Model!BE105+Model!BE106)</f>
        <v>342563.918544483</v>
      </c>
      <c r="BG99" s="455">
        <f>Model!BF107+SUM(Model!BF111:BF141)+Model!BF143-(Model!BF105+Model!BF106)</f>
        <v>432857.168544482</v>
      </c>
      <c r="BH99" s="455">
        <f>Model!BG107+SUM(Model!BG111:BG141)+Model!BG143-(Model!BG105+Model!BG106)</f>
        <v>541209.068544484</v>
      </c>
      <c r="BI99" s="455">
        <f>Model!BH107+SUM(Model!BH111:BH141)+Model!BH143-(Model!BH105+Model!BH106)</f>
        <v>663734.793600083</v>
      </c>
      <c r="BJ99" s="455">
        <f>Model!BI107+SUM(Model!BI111:BI141)+Model!BI143-(Model!BI105+Model!BI106)</f>
        <v>257138.877675937</v>
      </c>
      <c r="BK99" s="455">
        <f>Model!BJ107+SUM(Model!BJ111:BJ141)+Model!BJ143-(Model!BJ105+Model!BJ106)</f>
        <v>473842.677675936</v>
      </c>
      <c r="BL99" s="455">
        <f>Model!BK107+SUM(Model!BK111:BK141)+Model!BK143-(Model!BK105+Model!BK106)</f>
        <v>257138.877675937</v>
      </c>
      <c r="BM99" s="455">
        <f>Model!BL107+SUM(Model!BL111:BL141)+Model!BL143-(Model!BL105+Model!BL106)</f>
        <v>455784.027675936</v>
      </c>
      <c r="BN99" s="455">
        <f>Model!BM107+SUM(Model!BM111:BM141)+Model!BM143-(Model!BM105+Model!BM106)</f>
        <v>228963.367896122</v>
      </c>
      <c r="BO99" s="455">
        <f>Model!BN107+SUM(Model!BN111:BN141)+Model!BN143-(Model!BN105+Model!BN106)</f>
        <v>427608.517896122</v>
      </c>
      <c r="BP99" s="455">
        <f>Model!BO107+SUM(Model!BO111:BO141)+Model!BO143-(Model!BO105+Model!BO106)</f>
        <v>247022.017896122</v>
      </c>
      <c r="BQ99" s="455">
        <f>Model!BP107+SUM(Model!BP111:BP141)+Model!BP143-(Model!BP105+Model!BP106)</f>
        <v>427608.517896122</v>
      </c>
      <c r="BR99" s="455">
        <f>Model!BQ107+SUM(Model!BQ111:BQ141)+Model!BQ143-(Model!BQ105+Model!BQ106)</f>
        <v>247022.017896122</v>
      </c>
      <c r="BS99" s="455">
        <f>Model!BR107+SUM(Model!BR111:BR141)+Model!BR143-(Model!BR105+Model!BR106)</f>
        <v>427608.517896122</v>
      </c>
      <c r="BT99" s="455">
        <f>Model!BS107+SUM(Model!BS111:BS141)+Model!BS143-(Model!BS105+Model!BS106)</f>
        <v>247022.017896122</v>
      </c>
      <c r="BU99" s="455">
        <f>Model!BT107+SUM(Model!BT111:BT141)+Model!BT143-(Model!BT105+Model!BT106)</f>
        <v>445667.167896122</v>
      </c>
      <c r="BV99" s="455">
        <f>Model!BU107+SUM(Model!BU111:BU141)+Model!BU143-(Model!BU105+Model!BU106)</f>
        <v>265080.667896121</v>
      </c>
      <c r="BW99" s="455">
        <f>Model!BV107+SUM(Model!BV111:BV141)+Model!BV143-(Model!BV105+Model!BV106)</f>
        <v>463725.817896122</v>
      </c>
      <c r="BX99" s="455">
        <f>Model!BW107+SUM(Model!BW111:BW141)+Model!BW143-(Model!BW105+Model!BW106)</f>
        <v>247022.017896122</v>
      </c>
      <c r="BY99" s="455">
        <f>Model!BX107+SUM(Model!BX111:BX141)+Model!BX143-(Model!BX105+Model!BX106)</f>
        <v>427608.517896122</v>
      </c>
      <c r="BZ99" s="455">
        <f>Model!BY107+SUM(Model!BY111:BY141)+Model!BY143-(Model!BY105+Model!BY106)</f>
        <v>236702.820920711</v>
      </c>
      <c r="CA99" s="455">
        <f>Model!BZ107+SUM(Model!BZ111:BZ141)+Model!BZ143-(Model!BZ105+Model!BZ106)</f>
        <v>435347.970920711</v>
      </c>
      <c r="CB99" s="455">
        <f>Model!CA107+SUM(Model!CA111:CA141)+Model!CA143-(Model!CA105+Model!CA106)</f>
        <v>254761.47092071</v>
      </c>
      <c r="CC99" s="455">
        <f>Model!CB107+SUM(Model!CB111:CB141)+Model!CB143-(Model!CB105+Model!CB106)</f>
        <v>453406.620920711</v>
      </c>
      <c r="CD99" s="455">
        <f>Model!CC107+SUM(Model!CC111:CC141)+Model!CC143-(Model!CC105+Model!CC106)</f>
        <v>236702.820920711</v>
      </c>
      <c r="CE99" s="455">
        <f>Model!CD107+SUM(Model!CD111:CD141)+Model!CD143-(Model!CD105+Model!CD106)</f>
        <v>417289.320920711</v>
      </c>
      <c r="CF99" s="455">
        <f>Model!CE107+SUM(Model!CE111:CE141)+Model!CE143-(Model!CE105+Model!CE106)</f>
        <v>236702.820920711</v>
      </c>
      <c r="CG99" s="455">
        <f>Model!CF107+SUM(Model!CF111:CF141)+Model!CF143-(Model!CF105+Model!CF106)</f>
        <v>453406.620920711</v>
      </c>
      <c r="CH99" s="455">
        <f>Model!CG107+SUM(Model!CG111:CG141)+Model!CG143-(Model!CG105+Model!CG106)</f>
        <v>236702.820920711</v>
      </c>
      <c r="CI99" s="455">
        <f>Model!CH107+SUM(Model!CH111:CH141)+Model!CH143-(Model!CH105+Model!CH106)</f>
        <v>417289.320920711</v>
      </c>
      <c r="CJ99" s="455">
        <f>Model!CI107+SUM(Model!CI111:CI141)+Model!CI143-(Model!CI105+Model!CI106)</f>
        <v>236702.820920711</v>
      </c>
      <c r="CK99" s="455">
        <f>Model!CJ107+SUM(Model!CJ111:CJ141)+Model!CJ143-(Model!CJ105+Model!CJ106)</f>
        <v>326996.070920711</v>
      </c>
      <c r="CL99" s="455">
        <f>Model!CK107+SUM(Model!CK111:CK141)+Model!CK143-(Model!CK105+Model!CK106)</f>
        <v>135883.990005792</v>
      </c>
      <c r="CM99" s="455">
        <f>Model!CL107+SUM(Model!CL111:CL141)+Model!CL143-(Model!CL105+Model!CL106)</f>
        <v>244235.890005791</v>
      </c>
      <c r="CN99" s="455">
        <f>Model!CM107+SUM(Model!CM111:CM141)+Model!CM143-(Model!CM105+Model!CM106)</f>
        <v>27532.0900057916</v>
      </c>
      <c r="CO99" s="455">
        <f>Model!CN107+SUM(Model!CN111:CN141)+Model!CN143-(Model!CN105+Model!CN106)</f>
        <v>117825.340005792</v>
      </c>
      <c r="CP99" s="455">
        <f>Model!CO107+SUM(Model!CO111:CO141)+Model!CO143-(Model!CO105+Model!CO106)</f>
        <v>-62761.1599942084</v>
      </c>
      <c r="CQ99" s="455">
        <f>Model!CP107+SUM(Model!CP111:CP141)+Model!CP143-(Model!CP105+Model!CP106)</f>
        <v>27532.0900057916</v>
      </c>
      <c r="CR99" s="455">
        <f>Model!CQ107+SUM(Model!CQ111:CQ141)+Model!CQ143-(Model!CQ105+Model!CQ106)</f>
        <v>-153054.409994208</v>
      </c>
      <c r="CS99" s="455">
        <f>Model!CR107+SUM(Model!CR111:CR141)+Model!CR143-(Model!CR105+Model!CR106)</f>
        <v>-44702.5099942081</v>
      </c>
      <c r="CT99" s="455">
        <f>Model!CS107+SUM(Model!CS111:CS141)+Model!CS143-(Model!CS105+Model!CS106)</f>
        <v>-261406.309994208</v>
      </c>
      <c r="CU99" s="455">
        <f>Model!CT107+SUM(Model!CT111:CT141)+Model!CT143-(Model!CT105+Model!CT106)</f>
        <v>-107022.382477231</v>
      </c>
      <c r="CV99" s="455">
        <f>Model!CU107+SUM(Model!CU111:CU141)+Model!CU143-(Model!CU105+Model!CU106)</f>
        <v>-287608.882477231</v>
      </c>
      <c r="CW99" s="455">
        <f>Model!CV107+SUM(Model!CV111:CV141)+Model!CV143-(Model!CV105+Model!CV106)</f>
        <v>-197315.632477231</v>
      </c>
      <c r="CX99" s="455">
        <f>Model!CW107+SUM(Model!CW111:CW141)+Model!CW143-(Model!CW105+Model!CW106)</f>
        <v>-387356.411460109</v>
      </c>
      <c r="CY99" s="455">
        <f>Model!CX107+SUM(Model!CX111:CX141)+Model!CX143-(Model!CX105+Model!CX106)</f>
        <v>-279004.511460109</v>
      </c>
      <c r="CZ99" s="455">
        <f>Model!CY107+SUM(Model!CY111:CY141)+Model!CY143-(Model!CY105+Model!CY106)</f>
        <v>-495708.311460109</v>
      </c>
      <c r="DA99" s="455">
        <f>Model!CZ107+SUM(Model!CZ111:CZ141)+Model!CZ143-(Model!CZ105+Model!CZ106)</f>
        <v>-405415.061460109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255389.516834824</v>
      </c>
      <c r="AK100" s="457">
        <f>AK98*AK99</f>
        <v>271481.47624095</v>
      </c>
      <c r="AL100" s="457">
        <f>AL98*AL99</f>
        <v>188587.591017803</v>
      </c>
      <c r="AM100" s="457">
        <f>AM98*AM99</f>
        <v>304086.087777331</v>
      </c>
      <c r="AN100" s="457">
        <f>AN98*AN99</f>
        <v>19058.8092967115</v>
      </c>
      <c r="AO100" s="457">
        <f>AO98*AO99</f>
        <v>19058.8092967115</v>
      </c>
      <c r="AP100" s="457">
        <f>AP98*AP99</f>
        <v>76659.4423909058</v>
      </c>
      <c r="AQ100" s="457">
        <f>AQ98*AQ99</f>
        <v>76659.4423909058</v>
      </c>
      <c r="AR100" s="457">
        <f>AR98*AR99</f>
        <v>76659.4423909057</v>
      </c>
      <c r="AS100" s="457">
        <f>AS98*AS99</f>
        <v>150691.283658595</v>
      </c>
      <c r="AT100" s="457">
        <f>AT98*AT99</f>
        <v>150691.283658595</v>
      </c>
      <c r="AU100" s="457">
        <f>AU98*AU99</f>
        <v>232509.731302765</v>
      </c>
      <c r="AV100" s="457">
        <f>AV98*AV99</f>
        <v>438068.729209386</v>
      </c>
      <c r="AW100" s="457">
        <f>AW98*AW99</f>
        <v>121652.963237882</v>
      </c>
      <c r="AX100" s="457">
        <f>AX98*AX99</f>
        <v>121652.963237882</v>
      </c>
      <c r="AY100" s="457">
        <f>AY98*AY99</f>
        <v>198520.767952327</v>
      </c>
      <c r="AZ100" s="457">
        <f>AZ98*AZ99</f>
        <v>198520.767952327</v>
      </c>
      <c r="BA100" s="457">
        <f>BA98*BA99</f>
        <v>277983.843435067</v>
      </c>
      <c r="BB100" s="457">
        <f>BB98*BB99</f>
        <v>350963.875801002</v>
      </c>
      <c r="BC100" s="457">
        <f>BC98*BC99</f>
        <v>269739.27379703</v>
      </c>
      <c r="BD100" s="457">
        <f>BD98*BD99</f>
        <v>269739.27379703</v>
      </c>
      <c r="BE100" s="457">
        <f>BE98*BE99</f>
        <v>450341.66136003</v>
      </c>
      <c r="BF100" s="457">
        <f>BF98*BF99</f>
        <v>285846.60913632</v>
      </c>
      <c r="BG100" s="457">
        <f>BG98*BG99</f>
        <v>367397.29954474</v>
      </c>
      <c r="BH100" s="457">
        <f>BH98*BH99</f>
        <v>467068.908230927</v>
      </c>
      <c r="BI100" s="457">
        <f>BI98*BI99</f>
        <v>451806.490980629</v>
      </c>
      <c r="BJ100" s="457">
        <f>BJ98*BJ99</f>
        <v>257138.877675937</v>
      </c>
      <c r="BK100" s="457">
        <f>BK98*BK99</f>
        <v>473842.677675936</v>
      </c>
      <c r="BL100" s="457">
        <f>BL98*BL99</f>
        <v>257138.877675937</v>
      </c>
      <c r="BM100" s="457">
        <f>BM98*BM99</f>
        <v>455784.027675936</v>
      </c>
      <c r="BN100" s="457">
        <f>BN98*BN99</f>
        <v>228963.367896121</v>
      </c>
      <c r="BO100" s="457">
        <f>BO98*BO99</f>
        <v>427608.517896122</v>
      </c>
      <c r="BP100" s="457">
        <f>BP98*BP99</f>
        <v>247022.017896122</v>
      </c>
      <c r="BQ100" s="457">
        <f>BQ98*BQ99</f>
        <v>427608.517896122</v>
      </c>
      <c r="BR100" s="457">
        <f>BR98*BR99</f>
        <v>247022.017896122</v>
      </c>
      <c r="BS100" s="457">
        <f>BS98*BS99</f>
        <v>427608.517896122</v>
      </c>
      <c r="BT100" s="457">
        <f>BT98*BT99</f>
        <v>247022.017896122</v>
      </c>
      <c r="BU100" s="457">
        <f>BU98*BU99</f>
        <v>445667.167896122</v>
      </c>
      <c r="BV100" s="457">
        <f>BV98*BV99</f>
        <v>265080.667896121</v>
      </c>
      <c r="BW100" s="457">
        <f>BW98*BW99</f>
        <v>463725.817896122</v>
      </c>
      <c r="BX100" s="457">
        <f>BX98*BX99</f>
        <v>247022.017896122</v>
      </c>
      <c r="BY100" s="457">
        <f>BY98*BY99</f>
        <v>427608.517896122</v>
      </c>
      <c r="BZ100" s="457">
        <f>BZ98*BZ99</f>
        <v>236702.820920711</v>
      </c>
      <c r="CA100" s="457">
        <f>CA98*CA99</f>
        <v>435347.970920711</v>
      </c>
      <c r="CB100" s="457">
        <f>CB98*CB99</f>
        <v>254761.47092071</v>
      </c>
      <c r="CC100" s="457">
        <f>CC98*CC99</f>
        <v>453406.620920711</v>
      </c>
      <c r="CD100" s="457">
        <f>CD98*CD99</f>
        <v>236702.820920711</v>
      </c>
      <c r="CE100" s="457">
        <f>CE98*CE99</f>
        <v>417289.320920711</v>
      </c>
      <c r="CF100" s="457">
        <f>CF98*CF99</f>
        <v>236702.820920711</v>
      </c>
      <c r="CG100" s="457">
        <f>CG98*CG99</f>
        <v>453406.620920711</v>
      </c>
      <c r="CH100" s="457">
        <f>CH98*CH99</f>
        <v>236702.820920711</v>
      </c>
      <c r="CI100" s="457">
        <f>CI98*CI99</f>
        <v>417289.320920711</v>
      </c>
      <c r="CJ100" s="457">
        <f>CJ98*CJ99</f>
        <v>236702.820920711</v>
      </c>
      <c r="CK100" s="457">
        <f>CK98*CK99</f>
        <v>326996.070920711</v>
      </c>
      <c r="CL100" s="457">
        <f>CL98*CL99</f>
        <v>135883.990005792</v>
      </c>
      <c r="CM100" s="457">
        <f>CM98*CM99</f>
        <v>244235.890005792</v>
      </c>
      <c r="CN100" s="457">
        <f>CN98*CN99</f>
        <v>27532.0900057916</v>
      </c>
      <c r="CO100" s="457">
        <f>CO98*CO99</f>
        <v>117825.340005792</v>
      </c>
      <c r="CP100" s="457">
        <f>CP98*CP99</f>
        <v>-62761.1599942084</v>
      </c>
      <c r="CQ100" s="457">
        <f>CQ98*CQ99</f>
        <v>27532.0900057916</v>
      </c>
      <c r="CR100" s="457">
        <f>CR98*CR99</f>
        <v>-153054.409994208</v>
      </c>
      <c r="CS100" s="457">
        <f>CS98*CS99</f>
        <v>-44702.5099942081</v>
      </c>
      <c r="CT100" s="457">
        <f>CT98*CT99</f>
        <v>-261406.309994208</v>
      </c>
      <c r="CU100" s="457">
        <f>CU98*CU99</f>
        <v>-107022.382477231</v>
      </c>
      <c r="CV100" s="457">
        <f>CV98*CV99</f>
        <v>-287608.882477231</v>
      </c>
      <c r="CW100" s="457">
        <f>CW98*CW99</f>
        <v>-197315.632477231</v>
      </c>
      <c r="CX100" s="457">
        <f>CX98*CX99</f>
        <v>-387356.411460109</v>
      </c>
      <c r="CY100" s="457">
        <f>CY98*CY99</f>
        <v>-279004.511460109</v>
      </c>
      <c r="CZ100" s="457">
        <f>CZ98*CZ99</f>
        <v>-495708.311460109</v>
      </c>
      <c r="DA100" s="457">
        <f>DA98*DA99</f>
        <v>-405415.061460109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55136709.9414803</v>
      </c>
      <c r="E8" s="487">
        <f>SUM(Helpers!AA101:AL101)</f>
        <v>35077463.9093678</v>
      </c>
      <c r="F8" s="487">
        <f>D8-E8</f>
        <v>20059246.0321126</v>
      </c>
      <c r="G8" s="749">
        <f>IF(F8&gt;=Assumptions!$B$86,Assumptions!$C$86,IF(F8&gt;=Assumptions!$B$85,Assumptions!$C$85,IF(F8&gt;=Assumptions!$B$84,Assumptions!$C$84,Assumptions!$C$83)))</f>
        <v>0.5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43443317.6293392</v>
      </c>
      <c r="E9" s="487">
        <f>SUM(Helpers!AM101:AX101)</f>
        <v>10646311.905573</v>
      </c>
      <c r="F9" s="487">
        <f>D9-E9</f>
        <v>32797005.7237662</v>
      </c>
      <c r="G9" s="749">
        <f>IF(F9&gt;=Assumptions!$B$86,Assumptions!$C$86,IF(F9&gt;=Assumptions!$B$85,Assumptions!$C$85,IF(F9&gt;=Assumptions!$B$84,Assumptions!$C$84,Assumptions!$C$83)))</f>
        <v>0.5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86088918</v>
      </c>
      <c r="E10" s="487">
        <f>SUM(Helpers!AY101:BJ101)</f>
        <v>15000000</v>
      </c>
      <c r="F10" s="487">
        <f>D10-E10</f>
        <v>71088918</v>
      </c>
      <c r="G10" s="749">
        <f>IF(F10&gt;=Assumptions!$B$86,Assumptions!$C$86,IF(F10&gt;=Assumptions!$B$85,Assumptions!$C$85,IF(F10&gt;=Assumptions!$B$84,Assumptions!$C$84,Assumptions!$C$83)))</f>
        <v>1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95907690</v>
      </c>
      <c r="E11" s="487">
        <f>SUM(Helpers!BK101:BV101)</f>
        <v>17031453</v>
      </c>
      <c r="F11" s="487">
        <f>D11-E11</f>
        <v>78876237</v>
      </c>
      <c r="G11" s="749">
        <f>IF(F11&gt;=Assumptions!$B$86,Assumptions!$C$86,IF(F11&gt;=Assumptions!$B$85,Assumptions!$C$85,IF(F11&gt;=Assumptions!$B$84,Assumptions!$C$84,Assumptions!$C$83)))</f>
        <v>1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96452928</v>
      </c>
      <c r="E12" s="487">
        <f>SUM(Helpers!BW101:CH101)</f>
        <v>15968547</v>
      </c>
      <c r="F12" s="487">
        <f>D12-E12</f>
        <v>80484381</v>
      </c>
      <c r="G12" s="749">
        <f>IF(F12&gt;=Assumptions!$B$86,Assumptions!$C$86,IF(F12&gt;=Assumptions!$B$85,Assumptions!$C$85,IF(F12&gt;=Assumptions!$B$84,Assumptions!$C$84,Assumptions!$C$83)))</f>
        <v>1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73786857</v>
      </c>
      <c r="E13" s="487">
        <f>SUM(Helpers!CI101:CT101)</f>
        <v>15000000</v>
      </c>
      <c r="F13" s="487">
        <f>D13-E13</f>
        <v>58786857</v>
      </c>
      <c r="G13" s="749">
        <f>IF(F13&gt;=Assumptions!$B$86,Assumptions!$C$86,IF(F13&gt;=Assumptions!$B$85,Assumptions!$C$85,IF(F13&gt;=Assumptions!$B$84,Assumptions!$C$84,Assumptions!$C$83)))</f>
        <v>0.75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10292910</v>
      </c>
      <c r="E14" s="487">
        <f>SUM(Helpers!CU101:DF101)</f>
        <v>4842735</v>
      </c>
      <c r="F14" s="487">
        <f>D14-E14</f>
        <v>5450175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627533.822559333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644757.832343853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644757.832343853</v>
      </c>
      <c r="AU16" s="487">
        <f>-SUM(Model!AT111:AT143)</f>
        <v>599757.832343853</v>
      </c>
      <c r="AV16" s="487">
        <f>-SUM(Model!AU111:AU143)</f>
        <v>644757.832343853</v>
      </c>
      <c r="AW16" s="487">
        <f>-SUM(Model!AV111:AV143)</f>
        <v>599757.832343853</v>
      </c>
      <c r="AX16" s="487">
        <f>-SUM(Model!AW111:AW143)</f>
        <v>637257.832343853</v>
      </c>
      <c r="AY16" s="487">
        <f>-SUM(Model!AX111:AX143)</f>
        <v>599757.832343853</v>
      </c>
      <c r="AZ16" s="487">
        <f>-SUM(Model!AY111:AY143)</f>
        <v>637257.832343853</v>
      </c>
      <c r="BA16" s="487">
        <f>-SUM(Model!AZ111:AZ143)</f>
        <v>599757.832343853</v>
      </c>
      <c r="BB16" s="487">
        <f>-SUM(Model!BA111:BA143)</f>
        <v>647176.322324064</v>
      </c>
      <c r="BC16" s="487">
        <f>-SUM(Model!BB111:BB143)</f>
        <v>609676.322324064</v>
      </c>
      <c r="BD16" s="487">
        <f>-SUM(Model!BC111:BC143)</f>
        <v>647176.322324064</v>
      </c>
      <c r="BE16" s="487">
        <f>-SUM(Model!BD111:BD143)</f>
        <v>609676.322324064</v>
      </c>
      <c r="BF16" s="487">
        <f>-SUM(Model!BE111:BE143)</f>
        <v>654676.322324064</v>
      </c>
      <c r="BG16" s="487">
        <f>-SUM(Model!BF111:BF143)</f>
        <v>609676.322324064</v>
      </c>
      <c r="BH16" s="487">
        <f>-SUM(Model!BG111:BG143)</f>
        <v>647176.322324064</v>
      </c>
      <c r="BI16" s="487">
        <f>-SUM(Model!BH111:BH143)</f>
        <v>609676.322324064</v>
      </c>
      <c r="BJ16" s="487">
        <f>-SUM(Model!BI111:BI143)</f>
        <v>647176.322324064</v>
      </c>
      <c r="BK16" s="487">
        <f>-SUM(Model!BJ111:BJ143)</f>
        <v>609676.322324064</v>
      </c>
      <c r="BL16" s="487">
        <f>-SUM(Model!BK111:BK143)</f>
        <v>654676.322324064</v>
      </c>
      <c r="BM16" s="487">
        <f>-SUM(Model!BL111:BL143)</f>
        <v>609676.322324064</v>
      </c>
      <c r="BN16" s="487">
        <f>-SUM(Model!BM111:BM143)</f>
        <v>657293.182103878</v>
      </c>
      <c r="BO16" s="487">
        <f>-SUM(Model!BN111:BN143)</f>
        <v>619793.182103878</v>
      </c>
      <c r="BP16" s="487">
        <f>-SUM(Model!BO111:BO143)</f>
        <v>664793.182103878</v>
      </c>
      <c r="BQ16" s="487">
        <f>-SUM(Model!BP111:BP143)</f>
        <v>619793.182103878</v>
      </c>
      <c r="BR16" s="487">
        <f>-SUM(Model!BQ111:BQ143)</f>
        <v>657293.182103878</v>
      </c>
      <c r="BS16" s="487">
        <f>-SUM(Model!BR111:BR143)</f>
        <v>619793.182103878</v>
      </c>
      <c r="BT16" s="487">
        <f>-SUM(Model!BS111:BS143)</f>
        <v>657293.182103878</v>
      </c>
      <c r="BU16" s="487">
        <f>-SUM(Model!BT111:BT143)</f>
        <v>619793.182103878</v>
      </c>
      <c r="BV16" s="487">
        <f>-SUM(Model!BU111:BU143)</f>
        <v>664793.182103878</v>
      </c>
      <c r="BW16" s="487">
        <f>-SUM(Model!BV111:BV143)</f>
        <v>619793.182103878</v>
      </c>
      <c r="BX16" s="487">
        <f>-SUM(Model!BW111:BW143)</f>
        <v>657293.182103878</v>
      </c>
      <c r="BY16" s="487">
        <f>-SUM(Model!BX111:BX143)</f>
        <v>619793.182103878</v>
      </c>
      <c r="BZ16" s="487">
        <f>-SUM(Model!BY111:BY143)</f>
        <v>667612.379079289</v>
      </c>
      <c r="CA16" s="487">
        <f>-SUM(Model!BZ111:BZ143)</f>
        <v>630112.379079289</v>
      </c>
      <c r="CB16" s="487">
        <f>-SUM(Model!CA111:CA143)</f>
        <v>675112.379079289</v>
      </c>
      <c r="CC16" s="487">
        <f>-SUM(Model!CB111:CB143)</f>
        <v>630112.379079289</v>
      </c>
      <c r="CD16" s="487">
        <f>-SUM(Model!CC111:CC143)</f>
        <v>667612.379079289</v>
      </c>
      <c r="CE16" s="487">
        <f>-SUM(Model!CD111:CD143)</f>
        <v>630112.379079289</v>
      </c>
      <c r="CF16" s="487">
        <f>-SUM(Model!CE111:CE143)</f>
        <v>667612.379079289</v>
      </c>
      <c r="CG16" s="487">
        <f>-SUM(Model!CF111:CF143)</f>
        <v>630112.379079289</v>
      </c>
      <c r="CH16" s="487">
        <f>-SUM(Model!CG111:CG143)</f>
        <v>675112.379079289</v>
      </c>
      <c r="CI16" s="487">
        <f>-SUM(Model!CH111:CH143)</f>
        <v>630112.379079289</v>
      </c>
      <c r="CJ16" s="487">
        <f>-SUM(Model!CI111:CI143)</f>
        <v>667612.379079289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59003.3822559333</v>
      </c>
      <c r="AK18" s="487">
        <f>IFERROR(AK16/AK17,0)</f>
        <v>65559.3136177037</v>
      </c>
      <c r="AL18" s="487">
        <f>IFERROR(AL16/AL17,0)</f>
        <v>73754.2278199167</v>
      </c>
      <c r="AM18" s="487">
        <f>IFERROR(AM16/AM17,0)</f>
        <v>73754.2278199167</v>
      </c>
      <c r="AN18" s="487">
        <f>IFERROR(AN16/AN17,0)</f>
        <v>125506.764511867</v>
      </c>
      <c r="AO18" s="487">
        <f>IFERROR(AO16/AO17,0)</f>
        <v>118006.764511867</v>
      </c>
      <c r="AP18" s="487">
        <f>IFERROR(AP16/AP17,0)</f>
        <v>99959.6387239756</v>
      </c>
      <c r="AQ18" s="487">
        <f>IFERROR(AQ16/AQ17,0)</f>
        <v>107459.638723976</v>
      </c>
      <c r="AR18" s="487">
        <f>IFERROR(AR16/AR17,0)</f>
        <v>99959.6387239756</v>
      </c>
      <c r="AS18" s="487">
        <f>IFERROR(AS16/AS17,0)</f>
        <v>85679.6903348362</v>
      </c>
      <c r="AT18" s="487">
        <f>IFERROR(AT16/AT17,0)</f>
        <v>92108.2617634076</v>
      </c>
      <c r="AU18" s="487">
        <f>IFERROR(AU16/AU17,0)</f>
        <v>74969.7290429817</v>
      </c>
      <c r="AV18" s="487">
        <f>IFERROR(AV16/AV17,0)</f>
        <v>80594.7290429817</v>
      </c>
      <c r="AW18" s="487">
        <f>IFERROR(AW16/AW17,0)</f>
        <v>85679.6903348362</v>
      </c>
      <c r="AX18" s="487">
        <f>IFERROR(AX16/AX17,0)</f>
        <v>91036.8331919791</v>
      </c>
      <c r="AY18" s="487">
        <f>IFERROR(AY16/AY17,0)</f>
        <v>74969.7290429817</v>
      </c>
      <c r="AZ18" s="487">
        <f>IFERROR(AZ16/AZ17,0)</f>
        <v>79657.2290429817</v>
      </c>
      <c r="BA18" s="487">
        <f>IFERROR(BA16/BA17,0)</f>
        <v>66639.759149317</v>
      </c>
      <c r="BB18" s="487">
        <f>IFERROR(BB16/BB17,0)</f>
        <v>71908.4802582293</v>
      </c>
      <c r="BC18" s="487">
        <f>IFERROR(BC16/BC17,0)</f>
        <v>67741.8135915626</v>
      </c>
      <c r="BD18" s="487">
        <f>IFERROR(BD16/BD17,0)</f>
        <v>71908.4802582293</v>
      </c>
      <c r="BE18" s="487">
        <f>IFERROR(BE16/BE17,0)</f>
        <v>60967.6322324064</v>
      </c>
      <c r="BF18" s="487">
        <f>IFERROR(BF16/BF17,0)</f>
        <v>72741.8135915626</v>
      </c>
      <c r="BG18" s="487">
        <f>IFERROR(BG16/BG17,0)</f>
        <v>60967.6322324064</v>
      </c>
      <c r="BH18" s="487">
        <f>IFERROR(BH16/BH17,0)</f>
        <v>64717.6322324064</v>
      </c>
      <c r="BI18" s="487">
        <f>IFERROR(BI16/BI17,0)</f>
        <v>60967.6322324064</v>
      </c>
      <c r="BJ18" s="487">
        <f>IFERROR(BJ16/BJ17,0)</f>
        <v>71908.4802582293</v>
      </c>
      <c r="BK18" s="487">
        <f>IFERROR(BK16/BK17,0)</f>
        <v>60967.6322324064</v>
      </c>
      <c r="BL18" s="487">
        <f>IFERROR(BL16/BL17,0)</f>
        <v>72741.8135915626</v>
      </c>
      <c r="BM18" s="487">
        <f>IFERROR(BM16/BM17,0)</f>
        <v>60967.6322324064</v>
      </c>
      <c r="BN18" s="487">
        <f>IFERROR(BN16/BN17,0)</f>
        <v>73032.5757893198</v>
      </c>
      <c r="BO18" s="487">
        <f>IFERROR(BO16/BO17,0)</f>
        <v>61979.3182103878</v>
      </c>
      <c r="BP18" s="487">
        <f>IFERROR(BP16/BP17,0)</f>
        <v>73865.9091226531</v>
      </c>
      <c r="BQ18" s="487">
        <f>IFERROR(BQ16/BQ17,0)</f>
        <v>61979.3182103878</v>
      </c>
      <c r="BR18" s="487">
        <f>IFERROR(BR16/BR17,0)</f>
        <v>73032.5757893198</v>
      </c>
      <c r="BS18" s="487">
        <f>IFERROR(BS16/BS17,0)</f>
        <v>61979.3182103878</v>
      </c>
      <c r="BT18" s="487">
        <f>IFERROR(BT16/BT17,0)</f>
        <v>73032.5757893198</v>
      </c>
      <c r="BU18" s="487">
        <f>IFERROR(BU16/BU17,0)</f>
        <v>61979.3182103878</v>
      </c>
      <c r="BV18" s="487">
        <f>IFERROR(BV16/BV17,0)</f>
        <v>73865.9091226531</v>
      </c>
      <c r="BW18" s="487">
        <f>IFERROR(BW16/BW17,0)</f>
        <v>61979.3182103878</v>
      </c>
      <c r="BX18" s="487">
        <f>IFERROR(BX16/BX17,0)</f>
        <v>73032.5757893198</v>
      </c>
      <c r="BY18" s="487">
        <f>IFERROR(BY16/BY17,0)</f>
        <v>61979.3182103878</v>
      </c>
      <c r="BZ18" s="487">
        <f>IFERROR(BZ16/BZ17,0)</f>
        <v>74179.1532310321</v>
      </c>
      <c r="CA18" s="487">
        <f>IFERROR(CA16/CA17,0)</f>
        <v>63011.2379079289</v>
      </c>
      <c r="CB18" s="487">
        <f>IFERROR(CB16/CB17,0)</f>
        <v>75012.4865643655</v>
      </c>
      <c r="CC18" s="487">
        <f>IFERROR(CC16/CC17,0)</f>
        <v>63011.2379079289</v>
      </c>
      <c r="CD18" s="487">
        <f>IFERROR(CD16/CD17,0)</f>
        <v>74179.1532310321</v>
      </c>
      <c r="CE18" s="487">
        <f>IFERROR(CE16/CE17,0)</f>
        <v>63011.2379079289</v>
      </c>
      <c r="CF18" s="487">
        <f>IFERROR(CF16/CF17,0)</f>
        <v>74179.1532310321</v>
      </c>
      <c r="CG18" s="487">
        <f>IFERROR(CG16/CG17,0)</f>
        <v>63011.2379079289</v>
      </c>
      <c r="CH18" s="487">
        <f>IFERROR(CH16/CH17,0)</f>
        <v>75012.4865643655</v>
      </c>
      <c r="CI18" s="487">
        <f>IFERROR(CI16/CI17,0)</f>
        <v>63011.2379079289</v>
      </c>
      <c r="CJ18" s="487">
        <f>IFERROR(CJ16/CJ17,0)</f>
        <v>74179.1532310321</v>
      </c>
      <c r="CK18" s="487">
        <f>IFERROR(CK16/CK17,0)</f>
        <v>70012.4865643655</v>
      </c>
      <c r="CL18" s="487">
        <f>IFERROR(CL16/CL17,0)</f>
        <v>80079.744999276</v>
      </c>
      <c r="CM18" s="487">
        <f>IFERROR(CM16/CM17,0)</f>
        <v>80079.744999276</v>
      </c>
      <c r="CN18" s="487">
        <f>IFERROR(CN16/CN17,0)</f>
        <v>91519.7085706012</v>
      </c>
      <c r="CO18" s="487">
        <f>IFERROR(CO16/CO17,0)</f>
        <v>91519.7085706012</v>
      </c>
      <c r="CP18" s="487">
        <f>IFERROR(CP16/CP17,0)</f>
        <v>106772.993332368</v>
      </c>
      <c r="CQ18" s="487">
        <f>IFERROR(CQ16/CQ17,0)</f>
        <v>106772.993332368</v>
      </c>
      <c r="CR18" s="487">
        <f>IFERROR(CR16/CR17,0)</f>
        <v>128127.591998842</v>
      </c>
      <c r="CS18" s="487">
        <f>IFERROR(CS16/CS17,0)</f>
        <v>128127.591998842</v>
      </c>
      <c r="CT18" s="487">
        <f>IFERROR(CT16/CT17,0)</f>
        <v>160159.489998552</v>
      </c>
      <c r="CU18" s="487">
        <f>IFERROR(CU16/CU17,0)</f>
        <v>144136.820619308</v>
      </c>
      <c r="CV18" s="487">
        <f>IFERROR(CV16/CV17,0)</f>
        <v>192182.42749241</v>
      </c>
      <c r="CW18" s="487">
        <f>IFERROR(CW16/CW17,0)</f>
        <v>192182.42749241</v>
      </c>
      <c r="CX18" s="487">
        <f>IFERROR(CX16/CX17,0)</f>
        <v>293000.780730054</v>
      </c>
      <c r="CY18" s="487">
        <f>IFERROR(CY16/CY17,0)</f>
        <v>293000.780730054</v>
      </c>
      <c r="CZ18" s="487">
        <f>IFERROR(CZ16/CZ17,0)</f>
        <v>586001.561460109</v>
      </c>
      <c r="DA18" s="487">
        <f>IFERROR(DA16/DA17,0)</f>
        <v>586001.561460109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1002571.40776568</v>
      </c>
      <c r="L21" s="487">
        <f>J21-K21</f>
        <v>841338.954099322</v>
      </c>
      <c r="M21" s="745">
        <f>$B$3*I21</f>
        <v>0.05</v>
      </c>
      <c r="N21" s="487">
        <f>IF($E21="Yes",$B$2*$B21,0)</f>
        <v>38290.0375</v>
      </c>
      <c r="O21" s="487">
        <f>M21*MAX(0,L21)</f>
        <v>42066.9477049661</v>
      </c>
      <c r="P21" s="487">
        <f>N21+Q21</f>
        <v>42066.9477049661</v>
      </c>
      <c r="Q21" s="487">
        <f>IF(AND($F21="Yes",$I21&lt;1),O21-N21,MAX(0,O21-N21))</f>
        <v>3776.91020496609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1026537.13715226</v>
      </c>
      <c r="L22" s="487">
        <f>J22-K22</f>
        <v>335974.160382738</v>
      </c>
      <c r="M22" s="745">
        <f>$B$3*I22</f>
        <v>0.05</v>
      </c>
      <c r="N22" s="487">
        <f>IF($E22="Yes",$B$2*$B22,0)</f>
        <v>28293.4625</v>
      </c>
      <c r="O22" s="487">
        <f>M22*MAX(0,L22)</f>
        <v>16798.7080191369</v>
      </c>
      <c r="P22" s="487">
        <f>N22+Q22</f>
        <v>16798.7080191369</v>
      </c>
      <c r="Q22" s="487">
        <f>IF(AND($F22="Yes",$I22&lt;1),O22-N22,MAX(0,O22-N22))</f>
        <v>-11494.7544808631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1056092.0423198</v>
      </c>
      <c r="L23" s="487">
        <f>J23-K23</f>
        <v>1164251.3603592</v>
      </c>
      <c r="M23" s="745">
        <f>$B$3*I23</f>
        <v>0.05</v>
      </c>
      <c r="N23" s="487">
        <f>IF($E23="Yes",$B$2*$B23,0)</f>
        <v>46106.9225</v>
      </c>
      <c r="O23" s="487">
        <f>M23*MAX(0,L23)</f>
        <v>58212.5680179602</v>
      </c>
      <c r="P23" s="487">
        <f>N23+Q23</f>
        <v>58212.5680179602</v>
      </c>
      <c r="Q23" s="487">
        <f>IF(AND($F23="Yes",$I23&lt;1),O23-N23,MAX(0,O23-N23))</f>
        <v>12105.6455179601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1744539.23100864</v>
      </c>
      <c r="L24" s="487">
        <f>J24-K24</f>
        <v>1268405.73384814</v>
      </c>
      <c r="M24" s="745">
        <f>$B$3*I24</f>
        <v>0.1</v>
      </c>
      <c r="N24" s="487">
        <f>IF($E24="Yes",$B$2*$B24,0)</f>
        <v>62565.82645</v>
      </c>
      <c r="O24" s="487">
        <f>M24*MAX(0,L24)</f>
        <v>126840.573384814</v>
      </c>
      <c r="P24" s="487">
        <f>N24+Q24</f>
        <v>126840.573384814</v>
      </c>
      <c r="Q24" s="487">
        <f>IF(AND($F24="Yes",$I24&lt;1),O24-N24,MAX(0,O24-N24))</f>
        <v>64274.7469348141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0.05</v>
      </c>
      <c r="N25" s="487">
        <f>IF($E25="Yes",$B$2*$B25,0)</f>
        <v>37973.771875</v>
      </c>
      <c r="O25" s="487">
        <f>M25*MAX(0,L25)</f>
        <v>43986.1142018293</v>
      </c>
      <c r="P25" s="487">
        <f>N25+Q25</f>
        <v>43986.1142018293</v>
      </c>
      <c r="Q25" s="487">
        <f>IF(AND($F25="Yes",$I25&lt;1),O25-N25,MAX(0,O25-N25))</f>
        <v>6012.3423268293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Yes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1805865</v>
      </c>
      <c r="K26" s="487">
        <f>IF($E26="Yes",SUMPRODUCT(($C$15:$DF$15&gt;=$C26)*($C$15:$DF$15&lt;$C26+$D26)*$C$18:$DF$18),0)</f>
        <v>1626207.72791366</v>
      </c>
      <c r="L26" s="487">
        <f>J26-K26</f>
        <v>179657.272086338</v>
      </c>
      <c r="M26" s="745">
        <f>$B$3*I26</f>
        <v>0.1</v>
      </c>
      <c r="N26" s="487">
        <f>IF($E26="Yes",$B$2*$B26,0)</f>
        <v>37500</v>
      </c>
      <c r="O26" s="487">
        <f>M26*MAX(0,L26)</f>
        <v>17965.7272086338</v>
      </c>
      <c r="P26" s="487">
        <f>N26+Q26</f>
        <v>37500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Yes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1</v>
      </c>
      <c r="J27" s="487">
        <f>IF($E27="Yes",$B27*Assumptions!$B$9*0.95/$D27*SUMPRODUCT(($C$15:$DF$15&gt;=$C27)*($C$15:$DF$15&lt;$C27+$D27))+$B27*Assumptions!$B$9*0.05*SUMPRODUCT(--($C$15:$DF$15=$G27)),0)</f>
        <v>1805865</v>
      </c>
      <c r="K27" s="487">
        <f>IF($E27="Yes",SUMPRODUCT(($C$15:$DF$15&gt;=$C27)*($C$15:$DF$15&lt;$C27+$D27)*$C$18:$DF$18),0)</f>
        <v>1628508.73030231</v>
      </c>
      <c r="L27" s="487">
        <f>J27-K27</f>
        <v>177356.269697693</v>
      </c>
      <c r="M27" s="745">
        <f>$B$3*I27</f>
        <v>0.1</v>
      </c>
      <c r="N27" s="487">
        <f>IF($E27="Yes",$B$2*$B27,0)</f>
        <v>37500</v>
      </c>
      <c r="O27" s="487">
        <f>M27*MAX(0,L27)</f>
        <v>17735.6269697693</v>
      </c>
      <c r="P27" s="487">
        <f>N27+Q27</f>
        <v>37500</v>
      </c>
      <c r="Q27" s="487">
        <f>IF(AND($F27="Yes",$I27&lt;1),O27-N27,MAX(0,O27-N27))</f>
        <v>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Yes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2167038</v>
      </c>
      <c r="K28" s="487">
        <f>IF($E28="Yes",SUMPRODUCT(($C$15:$DF$15&gt;=$C28)*($C$15:$DF$15&lt;$C28+$D28)*$C$18:$DF$18),0)</f>
        <v>1509668.05151503</v>
      </c>
      <c r="L28" s="487">
        <f>J28-K28</f>
        <v>657369.948484968</v>
      </c>
      <c r="M28" s="745">
        <f>$B$3*I28</f>
        <v>0.1</v>
      </c>
      <c r="N28" s="487">
        <f>IF($E28="Yes",$B$2*$B28,0)</f>
        <v>45000</v>
      </c>
      <c r="O28" s="487">
        <f>M28*MAX(0,L28)</f>
        <v>65736.9948484968</v>
      </c>
      <c r="P28" s="487">
        <f>N28+Q28</f>
        <v>65736.9948484968</v>
      </c>
      <c r="Q28" s="487">
        <f>IF(AND($F28="Yes",$I28&lt;1),O28-N28,MAX(0,O28-N28))</f>
        <v>20736.9948484968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Yes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2167038</v>
      </c>
      <c r="K29" s="487">
        <f>IF($E29="Yes",SUMPRODUCT(($C$15:$DF$15&gt;=$C29)*($C$15:$DF$15&lt;$C29+$D29)*$C$18:$DF$18),0)</f>
        <v>1396132.88006615</v>
      </c>
      <c r="L29" s="487">
        <f>J29-K29</f>
        <v>770905.119933853</v>
      </c>
      <c r="M29" s="745">
        <f>$B$3*I29</f>
        <v>0.1</v>
      </c>
      <c r="N29" s="487">
        <f>IF($E29="Yes",$B$2*$B29,0)</f>
        <v>45000</v>
      </c>
      <c r="O29" s="487">
        <f>M29*MAX(0,L29)</f>
        <v>77090.5119933853</v>
      </c>
      <c r="P29" s="487">
        <f>N29+Q29</f>
        <v>77090.5119933853</v>
      </c>
      <c r="Q29" s="487">
        <f>IF(AND($F29="Yes",$I29&lt;1),O29-N29,MAX(0,O29-N29))</f>
        <v>32090.5119933853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Yes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2167038</v>
      </c>
      <c r="K30" s="487">
        <f>IF($E30="Yes",SUMPRODUCT(($C$15:$DF$15&gt;=$C30)*($C$15:$DF$15&lt;$C30+$D30)*$C$18:$DF$18),0)</f>
        <v>1352054.37379187</v>
      </c>
      <c r="L30" s="487">
        <f>J30-K30</f>
        <v>814983.626208127</v>
      </c>
      <c r="M30" s="745">
        <f>$B$3*I30</f>
        <v>0.1</v>
      </c>
      <c r="N30" s="487">
        <f>IF($E30="Yes",$B$2*$B30,0)</f>
        <v>45000</v>
      </c>
      <c r="O30" s="487">
        <f>M30*MAX(0,L30)</f>
        <v>81498.3626208127</v>
      </c>
      <c r="P30" s="487">
        <f>N30+Q30</f>
        <v>81498.3626208127</v>
      </c>
      <c r="Q30" s="487">
        <f>IF(AND($F30="Yes",$I30&lt;1),O30-N30,MAX(0,O30-N30))</f>
        <v>36498.3626208127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Yes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1805865</v>
      </c>
      <c r="K31" s="487">
        <f>IF($E31="Yes",SUMPRODUCT(($C$15:$DF$15&gt;=$C31)*($C$15:$DF$15&lt;$C31+$D31)*$C$18:$DF$18),0)</f>
        <v>1331501.80970562</v>
      </c>
      <c r="L31" s="487">
        <f>J31-K31</f>
        <v>474363.190294383</v>
      </c>
      <c r="M31" s="745">
        <f>$B$3*I31</f>
        <v>0.1</v>
      </c>
      <c r="N31" s="487">
        <f>IF($E31="Yes",$B$2*$B31,0)</f>
        <v>37500</v>
      </c>
      <c r="O31" s="487">
        <f>M31*MAX(0,L31)</f>
        <v>47436.3190294383</v>
      </c>
      <c r="P31" s="487">
        <f>N31+Q31</f>
        <v>47436.3190294383</v>
      </c>
      <c r="Q31" s="487">
        <f>IF(AND($F31="Yes",$I31&lt;1),O31-N31,MAX(0,O31-N31))</f>
        <v>9936.31902943829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Yes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1</v>
      </c>
      <c r="J32" s="487">
        <f>IF($E32="Yes",$B32*Assumptions!$B$9*0.95/$D32*SUMPRODUCT(($C$15:$DF$15&gt;=$C32)*($C$15:$DF$15&lt;$C32+$D32))+$B32*Assumptions!$B$9*0.05*SUMPRODUCT(--($C$15:$DF$15=$G32)),0)</f>
        <v>1805865</v>
      </c>
      <c r="K32" s="487">
        <f>IF($E32="Yes",SUMPRODUCT(($C$15:$DF$15&gt;=$C32)*($C$15:$DF$15&lt;$C32+$D32)*$C$18:$DF$18),0)</f>
        <v>1290630.51351184</v>
      </c>
      <c r="L32" s="487">
        <f>J32-K32</f>
        <v>515234.486488157</v>
      </c>
      <c r="M32" s="745">
        <f>$B$3*I32</f>
        <v>0.1</v>
      </c>
      <c r="N32" s="487">
        <f>IF($E32="Yes",$B$2*$B32,0)</f>
        <v>37500</v>
      </c>
      <c r="O32" s="487">
        <f>M32*MAX(0,L32)</f>
        <v>51523.4486488157</v>
      </c>
      <c r="P32" s="487">
        <f>N32+Q32</f>
        <v>51523.4486488157</v>
      </c>
      <c r="Q32" s="487">
        <f>IF(AND($F32="Yes",$I32&lt;1),O32-N32,MAX(0,O32-N32))</f>
        <v>14023.4486488157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Yes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1805865</v>
      </c>
      <c r="K33" s="487">
        <f>IF($E33="Yes",SUMPRODUCT(($C$15:$DF$15&gt;=$C33)*($C$15:$DF$15&lt;$C33+$D33)*$C$18:$DF$18),0)</f>
        <v>1271015.44942559</v>
      </c>
      <c r="L33" s="487">
        <f>J33-K33</f>
        <v>534849.550574413</v>
      </c>
      <c r="M33" s="745">
        <f>$B$3*I33</f>
        <v>0.1</v>
      </c>
      <c r="N33" s="487">
        <f>IF($E33="Yes",$B$2*$B33,0)</f>
        <v>37500</v>
      </c>
      <c r="O33" s="487">
        <f>M33*MAX(0,L33)</f>
        <v>53484.9550574413</v>
      </c>
      <c r="P33" s="487">
        <f>N33+Q33</f>
        <v>53484.9550574413</v>
      </c>
      <c r="Q33" s="487">
        <f>IF(AND($F33="Yes",$I33&lt;1),O33-N33,MAX(0,O33-N33))</f>
        <v>15984.9550574413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Yes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1805865</v>
      </c>
      <c r="K34" s="487">
        <f>IF($E34="Yes",SUMPRODUCT(($C$15:$DF$15&gt;=$C34)*($C$15:$DF$15&lt;$C34+$D34)*$C$18:$DF$18),0)</f>
        <v>1267479.10401775</v>
      </c>
      <c r="L34" s="487">
        <f>J34-K34</f>
        <v>538385.895982252</v>
      </c>
      <c r="M34" s="745">
        <f>$B$3*I34</f>
        <v>0.1</v>
      </c>
      <c r="N34" s="487">
        <f>IF($E34="Yes",$B$2*$B34,0)</f>
        <v>37500</v>
      </c>
      <c r="O34" s="487">
        <f>M34*MAX(0,L34)</f>
        <v>53838.5895982252</v>
      </c>
      <c r="P34" s="487">
        <f>N34+Q34</f>
        <v>53838.5895982252</v>
      </c>
      <c r="Q34" s="487">
        <f>IF(AND($F34="Yes",$I34&lt;1),O34-N34,MAX(0,O34-N34))</f>
        <v>16338.5895982252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Yes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2167038</v>
      </c>
      <c r="K35" s="487">
        <f>IF($E35="Yes",SUMPRODUCT(($C$15:$DF$15&gt;=$C35)*($C$15:$DF$15&lt;$C35+$D35)*$C$18:$DF$18),0)</f>
        <v>1263674.037501</v>
      </c>
      <c r="L35" s="487">
        <f>J35-K35</f>
        <v>903363.962499003</v>
      </c>
      <c r="M35" s="745">
        <f>$B$3*I35</f>
        <v>0.1</v>
      </c>
      <c r="N35" s="487">
        <f>IF($E35="Yes",$B$2*$B35,0)</f>
        <v>45000</v>
      </c>
      <c r="O35" s="487">
        <f>M35*MAX(0,L35)</f>
        <v>90336.3962499003</v>
      </c>
      <c r="P35" s="487">
        <f>N35+Q35</f>
        <v>90336.3962499003</v>
      </c>
      <c r="Q35" s="487">
        <f>IF(AND($F35="Yes",$I35&lt;1),O35-N35,MAX(0,O35-N35))</f>
        <v>45336.3962499003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Yes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1805865</v>
      </c>
      <c r="K36" s="487">
        <f>IF($E36="Yes",SUMPRODUCT(($C$15:$DF$15&gt;=$C36)*($C$15:$DF$15&lt;$C36+$D36)*$C$18:$DF$18),0)</f>
        <v>1264976.48567674</v>
      </c>
      <c r="L36" s="487">
        <f>J36-K36</f>
        <v>540888.514323264</v>
      </c>
      <c r="M36" s="745">
        <f>$B$3*I36</f>
        <v>0.1</v>
      </c>
      <c r="N36" s="487">
        <f>IF($E36="Yes",$B$2*$B36,0)</f>
        <v>37500</v>
      </c>
      <c r="O36" s="487">
        <f>M36*MAX(0,L36)</f>
        <v>54088.8514323264</v>
      </c>
      <c r="P36" s="487">
        <f>N36+Q36</f>
        <v>54088.8514323264</v>
      </c>
      <c r="Q36" s="487">
        <f>IF(AND($F36="Yes",$I36&lt;1),O36-N36,MAX(0,O36-N36))</f>
        <v>16588.8514323264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Yes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1805865</v>
      </c>
      <c r="K37" s="487">
        <f>IF($E37="Yes",SUMPRODUCT(($C$15:$DF$15&gt;=$C37)*($C$15:$DF$15&lt;$C37+$D37)*$C$18:$DF$18),0)</f>
        <v>1276481.61235088</v>
      </c>
      <c r="L37" s="487">
        <f>J37-K37</f>
        <v>529383.387649116</v>
      </c>
      <c r="M37" s="745">
        <f>$B$3*I37</f>
        <v>0.1</v>
      </c>
      <c r="N37" s="487">
        <f>IF($E37="Yes",$B$2*$B37,0)</f>
        <v>37500</v>
      </c>
      <c r="O37" s="487">
        <f>M37*MAX(0,L37)</f>
        <v>52938.3387649116</v>
      </c>
      <c r="P37" s="487">
        <f>N37+Q37</f>
        <v>52938.3387649116</v>
      </c>
      <c r="Q37" s="487">
        <f>IF(AND($F37="Yes",$I37&lt;1),O37-N37,MAX(0,O37-N37))</f>
        <v>15438.3387649116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Yes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1</v>
      </c>
      <c r="J38" s="487">
        <f>IF($E38="Yes",$B38*Assumptions!$B$9*0.95/$D38*SUMPRODUCT(($C$15:$DF$15&gt;=$C38)*($C$15:$DF$15&lt;$C38+$D38))+$B38*Assumptions!$B$9*0.05*SUMPRODUCT(--($C$15:$DF$15=$G38)),0)</f>
        <v>2167038</v>
      </c>
      <c r="K38" s="487">
        <f>IF($E38="Yes",SUMPRODUCT(($C$15:$DF$15&gt;=$C38)*($C$15:$DF$15&lt;$C38+$D38)*$C$18:$DF$18),0)</f>
        <v>1281629.22433254</v>
      </c>
      <c r="L38" s="487">
        <f>J38-K38</f>
        <v>885408.775667457</v>
      </c>
      <c r="M38" s="745">
        <f>$B$3*I38</f>
        <v>0.1</v>
      </c>
      <c r="N38" s="487">
        <f>IF($E38="Yes",$B$2*$B38,0)</f>
        <v>45000</v>
      </c>
      <c r="O38" s="487">
        <f>M38*MAX(0,L38)</f>
        <v>88540.8775667457</v>
      </c>
      <c r="P38" s="487">
        <f>N38+Q38</f>
        <v>88540.8775667457</v>
      </c>
      <c r="Q38" s="487">
        <f>IF(AND($F38="Yes",$I38&lt;1),O38-N38,MAX(0,O38-N38))</f>
        <v>43540.8775667457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Yes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1805865</v>
      </c>
      <c r="K39" s="487">
        <f>IF($E39="Yes",SUMPRODUCT(($C$15:$DF$15&gt;=$C39)*($C$15:$DF$15&lt;$C39+$D39)*$C$18:$DF$18),0)</f>
        <v>1285110.16964754</v>
      </c>
      <c r="L39" s="487">
        <f>J39-K39</f>
        <v>520754.830352465</v>
      </c>
      <c r="M39" s="745">
        <f>$B$3*I39</f>
        <v>0.1</v>
      </c>
      <c r="N39" s="487">
        <f>IF($E39="Yes",$B$2*$B39,0)</f>
        <v>37500</v>
      </c>
      <c r="O39" s="487">
        <f>M39*MAX(0,L39)</f>
        <v>52075.4830352465</v>
      </c>
      <c r="P39" s="487">
        <f>N39+Q39</f>
        <v>52075.4830352465</v>
      </c>
      <c r="Q39" s="487">
        <f>IF(AND($F39="Yes",$I39&lt;1),O39-N39,MAX(0,O39-N39))</f>
        <v>14575.4830352465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Yes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2167038</v>
      </c>
      <c r="K40" s="487">
        <f>IF($E40="Yes",SUMPRODUCT(($C$15:$DF$15&gt;=$C40)*($C$15:$DF$15&lt;$C40+$D40)*$C$18:$DF$18),0)</f>
        <v>1288300.35276477</v>
      </c>
      <c r="L40" s="487">
        <f>J40-K40</f>
        <v>878737.64723523</v>
      </c>
      <c r="M40" s="745">
        <f>$B$3*I40</f>
        <v>0.1</v>
      </c>
      <c r="N40" s="487">
        <f>IF($E40="Yes",$B$2*$B40,0)</f>
        <v>45000</v>
      </c>
      <c r="O40" s="487">
        <f>M40*MAX(0,L40)</f>
        <v>87873.764723523</v>
      </c>
      <c r="P40" s="487">
        <f>N40+Q40</f>
        <v>87873.764723523</v>
      </c>
      <c r="Q40" s="487">
        <f>IF(AND($F40="Yes",$I40&lt;1),O40-N40,MAX(0,O40-N40))</f>
        <v>42873.764723523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Yes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1805865</v>
      </c>
      <c r="K41" s="487">
        <f>IF($E41="Yes",SUMPRODUCT(($C$15:$DF$15&gt;=$C41)*($C$15:$DF$15&lt;$C41+$D41)*$C$18:$DF$18),0)</f>
        <v>1290478.84990402</v>
      </c>
      <c r="L41" s="487">
        <f>J41-K41</f>
        <v>515386.150095976</v>
      </c>
      <c r="M41" s="745">
        <f>$B$3*I41</f>
        <v>0.1</v>
      </c>
      <c r="N41" s="487">
        <f>IF($E41="Yes",$B$2*$B41,0)</f>
        <v>37500</v>
      </c>
      <c r="O41" s="487">
        <f>M41*MAX(0,L41)</f>
        <v>51538.6150095977</v>
      </c>
      <c r="P41" s="487">
        <f>N41+Q41</f>
        <v>51538.6150095977</v>
      </c>
      <c r="Q41" s="487">
        <f>IF(AND($F41="Yes",$I41&lt;1),O41-N41,MAX(0,O41-N41))</f>
        <v>14038.6150095976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Yes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1805865</v>
      </c>
      <c r="K42" s="487">
        <f>IF($E42="Yes",SUMPRODUCT(($C$15:$DF$15&gt;=$C42)*($C$15:$DF$15&lt;$C42+$D42)*$C$18:$DF$18),0)</f>
        <v>1299658.59569971</v>
      </c>
      <c r="L42" s="487">
        <f>J42-K42</f>
        <v>506206.404300286</v>
      </c>
      <c r="M42" s="745">
        <f>$B$3*I42</f>
        <v>0.1</v>
      </c>
      <c r="N42" s="487">
        <f>IF($E42="Yes",$B$2*$B42,0)</f>
        <v>37500</v>
      </c>
      <c r="O42" s="487">
        <f>M42*MAX(0,L42)</f>
        <v>50620.6404300286</v>
      </c>
      <c r="P42" s="487">
        <f>N42+Q42</f>
        <v>50620.6404300286</v>
      </c>
      <c r="Q42" s="487">
        <f>IF(AND($F42="Yes",$I42&lt;1),O42-N42,MAX(0,O42-N42))</f>
        <v>13120.6404300286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Yes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2167038</v>
      </c>
      <c r="K43" s="487">
        <f>IF($E43="Yes",SUMPRODUCT(($C$15:$DF$15&gt;=$C43)*($C$15:$DF$15&lt;$C43+$D43)*$C$18:$DF$18),0)</f>
        <v>1324806.19169856</v>
      </c>
      <c r="L43" s="487">
        <f>J43-K43</f>
        <v>842231.808301442</v>
      </c>
      <c r="M43" s="745">
        <f>$B$3*I43</f>
        <v>0.1</v>
      </c>
      <c r="N43" s="487">
        <f>IF($E43="Yes",$B$2*$B43,0)</f>
        <v>45000</v>
      </c>
      <c r="O43" s="487">
        <f>M43*MAX(0,L43)</f>
        <v>84223.1808301442</v>
      </c>
      <c r="P43" s="487">
        <f>N43+Q43</f>
        <v>84223.1808301442</v>
      </c>
      <c r="Q43" s="487">
        <f>IF(AND($F43="Yes",$I43&lt;1),O43-N43,MAX(0,O43-N43))</f>
        <v>39223.1808301442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Yes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0.75</v>
      </c>
      <c r="J44" s="487">
        <f>IF($E44="Yes",$B44*Assumptions!$B$9*0.95/$D44*SUMPRODUCT(($C$15:$DF$15&gt;=$C44)*($C$15:$DF$15&lt;$C44+$D44))+$B44*Assumptions!$B$9*0.05*SUMPRODUCT(--($C$15:$DF$15=$G44)),0)</f>
        <v>1805865</v>
      </c>
      <c r="K44" s="487">
        <f>IF($E44="Yes",SUMPRODUCT(($C$15:$DF$15&gt;=$C44)*($C$15:$DF$15&lt;$C44+$D44)*$C$18:$DF$18),0)</f>
        <v>1372000.38150672</v>
      </c>
      <c r="L44" s="487">
        <f>J44-K44</f>
        <v>433864.618493281</v>
      </c>
      <c r="M44" s="745">
        <f>$B$3*I44</f>
        <v>0.075</v>
      </c>
      <c r="N44" s="487">
        <f>IF($E44="Yes",$B$2*$B44,0)</f>
        <v>37500</v>
      </c>
      <c r="O44" s="487">
        <f>M44*MAX(0,L44)</f>
        <v>32539.8463869961</v>
      </c>
      <c r="P44" s="487">
        <f>N44+Q44</f>
        <v>32539.8463869961</v>
      </c>
      <c r="Q44" s="487">
        <f>IF(AND($F44="Yes",$I44&lt;1),O44-N44,MAX(0,O44-N44))</f>
        <v>-4960.15361300395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Yes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1805865</v>
      </c>
      <c r="K45" s="487">
        <f>IF($E45="Yes",SUMPRODUCT(($C$15:$DF$15&gt;=$C45)*($C$15:$DF$15&lt;$C45+$D45)*$C$18:$DF$18),0)</f>
        <v>1450534.47417175</v>
      </c>
      <c r="L45" s="487">
        <f>J45-K45</f>
        <v>355330.525828252</v>
      </c>
      <c r="M45" s="745">
        <f>$B$3*I45</f>
        <v>0.1</v>
      </c>
      <c r="N45" s="487">
        <f>IF($E45="Yes",$B$2*$B45,0)</f>
        <v>37500</v>
      </c>
      <c r="O45" s="487">
        <f>M45*MAX(0,L45)</f>
        <v>35533.0525828252</v>
      </c>
      <c r="P45" s="487">
        <f>N45+Q45</f>
        <v>37500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Yes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2167038</v>
      </c>
      <c r="K46" s="487">
        <f>IF($E46="Yes",SUMPRODUCT(($C$15:$DF$15&gt;=$C46)*($C$15:$DF$15&lt;$C46+$D46)*$C$18:$DF$18),0)</f>
        <v>1570631.18672801</v>
      </c>
      <c r="L46" s="487">
        <f>J46-K46</f>
        <v>596406.813271989</v>
      </c>
      <c r="M46" s="745">
        <f>$B$3*I46</f>
        <v>0.1</v>
      </c>
      <c r="N46" s="487">
        <f>IF($E46="Yes",$B$2*$B46,0)</f>
        <v>45000</v>
      </c>
      <c r="O46" s="487">
        <f>M46*MAX(0,L46)</f>
        <v>59640.6813271989</v>
      </c>
      <c r="P46" s="487">
        <f>N46+Q46</f>
        <v>59640.6813271989</v>
      </c>
      <c r="Q46" s="487">
        <f>IF(AND($F46="Yes",$I46&lt;1),O46-N46,MAX(0,O46-N46))</f>
        <v>14640.6813271989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Yes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1805865</v>
      </c>
      <c r="K47" s="487">
        <f>IF($E47="Yes",SUMPRODUCT(($C$15:$DF$15&gt;=$C47)*($C$15:$DF$15&lt;$C47+$D47)*$C$18:$DF$18),0)</f>
        <v>1736903.77287358</v>
      </c>
      <c r="L47" s="487">
        <f>J47-K47</f>
        <v>68961.2271264235</v>
      </c>
      <c r="M47" s="745">
        <f>$B$3*I47</f>
        <v>0.1</v>
      </c>
      <c r="N47" s="487">
        <f>IF($E47="Yes",$B$2*$B47,0)</f>
        <v>37500</v>
      </c>
      <c r="O47" s="487">
        <f>M47*MAX(0,L47)</f>
        <v>6896.12271264235</v>
      </c>
      <c r="P47" s="487">
        <f>N47+Q47</f>
        <v>37500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Yes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1805865</v>
      </c>
      <c r="K48" s="487">
        <f>IF($E48="Yes",SUMPRODUCT(($C$15:$DF$15&gt;=$C48)*($C$15:$DF$15&lt;$C48+$D48)*$C$18:$DF$18),0)</f>
        <v>1984078.23671944</v>
      </c>
      <c r="L48" s="487">
        <f>J48-K48</f>
        <v>-178213.236719436</v>
      </c>
      <c r="M48" s="745">
        <f>$B$3*I48</f>
        <v>0.1</v>
      </c>
      <c r="N48" s="487">
        <f>IF($E48="Yes",$B$2*$B48,0)</f>
        <v>37500</v>
      </c>
      <c r="O48" s="487">
        <f>M48*MAX(0,L48)</f>
        <v>0</v>
      </c>
      <c r="P48" s="487">
        <f>N48+Q48</f>
        <v>37500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Yes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2167038</v>
      </c>
      <c r="K49" s="487">
        <f>IF($E49="Yes",SUMPRODUCT(($C$15:$DF$15&gt;=$C49)*($C$15:$DF$15&lt;$C49+$D49)*$C$18:$DF$18),0)</f>
        <v>2432889.40704058</v>
      </c>
      <c r="L49" s="487">
        <f>J49-K49</f>
        <v>-265851.407040583</v>
      </c>
      <c r="M49" s="745">
        <f>$B$3*I49</f>
        <v>0.1</v>
      </c>
      <c r="N49" s="487">
        <f>IF($E49="Yes",$B$2*$B49,0)</f>
        <v>45000</v>
      </c>
      <c r="O49" s="487">
        <f>M49*MAX(0,L49)</f>
        <v>0</v>
      </c>
      <c r="P49" s="487">
        <f>N49+Q49</f>
        <v>45000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Yes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1805865</v>
      </c>
      <c r="K50" s="487">
        <f>IF($E50="Yes",SUMPRODUCT(($C$15:$DF$15&gt;=$C50)*($C$15:$DF$15&lt;$C50+$D50)*$C$18:$DF$18),0)</f>
        <v>3466868.80548851</v>
      </c>
      <c r="L50" s="487">
        <f>J50-K50</f>
        <v>-1661003.80548851</v>
      </c>
      <c r="M50" s="745">
        <f>$B$3*I50</f>
        <v>0.025</v>
      </c>
      <c r="N50" s="487">
        <f>IF($E50="Yes",$B$2*$B50,0)</f>
        <v>37500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-37500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-790.037499999999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37500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45000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45000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45000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37500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37500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37500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37500</v>
      </c>
      <c r="BE53" s="487">
        <f>SUMPRODUCT(($H$21:$H$50=BE$15)*$N$21:$N$50)+SUMPRODUCT(($G$21:$G$50=BE$15)*$Q$21:$Q$50)</f>
        <v>0</v>
      </c>
      <c r="BF53" s="487">
        <f>SUMPRODUCT(($H$21:$H$50=BF$15)*$N$21:$N$50)+SUMPRODUCT(($G$21:$G$50=BF$15)*$Q$21:$Q$50)</f>
        <v>45000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37500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37500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45000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37500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45000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37500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37500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45000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37500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37500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45000</v>
      </c>
      <c r="CC53" s="487">
        <f>SUMPRODUCT(($H$21:$H$50=CC$15)*$N$21:$N$50)+SUMPRODUCT(($G$21:$G$50=CC$15)*$Q$21:$Q$50)</f>
        <v>0</v>
      </c>
      <c r="CD53" s="487">
        <f>SUMPRODUCT(($H$21:$H$50=CD$15)*$N$21:$N$50)+SUMPRODUCT(($G$21:$G$50=CD$15)*$Q$21:$Q$50)</f>
        <v>37500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37500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45000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37500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-37500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-37500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1805865</v>
      </c>
      <c r="D20" s="753">
        <f>C20*0.05</f>
        <v>90293.25</v>
      </c>
      <c r="E20" s="753">
        <f>B20+D20</f>
        <v>90293.25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1805865</v>
      </c>
      <c r="D21" s="753">
        <f>C21*0.05</f>
        <v>90293.25</v>
      </c>
      <c r="E21" s="753">
        <f>B21+D21</f>
        <v>90293.25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2167038</v>
      </c>
      <c r="D22" s="753">
        <f>C22*0.05</f>
        <v>108351.9</v>
      </c>
      <c r="E22" s="753">
        <f>B22+D22</f>
        <v>108351.9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2167038</v>
      </c>
      <c r="D23" s="753">
        <f>C23*0.05</f>
        <v>108351.9</v>
      </c>
      <c r="E23" s="753">
        <f>B23+D23</f>
        <v>108351.9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2167038</v>
      </c>
      <c r="D24" s="753">
        <f>C24*0.05</f>
        <v>108351.9</v>
      </c>
      <c r="E24" s="753">
        <f>B24+D24</f>
        <v>108351.9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1805865</v>
      </c>
      <c r="D25" s="753">
        <f>C25*0.05</f>
        <v>90293.25</v>
      </c>
      <c r="E25" s="753">
        <f>B25+D25</f>
        <v>90293.25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1805865</v>
      </c>
      <c r="D26" s="753">
        <f>C26*0.05</f>
        <v>90293.25</v>
      </c>
      <c r="E26" s="753">
        <f>B26+D26</f>
        <v>90293.25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1805865</v>
      </c>
      <c r="D27" s="753">
        <f>C27*0.05</f>
        <v>90293.25</v>
      </c>
      <c r="E27" s="753">
        <f>B27+D27</f>
        <v>90293.25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1805865</v>
      </c>
      <c r="D28" s="753">
        <f>C28*0.05</f>
        <v>90293.25</v>
      </c>
      <c r="E28" s="753">
        <f>B28+D28</f>
        <v>90293.25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2167038</v>
      </c>
      <c r="D29" s="753">
        <f>C29*0.05</f>
        <v>108351.9</v>
      </c>
      <c r="E29" s="753">
        <f>B29+D29</f>
        <v>108351.9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1805865</v>
      </c>
      <c r="D30" s="753">
        <f>C30*0.05</f>
        <v>90293.25</v>
      </c>
      <c r="E30" s="753">
        <f>B30+D30</f>
        <v>90293.25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1805865</v>
      </c>
      <c r="D31" s="753">
        <f>C31*0.05</f>
        <v>90293.25</v>
      </c>
      <c r="E31" s="753">
        <f>B31+D31</f>
        <v>90293.25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2167038</v>
      </c>
      <c r="D32" s="753">
        <f>C32*0.05</f>
        <v>108351.9</v>
      </c>
      <c r="E32" s="753">
        <f>B32+D32</f>
        <v>108351.9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1805865</v>
      </c>
      <c r="D33" s="753">
        <f>C33*0.05</f>
        <v>90293.25</v>
      </c>
      <c r="E33" s="753">
        <f>B33+D33</f>
        <v>90293.25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2167038</v>
      </c>
      <c r="D34" s="753">
        <f>C34*0.05</f>
        <v>108351.9</v>
      </c>
      <c r="E34" s="753">
        <f>B34+D34</f>
        <v>108351.9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1805865</v>
      </c>
      <c r="D35" s="753">
        <f>C35*0.05</f>
        <v>90293.25</v>
      </c>
      <c r="E35" s="753">
        <f>B35+D35</f>
        <v>90293.25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1805865</v>
      </c>
      <c r="D36" s="753">
        <f>C36*0.05</f>
        <v>90293.25</v>
      </c>
      <c r="E36" s="753">
        <f>B36+D36</f>
        <v>90293.25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2167038</v>
      </c>
      <c r="D37" s="753">
        <f>C37*0.05</f>
        <v>108351.9</v>
      </c>
      <c r="E37" s="753">
        <f>B37+D37</f>
        <v>108351.9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1805865</v>
      </c>
      <c r="D38" s="753">
        <f>C38*0.05</f>
        <v>90293.25</v>
      </c>
      <c r="E38" s="753">
        <f>B38+D38</f>
        <v>90293.25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1805865</v>
      </c>
      <c r="D39" s="753">
        <f>C39*0.05</f>
        <v>90293.25</v>
      </c>
      <c r="E39" s="753">
        <f>B39+D39</f>
        <v>90293.25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2167038</v>
      </c>
      <c r="D40" s="753">
        <f>C40*0.05</f>
        <v>108351.9</v>
      </c>
      <c r="E40" s="753">
        <f>B40+D40</f>
        <v>108351.9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1805865</v>
      </c>
      <c r="D41" s="753">
        <f>C41*0.05</f>
        <v>90293.25</v>
      </c>
      <c r="E41" s="753">
        <f>B41+D41</f>
        <v>90293.25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1805865</v>
      </c>
      <c r="D42" s="753">
        <f>C42*0.05</f>
        <v>90293.25</v>
      </c>
      <c r="E42" s="753">
        <f>B42+D42</f>
        <v>90293.25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2167038</v>
      </c>
      <c r="D43" s="753">
        <f>C43*0.05</f>
        <v>108351.9</v>
      </c>
      <c r="E43" s="753">
        <f>B43+D43</f>
        <v>108351.9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1805865</v>
      </c>
      <c r="D44" s="753">
        <f>C44*0.05</f>
        <v>90293.25</v>
      </c>
      <c r="E44" s="753">
        <f>B44+D44</f>
        <v>90293.25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2026-08-23T17:51:06Z</dcterms:modified>
  <cp:lastModifiedBy>Chris Andresen</cp:lastModifiedBy>
  <cp:revision>17</cp:revision>
</cp:coreProperties>
</file>