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<sst xmlns="http://schemas.openxmlformats.org/spreadsheetml/2006/main" count="3104" uniqueCount="1142">
  <si>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</si>
  <si>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</si>
  <si>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</si>
  <si>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</si>
  <si>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</si>
  <si>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</si>
  <si>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</si>
  <si>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</si>
  <si>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</si>
  <si>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</si>
  <si>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</si>
  <si>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</si>
  <si>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</si>
  <si>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</si>
  <si>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</si>
  <si>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</si>
  <si>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</si>
  <si>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</si>
  <si>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</si>
  <si>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</si>
  <si>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</si>
  <si>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</si>
  <si>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</si>
  <si>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</si>
  <si>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</si>
  <si>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</si>
  <si>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</si>
  <si>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</si>
  <si>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</si>
  <si>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</si>
  <si>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</si>
  <si>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</si>
  <si>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</si>
  <si>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</si>
  <si>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</si>
  <si>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</si>
  <si>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</si>
  <si>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</si>
  <si>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</si>
  <si>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</si>
  <si>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</si>
  <si>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</si>
  <si>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</si>
  <si>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</si>
  <si>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</si>
  <si>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</si>
  <si>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</si>
  <si>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</si>
  <si>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</si>
  <si>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</si>
  <si>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</si>
  <si>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</si>
  <si>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</si>
  <si>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</si>
  <si>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</si>
  <si>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</si>
  <si>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</si>
  <si>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</si>
  <si>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</si>
  <si>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</si>
  <si>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</si>
  <si>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</si>
  <si>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</si>
  <si>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</si>
  <si>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</si>
  <si>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</si>
  <si>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</si>
  <si>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</si>
  <si>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</si>
  <si>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</si>
  <si>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</si>
  <si>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</si>
  <si>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</si>
  <si>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</si>
  <si>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</si>
  <si>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</si>
  <si>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</si>
  <si>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</si>
  <si>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</si>
  <si>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</si>
  <si>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</si>
  <si>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</si>
  <si>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</si>
  <si>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</si>
  <si>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</si>
  <si>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</si>
  <si>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</si>
  <si>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</si>
  <si>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</si>
  <si>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</si>
  <si>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</si>
  <si>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</si>
  <si>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</si>
  <si>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</si>
  <si>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</si>
  <si>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</si>
  <si>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</si>
  <si>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</si>
  <si>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</si>
  <si>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</si>
  <si>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</si>
  <si>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</si>
  <si>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</si>
  <si>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</si>
  <si>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</si>
  <si>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</si>
  <si>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</si>
  <si>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</si>
  <si>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</si>
  <si>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</si>
  <si>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</si>
  <si>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</si>
  <si>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</si>
  <si>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</si>
  <si>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</si>
  <si>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</si>
  <si>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</si>
  <si>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</si>
  <si>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</si>
  <si>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</si>
  <si>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</si>
  <si>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</si>
  <si>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</si>
  <si>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</si>
  <si>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</si>
  <si>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</si>
  <si>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</si>
  <si>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</si>
  <si>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</si>
  <si>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</si>
  <si>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</si>
  <si>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</si>
  <si>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</si>
  <si>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</si>
  <si>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</si>
  <si>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</si>
  <si>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</si>
  <si>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</si>
  <si>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</si>
  <si>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</si>
  <si>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</si>
  <si>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</si>
  <si>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</si>
  <si>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</si>
  <si>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</si>
  <si>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</si>
  <si>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</si>
  <si>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</si>
  <si>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</si>
  <si>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</si>
  <si>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</si>
  <si>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</si>
  <si>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</si>
  <si>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</si>
  <si>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</si>
  <si>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</si>
  <si>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</si>
  <si>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</si>
  <si>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</si>
  <si>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</si>
  <si>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</si>
  <si>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</si>
  <si>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</si>
  <si>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</si>
  <si>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</si>
  <si>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</si>
  <si>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</si>
  <si>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</si>
  <si>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</si>
  <si>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</si>
  <si>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</si>
  <si>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</si>
  <si>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</si>
  <si>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</si>
  <si>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</si>
  <si>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</si>
  <si>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</si>
  <si>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</si>
  <si>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</si>
  <si>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</si>
  <si>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</si>
  <si>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</si>
  <si>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GP Collection Lag, less Deal-Terms Accruals (non-cash)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</si>
  <si>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</si>
  <si>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</si>
  <si>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</si>
  <si>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</si>
  <si>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</si>
  <si>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</si>
  <si>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</si>
  <si>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</si>
  <si>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</si>
  <si>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</si>
  <si>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</si>
  <si>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</si>
  <si>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</si>
  <si>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</si>
  <si>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</si>
  <si>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</si>
  <si>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</si>
  <si>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</si>
  <si>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</si>
  <si>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</si>
  <si>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</si>
  <si>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</si>
  <si>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</si>
  <si>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</si>
  <si>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</si>
  <si>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</si>
  <si>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</si>
  <si>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</si>
  <si>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</si>
  <si>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</si>
  <si>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</si>
  <si>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</si>
  <si>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</si>
  <si>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</si>
  <si>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</si>
  <si>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</si>
  <si>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</si>
  <si>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</si>
  <si>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</si>
  <si>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</si>
  <si>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</si>
  <si>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</si>
  <si>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</si>
  <si>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</si>
  <si>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</si>
  <si>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</si>
  <si>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</si>
  <si>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</si>
  <si>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</si>
  <si>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</si>
  <si>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</si>
  <si>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</si>
  <si>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</si>
  <si>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</si>
  <si>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</si>
  <si>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</si>
  <si>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</si>
  <si>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</si>
  <si>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</si>
  <si>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</si>
  <si>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</si>
  <si>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</si>
  <si>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</si>
  <si>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</si>
  <si>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</si>
  <si>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</si>
  <si>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</si>
  <si>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</si>
  <si>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</si>
  <si>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</si>
  <si>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</si>
  <si>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</si>
  <si>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</si>
  <si>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</si>
  <si>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</si>
  <si>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</si>
  <si>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</si>
  <si>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</si>
  <si>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</si>
  <si>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</si>
  <si>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</si>
  <si>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</si>
  <si>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</si>
  <si>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</si>
  <si>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</si>
  <si>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</si>
  <si>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</si>
  <si>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</si>
  <si>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</si>
  <si>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</si>
  <si>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</si>
  <si>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</si>
  <si>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</si>
  <si>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</si>
  <si>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</si>
  <si>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</si>
  <si>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</si>
  <si>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</si>
  <si>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</si>
  <si>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</si>
  <si>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</si>
  <si>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</si>
  <si>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</si>
  <si>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</si>
  <si>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</si>
  <si>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</si>
  <si>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</si>
  <si>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</si>
  <si>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</si>
  <si>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</si>
  <si>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</si>
  <si>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</si>
  <si>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</si>
  <si>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</si>
  <si>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</si>
  <si>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</si>
  <si>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</si>
  <si>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</si>
  <si>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</si>
  <si>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</si>
  <si>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</si>
  <si>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</si>
  <si>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</si>
  <si>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</si>
  <si>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</si>
  <si>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</si>
  <si>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</si>
  <si>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</si>
  <si>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</si>
  <si>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</si>
  <si>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</si>
  <si>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</si>
  <si>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</si>
  <si>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</si>
  <si>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</si>
  <si>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</si>
  <si>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</si>
  <si>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</si>
  <si>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</si>
  <si>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</si>
  <si>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</si>
  <si>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</si>
  <si>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</si>
  <si>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</si>
  <si>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</si>
  <si>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</si>
  <si>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</si>
  <si>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</si>
  <si>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</si>
  <si>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</si>
  <si>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</si>
  <si>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</si>
  <si>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</si>
  <si>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</si>
  <si>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</si>
  <si>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</si>
  <si>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</si>
  <si>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</si>
  <si>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</si>
  <si>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</si>
  <si>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</si>
  <si>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</si>
  <si>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</si>
  <si>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</si>
  <si>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</si>
  <si>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</si>
  <si>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</si>
  <si>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</si>
  <si>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</si>
  <si>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</si>
  <si>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</si>
  <si>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</si>
  <si>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</si>
  <si>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</si>
  <si>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</si>
  <si>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</si>
  <si>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</si>
  <si>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</si>
  <si>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</si>
  <si>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</si>
  <si>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</si>
  <si>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</si>
  <si>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</si>
  <si>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</si>
  <si>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</si>
  <si>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</si>
  <si>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</si>
  <si>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</si>
  <si>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</si>
  <si>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</si>
  <si>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</si>
  <si>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</si>
  <si>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</si>
  <si>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</si>
  <si>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</si>
  <si>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</si>
  <si>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</si>
  <si>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</si>
  <si>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</si>
  <si>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</si>
  <si>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</si>
  <si>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</si>
  <si>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</si>
  <si>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</si>
  <si>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</si>
  <si>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</si>
  <si>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</si>
  <si>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</si>
  <si>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</si>
  <si>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</si>
  <si>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</si>
  <si>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</si>
  <si>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</si>
  <si>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</si>
  <si>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</si>
  <si>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</si>
  <si>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</si>
  <si>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</si>
  <si>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</si>
  <si>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</si>
  <si>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</si>
  <si>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</si>
  <si>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</si>
  <si>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</si>
  <si>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</si>
  <si>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</si>
  <si>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</si>
  <si>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</si>
  <si>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</si>
  <si>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</si>
  <si>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</si>
  <si>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</si>
  <si>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</si>
  <si>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</si>
  <si>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</si>
  <si>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</si>
  <si>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</si>
  <si>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</si>
  <si>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</si>
  <si>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</si>
  <si>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</si>
  <si>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</si>
  <si>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</si>
  <si>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</si>
  <si>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</si>
  <si>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</si>
  <si>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24-44)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</si>
  <si>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</si>
  <si>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</si>
  <si>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</si>
  <si>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</si>
  <si>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</si>
  <si>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</si>
  <si>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</si>
  <si>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</si>
  <si>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</si>
  <si>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</si>
  <si>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</si>
  <si>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</si>
  <si>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</si>
  <si>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</si>
  <si>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</si>
  <si>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</si>
  <si>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</si>
  <si>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</si>
  <si>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</si>
  <si>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</si>
  <si>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</si>
  <si>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</si>
  <si>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</si>
  <si>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</si>
  <si>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</si>
  <si>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</si>
  <si>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</si>
  <si>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</si>
  <si>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</si>
  <si>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</si>
  <si>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</si>
  <si>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</si>
  <si>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</si>
  <si>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</si>
  <si>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</si>
  <si>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</si>
  <si>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</si>
  <si>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</si>
  <si>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</si>
  <si>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</si>
  <si>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</si>
  <si>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</si>
  <si>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</si>
  <si>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</si>
  <si>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</si>
  <si>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</si>
  <si>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</si>
  <si>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</si>
  <si>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</si>
  <si>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</si>
  <si>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</si>
  <si>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</si>
  <si>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</si>
  <si>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</si>
  <si>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</si>
  <si>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</si>
  <si>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</si>
  <si>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</si>
  <si>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</si>
  <si>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</si>
  <si>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</si>
  <si>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</si>
  <si>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</si>
  <si>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</si>
  <si>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</si>
  <si>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</si>
  <si>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</si>
  <si>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</si>
  <si>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</si>
  <si>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</si>
  <si>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</si>
  <si>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</si>
  <si>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</si>
  <si>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</si>
  <si>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</si>
  <si>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</si>
  <si>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</si>
  <si>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</si>
  <si>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</si>
  <si>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</si>
  <si>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</si>
  <si>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</si>
  <si>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</si>
  <si>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</si>
  <si>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</si>
  <si>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</si>
  <si>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</si>
  <si>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</si>
  <si>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</si>
  <si>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</si>
  <si>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</si>
  <si>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</si>
  <si>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</si>
  <si>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</si>
  <si>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</si>
  <si>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</si>
  <si>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</si>
  <si>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</si>
  <si>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</si>
  <si>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</si>
  <si>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</si>
  <si>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</si>
  <si>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</si>
  <si>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</si>
  <si>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</si>
  <si>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</si>
  <si>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</si>
  <si>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</si>
  <si>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</si>
  <si>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</si>
  <si>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</si>
  <si>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</si>
  <si>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</si>
  <si>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</si>
  <si>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</si>
  <si>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</si>
  <si>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</si>
  <si>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</si>
  <si>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</si>
  <si>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</si>
  <si>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</si>
  <si>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</si>
  <si>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</si>
  <si>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</si>
  <si>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</si>
  <si>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</si>
  <si>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</si>
  <si>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</si>
  <si>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</si>
  <si>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</si>
  <si>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</si>
  <si>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</si>
  <si>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</si>
  <si>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</si>
  <si>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</si>
  <si>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</si>
  <si>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</si>
  <si>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</si>
  <si>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</si>
  <si>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</si>
  <si>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</si>
  <si>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</si>
  <si>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</si>
  <si>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</si>
  <si>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</si>
  <si>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</si>
  <si>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</si>
  <si>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</si>
  <si>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</si>
  <si>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</si>
  <si>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</si>
  <si>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</si>
  <si>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</si>
  <si>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</si>
  <si>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</si>
  <si>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</si>
  <si>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</si>
  <si>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</si>
  <si>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</si>
  <si>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</si>
  <si>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</si>
  <si>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</si>
  <si>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</si>
  <si>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</si>
  <si>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</si>
  <si>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</si>
  <si>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</si>
  <si>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</si>
  <si>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</si>
  <si>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</si>
  <si>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</si>
  <si>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</si>
  <si>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</si>
  <si>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</si>
  <si>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</si>
  <si>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</si>
  <si>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</si>
  <si>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</si>
  <si>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</si>
  <si>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</si>
  <si>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</si>
  <si>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</si>
  <si>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</si>
  <si>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</si>
  <si>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</si>
  <si>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</si>
  <si>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</si>
  <si>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</si>
  <si>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</si>
  <si>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</si>
  <si>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</si>
  <si>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</si>
  <si>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</si>
  <si>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</si>
  <si>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</si>
  <si>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</si>
  <si>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</si>
  <si>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</si>
  <si>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</si>
  <si>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</si>
  <si>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</si>
  <si>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</si>
  <si>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</si>
  <si>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</si>
  <si>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</si>
  <si>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</si>
  <si>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</si>
  <si>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</si>
  <si>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</si>
  <si>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</si>
  <si>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</si>
  <si>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</si>
  <si>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</si>
  <si>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</si>
  <si>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</si>
  <si>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</si>
  <si>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</si>
  <si>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</si>
  <si>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</si>
  <si>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</si>
  <si>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</si>
  <si>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</si>
  <si>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</si>
  <si>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</si>
  <si>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</si>
  <si>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</si>
  <si>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</si>
  <si>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</si>
  <si>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</si>
  <si>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</si>
  <si>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</si>
  <si>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</si>
  <si>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</si>
  <si>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</si>
  <si>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</si>
  <si>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</si>
  <si>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</si>
  <si>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</si>
  <si>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</si>
  <si>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</si>
  <si>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</si>
  <si>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</si>
  <si>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</si>
  <si>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</si>
  <si>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</si>
  <si>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</si>
  <si>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</si>
  <si>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</si>
  <si>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</si>
  <si>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</si>
  <si>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</si>
  <si>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</si>
  <si>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</si>
  <si>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</si>
  <si>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</si>
  <si>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</si>
  <si>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</si>
  <si>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</si>
  <si>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</si>
  <si>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</si>
  <si>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</si>
  <si>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</si>
  <si>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</si>
  <si>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</si>
  <si>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</si>
  <si>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</si>
  <si>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</si>
  <si>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</si>
  <si>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</si>
  <si>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</si>
  <si>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</si>
  <si>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</si>
  <si>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</si>
  <si>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</si>
  <si>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</si>
  <si>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</si>
  <si>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</si>
  <si>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</si>
  <si>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</si>
  <si>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</si>
  <si>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</si>
  <si>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</si>
  <si>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</si>
  <si>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</si>
  <si>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</si>
  <si>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</si>
  <si>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</si>
  <si>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</si>
  <si>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</si>
  <si>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</si>
  <si>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</si>
  <si>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</si>
  <si>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</si>
  <si>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</si>
  <si>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</si>
  <si>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</si>
  <si>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</si>
  <si>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</si>
  <si>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</si>
  <si>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</si>
  <si>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</si>
  <si>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</si>
  <si>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</si>
  <si>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</si>
  <si>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</si>
  <si>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</si>
  <si>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</si>
  <si>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</si>
  <si>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</si>
  <si>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</si>
  <si>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</si>
  <si>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</si>
  <si>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</si>
  <si>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</si>
  <si>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</si>
  <si>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</si>
  <si>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</si>
  <si>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</si>
  <si>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</si>
  <si>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</si>
  <si>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</si>
  <si>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</si>
  <si>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</si>
  <si>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</si>
  <si>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</si>
  <si>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</si>
  <si>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</si>
  <si>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</si>
  <si>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</si>
  <si>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</si>
  <si>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</si>
  <si>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</si>
  <si>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</si>
  <si>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</si>
  <si>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</si>
  <si>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</si>
  <si>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</si>
  <si>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</si>
  <si>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</si>
  <si>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</si>
  <si>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</si>
  <si>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</si>
  <si>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</si>
  <si>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</si>
  <si>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</si>
  <si>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</si>
  <si>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</si>
  <si>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</si>
  <si>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</si>
  <si>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</si>
  <si>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</si>
  <si>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</si>
  <si>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</si>
  <si>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</si>
  <si>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</si>
  <si>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</si>
  <si>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</si>
  <si>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</si>
  <si>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</si>
  <si>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</si>
  <si>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</si>
  <si>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</si>
  <si>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</si>
  <si>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</si>
  <si>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</si>
  <si>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</si>
  <si>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</si>
  <si>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</si>
  <si>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</si>
  <si>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</si>
  <si>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</si>
  <si>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</si>
  <si>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</si>
  <si>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</si>
  <si>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</si>
  <si>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</si>
  <si>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</si>
  <si>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</si>
  <si>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</si>
  <si>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</si>
  <si>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</si>
  <si>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</si>
  <si>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</si>
  <si>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</si>
  <si>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</si>
  <si>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</si>
  <si>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</si>
  <si>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</si>
  <si>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</si>
  <si>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</si>
  <si>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</si>
  <si>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</si>
  <si>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</si>
  <si>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</si>
  <si>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</si>
  <si>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</si>
  <si>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</si>
  <si>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</si>
  <si>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</si>
  <si>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</si>
  <si>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</si>
  <si>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</si>
  <si>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</si>
  <si>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</si>
  <si>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</si>
  <si>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</si>
  <si>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</si>
  <si>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</si>
  <si>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</si>
  <si>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</si>
  <si>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</si>
  <si>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</si>
  <si>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</si>
  <si>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</si>
  <si>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</si>
  <si>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</si>
  <si>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</si>
  <si>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</si>
  <si>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</si>
  <si>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</si>
  <si>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</si>
  <si>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</si>
  <si>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</si>
  <si>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</si>
  <si>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</si>
  <si>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</si>
  <si>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</si>
  <si>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</si>
  <si>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</si>
  <si>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</si>
  <si>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</si>
  <si>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</si>
  <si>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</si>
  <si>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</si>
  <si>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</si>
  <si>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</si>
  <si>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</si>
  <si>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</si>
  <si>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</si>
  <si>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</si>
  <si>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</si>
  <si>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</si>
  <si>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</si>
  <si>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</si>
  <si>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</si>
  <si>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</si>
  <si>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</si>
  <si>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</si>
  <si>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</si>
  <si>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</si>
  <si>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</si>
  <si>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</si>
  <si>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</si>
  <si>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</si>
  <si>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</si>
  <si>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</si>
  <si>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</si>
  <si>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</si>
  <si>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</si>
  <si>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</si>
  <si>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</si>
  <si>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</si>
  <si>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</si>
  <si>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</si>
  <si>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</si>
  <si>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</si>
  <si>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</si>
  <si>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</si>
  <si>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</si>
  <si>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</si>
  <si>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</si>
  <si>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</si>
  <si>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</si>
  <si>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</si>
  <si>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</si>
  <si>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</si>
  <si>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</si>
  <si>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</si>
  <si>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</si>
  <si>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</si>
  <si>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</si>
  <si>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</si>
  <si>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</si>
  <si>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</si>
  <si>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</si>
  <si>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</si>
  <si>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</si>
  <si>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</si>
  <si>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</si>
  <si>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</si>
  <si>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</si>
  <si>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</si>
  <si>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</si>
  <si>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</si>
  <si>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</si>
  <si>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</si>
  <si>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</si>
  <si>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</si>
  <si>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</si>
  <si>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</si>
  <si>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</si>
  <si>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</si>
  <si>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</si>
  <si>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</si>
  <si>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</si>
  <si>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</si>
  <si>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</si>
  <si>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</si>
  <si>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</si>
  <si>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</si>
  <si>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</si>
  <si>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</si>
  <si>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</si>
  <si>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</si>
  <si>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</si>
  <si>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</si>
  <si>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</si>
  <si>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</si>
  <si>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</si>
  <si>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</si>
  <si>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</si>
  <si>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</si>
  <si>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</si>
  <si>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</si>
  <si>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</si>
  <si>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</si>
  <si>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</si>
  <si>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</si>
  <si>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</si>
  <si>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</si>
  <si>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</si>
  <si>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</si>
  <si>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</si>
  <si>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</si>
  <si>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</si>
  <si>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</si>
  <si>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</si>
  <si>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</si>
  <si>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</si>
  <si>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</si>
  <si>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</si>
  <si>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</si>
  <si>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</si>
  <si>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</si>
  <si>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</si>
  <si>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</si>
  <si>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</si>
  <si>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</si>
  <si>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</si>
  <si>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</si>
  <si>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</si>
  <si>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</si>
  <si>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</si>
  <si>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</si>
  <si>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</si>
  <si>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</si>
  <si>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</si>
  <si>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</si>
  <si>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</si>
  <si>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</si>
  <si>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</si>
  <si>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</si>
  <si>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</si>
  <si>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</si>
  <si>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</si>
  <si>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</si>
  <si>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</si>
  <si>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</si>
  <si>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</si>
  <si>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</si>
  <si>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</si>
  <si>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</si>
  <si>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</si>
  <si>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</si>
  <si>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</si>
  <si>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</si>
  <si>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</si>
  <si>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</si>
  <si>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</si>
  <si>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</si>
  <si>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</si>
  <si>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</si>
  <si>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</si>
  <si>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</si>
  <si>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</si>
  <si>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</si>
  <si>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</si>
  <si>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</si>
  <si>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</si>
  <si>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</si>
  <si>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</si>
  <si>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</si>
  <si>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</si>
  <si>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</si>
  <si>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</si>
  <si>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</si>
  <si>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</si>
  <si>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</si>
  <si>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</si>
  <si>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</si>
  <si>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</si>
  <si>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</si>
  <si>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</si>
  <si>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</si>
  <si>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</si>
  <si>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</si>
  <si>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</si>
  <si>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</si>
  <si>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</si>
  <si>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</si>
  <si>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</si>
  <si>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</si>
  <si>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</si>
  <si>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</si>
  <si>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</si>
  <si>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</si>
  <si>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</si>
  <si>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</si>
  <si>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</si>
  <si>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</si>
  <si>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</si>
  <si>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</si>
  <si>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</si>
  <si>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</si>
  <si>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</si>
  <si>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</si>
  <si>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</si>
  <si>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</si>
  <si>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</si>
  <si>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</si>
  <si>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</si>
  <si>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</si>
  <si>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</si>
  <si>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</si>
  <si>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</si>
  <si>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</si>
  <si>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</si>
  <si>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</si>
  <si>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</si>
  <si>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</si>
  <si>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</si>
  <si>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</si>
  <si>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</si>
  <si>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</si>
  <si>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</si>
  <si>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</si>
  <si>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</si>
  <si>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</si>
  <si>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</si>
  <si>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</si>
  <si>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</si>
  <si>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</si>
  <si>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</si>
  <si>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</si>
  <si>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</si>
  <si>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</si>
  <si>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</si>
  <si>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</si>
  <si>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</si>
  <si>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</si>
  <si>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</si>
  <si>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</si>
  <si>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</si>
  <si>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</si>
  <si>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</si>
  <si>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</si>
  <si>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</si>
  <si>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</si>
  <si>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</si>
  <si>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</si>
  <si>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</si>
  <si>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</si>
  <si>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</si>
  <si>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</si>
  <si>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</si>
  <si>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</si>
  <si>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</si>
  <si>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</si>
  <si>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</si>
  <si>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</si>
  <si>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</si>
  <si>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</si>
  <si>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</si>
  <si>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</si>
  <si>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</si>
  <si>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</si>
  <si>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</si>
  <si>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</si>
  <si>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</si>
  <si>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</si>
  <si>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</si>
  <si>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</si>
  <si>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</si>
  <si>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</si>
  <si>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</si>
  <si>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2026-09-01; revised 2026-09-02 per Andresen. LIHTC = cost pass-through, LV earns only the 12.0391%. Shared = buyout savings split 50/50, recognised at the completion month in col G: LV share (col F) less the life margin accrued from Aug-26 (col I, auto). Jobs with G=0 keep the monthly strip until a completion month is set.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</si>
  <si>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</si>
  <si>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</si>
  <si>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</si>
  <si>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</si>
  <si>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</si>
  <si>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</si>
  <si>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</si>
  <si>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</si>
  <si>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Life Margin from Aug-26 (auto)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</si>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</sst>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483879.033253623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725669.725973678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317114.910433933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317114.910433933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317114.910433933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317114.910433933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368711.160433933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420307.410433933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317114.910433933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317114.910433933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430626.660433933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327434.160433933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379030.410433933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440945.910433933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510960.755855933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278619.75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402450.75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278619.75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330216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330216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392131.5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392131.5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392131.5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392131.5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443727.75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340535.25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402450.75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402450.75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464366.25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340535.25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392131.5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288939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402450.75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299258.25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412770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288939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392131.5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288939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412770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288939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340535.25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340535.25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340535.25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340535.25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402450.75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278619.75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278619.75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278619.75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278619.75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362907.516531055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544249.657407339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237835.030434613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237835.030434613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237835.030434613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237835.030434613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276532.030434613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315229.030434613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237835.030434613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237835.030434613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322968.430434613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245574.430434613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284271.430434613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330707.830434613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383218.710068213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208963.8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301836.6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208963.8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247660.8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247660.8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294097.2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294097.2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294097.2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294097.2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332794.2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255400.2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301836.6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301836.6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348273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255400.2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294097.2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216703.2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301836.6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224442.6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309576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216703.2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294097.2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216703.2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309576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216703.2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255400.2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255400.2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255400.2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255400.2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301836.6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208963.8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208963.8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208963.8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208963.8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5787147.93011532</v>
      </c>
      <c r="AU57" s="30" t="n">
        <f aca="false">SUM(AU13:AU56)</f>
        <v>5408881.24660498</v>
      </c>
      <c r="AV57" s="30" t="n">
        <f aca="false">SUM(AV13:AV56)</f>
        <v>5460610.25654745</v>
      </c>
      <c r="AW57" s="30" t="n">
        <f aca="false">SUM(AW13:AW56)</f>
        <v>5432900.85157145</v>
      </c>
      <c r="AX57" s="30" t="n">
        <f aca="false">SUM(AX13:AX56)</f>
        <v>5311802.39569945</v>
      </c>
      <c r="AY57" s="30" t="n">
        <f aca="false">SUM(AY13:AY56)</f>
        <v>5101643.55663545</v>
      </c>
      <c r="AZ57" s="30" t="n">
        <f aca="false">SUM(AZ13:AZ56)</f>
        <v>5118490.58913945</v>
      </c>
      <c r="BA57" s="30" t="n">
        <f aca="false">SUM(BA13:BA56)</f>
        <v>4763175.73039545</v>
      </c>
      <c r="BB57" s="30" t="n">
        <f aca="false">SUM(BB13:BB56)</f>
        <v>4318821.36295545</v>
      </c>
      <c r="BC57" s="30" t="n">
        <f aca="false">SUM(BC13:BC56)</f>
        <v>4047082.93326745</v>
      </c>
      <c r="BD57" s="30" t="n">
        <f aca="false">SUM(BD13:BD56)</f>
        <v>4021363.06925145</v>
      </c>
      <c r="BE57" s="30" t="n">
        <f aca="false">SUM(BE13:BE56)</f>
        <v>3674715.07566745</v>
      </c>
      <c r="BF57" s="30" t="n">
        <f aca="false">SUM(BF13:BF56)</f>
        <v>3838851.28411545</v>
      </c>
      <c r="BG57" s="30" t="n">
        <f aca="false">SUM(BG13:BG56)</f>
        <v>3670264.33450745</v>
      </c>
      <c r="BH57" s="30" t="n">
        <f aca="false">SUM(BH13:BH56)</f>
        <v>3506236.46390785</v>
      </c>
      <c r="BI57" s="30" t="n">
        <f aca="false">SUM(BI13:BI56)</f>
        <v>3450555.45</v>
      </c>
      <c r="BJ57" s="30" t="n">
        <f aca="false">SUM(BJ13:BJ56)</f>
        <v>3885670.65</v>
      </c>
      <c r="BK57" s="30" t="n">
        <f aca="false">SUM(BK13:BK56)</f>
        <v>3971556.45</v>
      </c>
      <c r="BL57" s="30" t="n">
        <f aca="false">SUM(BL13:BL56)</f>
        <v>4568110.2</v>
      </c>
      <c r="BM57" s="30" t="n">
        <f aca="false">SUM(BM13:BM56)</f>
        <v>4878514.2</v>
      </c>
      <c r="BN57" s="30" t="n">
        <f aca="false">SUM(BN13:BN56)</f>
        <v>5480712.3</v>
      </c>
      <c r="BO57" s="30" t="n">
        <f aca="false">SUM(BO13:BO56)</f>
        <v>5737107.3</v>
      </c>
      <c r="BP57" s="30" t="n">
        <f aca="false">SUM(BP13:BP56)</f>
        <v>5904639.3</v>
      </c>
      <c r="BQ57" s="30" t="n">
        <f aca="false">SUM(BQ13:BQ56)</f>
        <v>5974710.3</v>
      </c>
      <c r="BR57" s="30" t="n">
        <f aca="false">SUM(BR13:BR56)</f>
        <v>5852347.05</v>
      </c>
      <c r="BS57" s="30" t="n">
        <f aca="false">SUM(BS13:BS56)</f>
        <v>5584166.55</v>
      </c>
      <c r="BT57" s="30" t="n">
        <f aca="false">SUM(BT13:BT56)</f>
        <v>5792041.65</v>
      </c>
      <c r="BU57" s="30" t="n">
        <f aca="false">SUM(BU13:BU56)</f>
        <v>5641312.65</v>
      </c>
      <c r="BV57" s="30" t="n">
        <f aca="false">SUM(BV13:BV56)</f>
        <v>5301864.75</v>
      </c>
      <c r="BW57" s="30" t="n">
        <f aca="false">SUM(BW13:BW56)</f>
        <v>4842371.55</v>
      </c>
      <c r="BX57" s="30" t="n">
        <f aca="false">SUM(BX13:BX56)</f>
        <v>4484835.3</v>
      </c>
      <c r="BY57" s="30" t="n">
        <f aca="false">SUM(BY13:BY56)</f>
        <v>4029286.8</v>
      </c>
      <c r="BZ57" s="30" t="n">
        <f aca="false">SUM(BZ13:BZ56)</f>
        <v>4017451.65</v>
      </c>
      <c r="CA57" s="30" t="n">
        <f aca="false">SUM(CA13:CA56)</f>
        <v>3667143.15</v>
      </c>
      <c r="CB57" s="30" t="n">
        <f aca="false">SUM(CB13:CB56)</f>
        <v>3704721</v>
      </c>
      <c r="CC57" s="30" t="n">
        <f aca="false">SUM(CC13:CC56)</f>
        <v>3455359.8</v>
      </c>
      <c r="CD57" s="30" t="n">
        <f aca="false">SUM(CD13:CD56)</f>
        <v>3661287.3</v>
      </c>
      <c r="CE57" s="30" t="n">
        <f aca="false">SUM(CE13:CE56)</f>
        <v>3586918.8</v>
      </c>
      <c r="CF57" s="30" t="n">
        <f aca="false">SUM(CF13:CF56)</f>
        <v>3960498</v>
      </c>
      <c r="CG57" s="30" t="n">
        <f aca="false">SUM(CG13:CG56)</f>
        <v>3988333.8</v>
      </c>
      <c r="CH57" s="30" t="n">
        <f aca="false">SUM(CH13:CH56)</f>
        <v>4533920.55</v>
      </c>
      <c r="CI57" s="30" t="n">
        <f aca="false">SUM(CI13:CI56)</f>
        <v>4803041.55</v>
      </c>
      <c r="CJ57" s="30" t="n">
        <f aca="false">SUM(CJ13:CJ56)</f>
        <v>5006105.55</v>
      </c>
      <c r="CK57" s="30" t="n">
        <f aca="false">SUM(CK13:CK56)</f>
        <v>5131220.55</v>
      </c>
      <c r="CL57" s="30" t="n">
        <f aca="false">SUM(CL13:CL56)</f>
        <v>5060980.65</v>
      </c>
      <c r="CM57" s="30" t="n">
        <f aca="false">SUM(CM13:CM56)</f>
        <v>4846524.45</v>
      </c>
      <c r="CN57" s="30" t="n">
        <f aca="false">SUM(CN13:CN56)</f>
        <v>4785606.45</v>
      </c>
      <c r="CO57" s="30" t="n">
        <f aca="false">SUM(CO13:CO56)</f>
        <v>4621122.45</v>
      </c>
      <c r="CP57" s="30" t="n">
        <f aca="false">SUM(CP13:CP56)</f>
        <v>4362573.45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6633934.4799</v>
      </c>
      <c r="AU58" s="30" t="n">
        <f aca="false">AU10+AU11+AU57</f>
        <v>6678800.629986</v>
      </c>
      <c r="AV58" s="30" t="n">
        <f aca="false">AV10+AV11+AV57</f>
        <v>6015560.197416</v>
      </c>
      <c r="AW58" s="30" t="n">
        <f aca="false">AW10+AW11+AW57</f>
        <v>5987850.79244</v>
      </c>
      <c r="AX58" s="30" t="n">
        <f aca="false">AX10+AX11+AX57</f>
        <v>5866752.336568</v>
      </c>
      <c r="AY58" s="30" t="n">
        <f aca="false">AY10+AY11+AY57</f>
        <v>5656593.497504</v>
      </c>
      <c r="AZ58" s="30" t="n">
        <f aca="false">AZ10+AZ11+AZ57</f>
        <v>5763733.780008</v>
      </c>
      <c r="BA58" s="30" t="n">
        <f aca="false">BA10+BA11+BA57</f>
        <v>5498712.171264</v>
      </c>
      <c r="BB58" s="30" t="n">
        <f aca="false">BB10+BB11+BB57</f>
        <v>4873771.303824</v>
      </c>
      <c r="BC58" s="30" t="n">
        <f aca="false">BC10+BC11+BC57</f>
        <v>4602032.874136</v>
      </c>
      <c r="BD58" s="30" t="n">
        <f aca="false">BD10+BD11+BD57</f>
        <v>4774958.16012</v>
      </c>
      <c r="BE58" s="30" t="n">
        <f aca="false">BE10+BE11+BE57</f>
        <v>4247723.666536</v>
      </c>
      <c r="BF58" s="30" t="n">
        <f aca="false">BF10+BF11+BF57</f>
        <v>4502153.124984</v>
      </c>
      <c r="BG58" s="30" t="n">
        <f aca="false">BG10+BG11+BG57</f>
        <v>4441918.075376</v>
      </c>
      <c r="BH58" s="30" t="n">
        <f aca="false">BH10+BH11+BH57</f>
        <v>4400415.929832</v>
      </c>
      <c r="BI58" s="30" t="n">
        <f aca="false">BI10+BI11+BI57</f>
        <v>3938139</v>
      </c>
      <c r="BJ58" s="30" t="n">
        <f aca="false">BJ10+BJ11+BJ57</f>
        <v>4589958</v>
      </c>
      <c r="BK58" s="30" t="n">
        <f aca="false">BK10+BK11+BK57</f>
        <v>4459140</v>
      </c>
      <c r="BL58" s="30" t="n">
        <f aca="false">BL10+BL11+BL57</f>
        <v>5145987</v>
      </c>
      <c r="BM58" s="30" t="n">
        <f aca="false">BM10+BM11+BM57</f>
        <v>5456391</v>
      </c>
      <c r="BN58" s="30" t="n">
        <f aca="false">BN10+BN11+BN57</f>
        <v>6166941</v>
      </c>
      <c r="BO58" s="30" t="n">
        <f aca="false">BO10+BO11+BO57</f>
        <v>6423336</v>
      </c>
      <c r="BP58" s="30" t="n">
        <f aca="false">BP10+BP11+BP57</f>
        <v>6590868</v>
      </c>
      <c r="BQ58" s="30" t="n">
        <f aca="false">BQ10+BQ11+BQ57</f>
        <v>6660939</v>
      </c>
      <c r="BR58" s="30" t="n">
        <f aca="false">BR10+BR11+BR57</f>
        <v>6628869</v>
      </c>
      <c r="BS58" s="30" t="n">
        <f aca="false">BS10+BS11+BS57</f>
        <v>6180102</v>
      </c>
      <c r="BT58" s="30" t="n">
        <f aca="false">BT10+BT11+BT57</f>
        <v>6496329</v>
      </c>
      <c r="BU58" s="30" t="n">
        <f aca="false">BU10+BU11+BU57</f>
        <v>6345600</v>
      </c>
      <c r="BV58" s="30" t="n">
        <f aca="false">BV10+BV11+BV57</f>
        <v>6114504</v>
      </c>
      <c r="BW58" s="30" t="n">
        <f aca="false">BW10+BW11+BW57</f>
        <v>5438307</v>
      </c>
      <c r="BX58" s="30" t="n">
        <f aca="false">BX10+BX11+BX57</f>
        <v>5171064</v>
      </c>
      <c r="BY58" s="30" t="n">
        <f aca="false">BY10+BY11+BY57</f>
        <v>4534929</v>
      </c>
      <c r="BZ58" s="30" t="n">
        <f aca="false">BZ10+BZ11+BZ57</f>
        <v>4721739</v>
      </c>
      <c r="CA58" s="30" t="n">
        <f aca="false">CA10+CA11+CA57</f>
        <v>4190844</v>
      </c>
      <c r="CB58" s="30" t="n">
        <f aca="false">CB10+CB11+CB57</f>
        <v>4427067</v>
      </c>
      <c r="CC58" s="30" t="n">
        <f aca="false">CC10+CC11+CC57</f>
        <v>3961002</v>
      </c>
      <c r="CD58" s="30" t="n">
        <f aca="false">CD10+CD11+CD57</f>
        <v>4347516</v>
      </c>
      <c r="CE58" s="30" t="n">
        <f aca="false">CE10+CE11+CE57</f>
        <v>4092561</v>
      </c>
      <c r="CF58" s="30" t="n">
        <f aca="false">CF10+CF11+CF57</f>
        <v>4682844</v>
      </c>
      <c r="CG58" s="30" t="n">
        <f aca="false">CG10+CG11+CG57</f>
        <v>4493976</v>
      </c>
      <c r="CH58" s="30" t="n">
        <f aca="false">CH10+CH11+CH57</f>
        <v>5129856</v>
      </c>
      <c r="CI58" s="30" t="n">
        <f aca="false">CI10+CI11+CI57</f>
        <v>5398977</v>
      </c>
      <c r="CJ58" s="30" t="n">
        <f aca="false">CJ10+CJ11+CJ57</f>
        <v>5602041</v>
      </c>
      <c r="CK58" s="30" t="n">
        <f aca="false">CK10+CK11+CK57</f>
        <v>5727156</v>
      </c>
      <c r="CL58" s="30" t="n">
        <f aca="false">CL10+CL11+CL57</f>
        <v>5765268</v>
      </c>
      <c r="CM58" s="30" t="n">
        <f aca="false">CM10+CM11+CM57</f>
        <v>5334108</v>
      </c>
      <c r="CN58" s="30" t="n">
        <f aca="false">CN10+CN11+CN57</f>
        <v>5273190</v>
      </c>
      <c r="CO58" s="30" t="n">
        <f aca="false">CO10+CO11+CO57</f>
        <v>5108706</v>
      </c>
      <c r="CP58" s="30" t="n">
        <f aca="false">CP10+CP11+CP57</f>
        <v>4850157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-5787147.93011532</v>
      </c>
      <c r="AU104" s="30" t="n">
        <f aca="false">SUM(AU60:AU103)</f>
        <v>-5408881.24660498</v>
      </c>
      <c r="AV104" s="30" t="n">
        <f aca="false">SUM(AV60:AV103)</f>
        <v>-5460610.25654745</v>
      </c>
      <c r="AW104" s="30" t="n">
        <f aca="false">SUM(AW60:AW103)</f>
        <v>-5432900.85157145</v>
      </c>
      <c r="AX104" s="30" t="n">
        <f aca="false">SUM(AX60:AX103)</f>
        <v>-5311802.39569945</v>
      </c>
      <c r="AY104" s="30" t="n">
        <f aca="false">SUM(AY60:AY103)</f>
        <v>-5101643.55663545</v>
      </c>
      <c r="AZ104" s="30" t="n">
        <f aca="false">SUM(AZ60:AZ103)</f>
        <v>-5118490.58913945</v>
      </c>
      <c r="BA104" s="30" t="n">
        <f aca="false">SUM(BA60:BA103)</f>
        <v>-4763175.73039545</v>
      </c>
      <c r="BB104" s="30" t="n">
        <f aca="false">SUM(BB60:BB103)</f>
        <v>-4318821.36295545</v>
      </c>
      <c r="BC104" s="30" t="n">
        <f aca="false">SUM(BC60:BC103)</f>
        <v>-4047082.93326745</v>
      </c>
      <c r="BD104" s="30" t="n">
        <f aca="false">SUM(BD60:BD103)</f>
        <v>-4021363.06925145</v>
      </c>
      <c r="BE104" s="30" t="n">
        <f aca="false">SUM(BE60:BE103)</f>
        <v>-3674715.07566745</v>
      </c>
      <c r="BF104" s="30" t="n">
        <f aca="false">SUM(BF60:BF103)</f>
        <v>-3838851.28411545</v>
      </c>
      <c r="BG104" s="30" t="n">
        <f aca="false">SUM(BG60:BG103)</f>
        <v>-3670264.33450745</v>
      </c>
      <c r="BH104" s="30" t="n">
        <f aca="false">SUM(BH60:BH103)</f>
        <v>-3506236.46390785</v>
      </c>
      <c r="BI104" s="30" t="n">
        <f aca="false">SUM(BI60:BI103)</f>
        <v>-3450555.45</v>
      </c>
      <c r="BJ104" s="30" t="n">
        <f aca="false">SUM(BJ60:BJ103)</f>
        <v>-3885670.65</v>
      </c>
      <c r="BK104" s="30" t="n">
        <f aca="false">SUM(BK60:BK103)</f>
        <v>-3971556.45</v>
      </c>
      <c r="BL104" s="30" t="n">
        <f aca="false">SUM(BL60:BL103)</f>
        <v>-4568110.2</v>
      </c>
      <c r="BM104" s="30" t="n">
        <f aca="false">SUM(BM60:BM103)</f>
        <v>-4878514.2</v>
      </c>
      <c r="BN104" s="30" t="n">
        <f aca="false">SUM(BN60:BN103)</f>
        <v>-5480712.3</v>
      </c>
      <c r="BO104" s="30" t="n">
        <f aca="false">SUM(BO60:BO103)</f>
        <v>-5737107.3</v>
      </c>
      <c r="BP104" s="30" t="n">
        <f aca="false">SUM(BP60:BP103)</f>
        <v>-5904639.3</v>
      </c>
      <c r="BQ104" s="30" t="n">
        <f aca="false">SUM(BQ60:BQ103)</f>
        <v>-5974710.3</v>
      </c>
      <c r="BR104" s="30" t="n">
        <f aca="false">SUM(BR60:BR103)</f>
        <v>-5852347.05</v>
      </c>
      <c r="BS104" s="30" t="n">
        <f aca="false">SUM(BS60:BS103)</f>
        <v>-5584166.55</v>
      </c>
      <c r="BT104" s="30" t="n">
        <f aca="false">SUM(BT60:BT103)</f>
        <v>-5792041.65</v>
      </c>
      <c r="BU104" s="30" t="n">
        <f aca="false">SUM(BU60:BU103)</f>
        <v>-5641312.65</v>
      </c>
      <c r="BV104" s="30" t="n">
        <f aca="false">SUM(BV60:BV103)</f>
        <v>-5301864.75</v>
      </c>
      <c r="BW104" s="30" t="n">
        <f aca="false">SUM(BW60:BW103)</f>
        <v>-4842371.55</v>
      </c>
      <c r="BX104" s="30" t="n">
        <f aca="false">SUM(BX60:BX103)</f>
        <v>-4484835.3</v>
      </c>
      <c r="BY104" s="30" t="n">
        <f aca="false">SUM(BY60:BY103)</f>
        <v>-4029286.8</v>
      </c>
      <c r="BZ104" s="30" t="n">
        <f aca="false">SUM(BZ60:BZ103)</f>
        <v>-4017451.65</v>
      </c>
      <c r="CA104" s="30" t="n">
        <f aca="false">SUM(CA60:CA103)</f>
        <v>-3667143.15</v>
      </c>
      <c r="CB104" s="30" t="n">
        <f aca="false">SUM(CB60:CB103)</f>
        <v>-3704721</v>
      </c>
      <c r="CC104" s="30" t="n">
        <f aca="false">SUM(CC60:CC103)</f>
        <v>-3455359.8</v>
      </c>
      <c r="CD104" s="30" t="n">
        <f aca="false">SUM(CD60:CD103)</f>
        <v>-3661287.3</v>
      </c>
      <c r="CE104" s="30" t="n">
        <f aca="false">SUM(CE60:CE103)</f>
        <v>-3586918.8</v>
      </c>
      <c r="CF104" s="30" t="n">
        <f aca="false">SUM(CF60:CF103)</f>
        <v>-3960498</v>
      </c>
      <c r="CG104" s="30" t="n">
        <f aca="false">SUM(CG60:CG103)</f>
        <v>-3988333.8</v>
      </c>
      <c r="CH104" s="30" t="n">
        <f aca="false">SUM(CH60:CH103)</f>
        <v>-4533920.55</v>
      </c>
      <c r="CI104" s="30" t="n">
        <f aca="false">SUM(CI60:CI103)</f>
        <v>-4803041.55</v>
      </c>
      <c r="CJ104" s="30" t="n">
        <f aca="false">SUM(CJ60:CJ103)</f>
        <v>-5006105.55</v>
      </c>
      <c r="CK104" s="30" t="n">
        <f aca="false">SUM(CK60:CK103)</f>
        <v>-5131220.55</v>
      </c>
      <c r="CL104" s="30" t="n">
        <f aca="false">SUM(CL60:CL103)</f>
        <v>-5060980.65</v>
      </c>
      <c r="CM104" s="30" t="n">
        <f aca="false">SUM(CM60:CM103)</f>
        <v>-4846524.45</v>
      </c>
      <c r="CN104" s="30" t="n">
        <f aca="false">SUM(CN60:CN103)</f>
        <v>-4785606.45</v>
      </c>
      <c r="CO104" s="30" t="n">
        <f aca="false">SUM(CO60:CO103)</f>
        <v>-4621122.45</v>
      </c>
      <c r="CP104" s="30" t="n">
        <f aca="false">SUM(CP60:CP103)</f>
        <v>-4362573.45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-1007420.49935754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Terms'!$E$4:$E$47*('Deal Terms'!$G$4:$G$47=0),B$13:B$56+B$60:B$103))+SUMPRODUCT(('Deal Terms'!$G$4:$G$47=B$3)*('Deal Terms'!$F$4:$F$47-'Deal Terms'!$E$4:$E$47*'Deal Terms'!$I$4:$I$47))</f>
        <v>0</v>
      </c>
      <c r="C108" s="13" t="n">
        <f aca="false">IF(C$3&lt;5,0,-SUMPRODUCT('Deal Terms'!$E$4:$E$47*('Deal Terms'!$G$4:$G$47=0),C$13:C$56+C$60:C$103))+SUMPRODUCT(('Deal Terms'!$G$4:$G$47=C$3)*('Deal Terms'!$F$4:$F$47-'Deal Terms'!$E$4:$E$47*'Deal Terms'!$I$4:$I$47))</f>
        <v>0</v>
      </c>
      <c r="D108" s="13" t="n">
        <f aca="false">IF(D$3&lt;5,0,-SUMPRODUCT('Deal Terms'!$E$4:$E$47*('Deal Terms'!$G$4:$G$47=0),D$13:D$56+D$60:D$103))+SUMPRODUCT(('Deal Terms'!$G$4:$G$47=D$3)*('Deal Terms'!$F$4:$F$47-'Deal Terms'!$E$4:$E$47*'Deal Terms'!$I$4:$I$47))</f>
        <v>0</v>
      </c>
      <c r="E108" s="13" t="n">
        <f aca="false">IF(E$3&lt;5,0,-SUMPRODUCT('Deal Terms'!$E$4:$E$47*('Deal Terms'!$G$4:$G$47=0),E$13:E$56+E$60:E$103))+SUMPRODUCT(('Deal Terms'!$G$4:$G$47=E$3)*('Deal Terms'!$F$4:$F$47-'Deal Terms'!$E$4:$E$47*'Deal Terms'!$I$4:$I$47))</f>
        <v>0</v>
      </c>
      <c r="F108" s="13" t="n">
        <f aca="false">IF(F$3&lt;5,0,-SUMPRODUCT('Deal Terms'!$E$4:$E$47*('Deal Terms'!$G$4:$G$47=0),F$13:F$56+F$60:F$103))+SUMPRODUCT(('Deal Terms'!$G$4:$G$47=F$3)*('Deal Terms'!$F$4:$F$47-'Deal Terms'!$E$4:$E$47*'Deal Terms'!$I$4:$I$47))</f>
        <v>0</v>
      </c>
      <c r="G108" s="13" t="n">
        <f aca="false">IF(G$3&lt;5,0,-SUMPRODUCT('Deal Terms'!$E$4:$E$47*('Deal Terms'!$G$4:$G$47=0),G$13:G$56+G$60:G$103))+SUMPRODUCT(('Deal Terms'!$G$4:$G$47=G$3)*('Deal Terms'!$F$4:$F$47-'Deal Terms'!$E$4:$E$47*'Deal Terms'!$I$4:$I$47))</f>
        <v>0</v>
      </c>
      <c r="H108" s="13" t="n">
        <f aca="false">IF(H$3&lt;5,0,-SUMPRODUCT('Deal Terms'!$E$4:$E$47*('Deal Terms'!$G$4:$G$47=0),H$13:H$56+H$60:H$103))+SUMPRODUCT(('Deal Terms'!$G$4:$G$47=H$3)*('Deal Terms'!$F$4:$F$47-'Deal Terms'!$E$4:$E$47*'Deal Terms'!$I$4:$I$47))</f>
        <v>0</v>
      </c>
      <c r="I108" s="13" t="n">
        <f aca="false">IF(I$3&lt;5,0,-SUMPRODUCT('Deal Terms'!$E$4:$E$47*('Deal Terms'!$G$4:$G$47=0),I$13:I$56+I$60:I$103))+SUMPRODUCT(('Deal Terms'!$G$4:$G$47=I$3)*('Deal Terms'!$F$4:$F$47-'Deal Terms'!$E$4:$E$47*'Deal Terms'!$I$4:$I$47))</f>
        <v>0</v>
      </c>
      <c r="J108" s="13" t="n">
        <f aca="false">IF(J$3&lt;5,0,-SUMPRODUCT('Deal Terms'!$E$4:$E$47*('Deal Terms'!$G$4:$G$47=0),J$13:J$56+J$60:J$103))+SUMPRODUCT(('Deal Terms'!$G$4:$G$47=J$3)*('Deal Terms'!$F$4:$F$47-'Deal Terms'!$E$4:$E$47*'Deal Terms'!$I$4:$I$47))</f>
        <v>0</v>
      </c>
      <c r="K108" s="13" t="n">
        <f aca="false">IF(K$3&lt;5,0,-SUMPRODUCT('Deal Terms'!$E$4:$E$47*('Deal Terms'!$G$4:$G$47=0),K$13:K$56+K$60:K$103))+SUMPRODUCT(('Deal Terms'!$G$4:$G$47=K$3)*('Deal Terms'!$F$4:$F$47-'Deal Terms'!$E$4:$E$47*'Deal Terms'!$I$4:$I$47))</f>
        <v>0</v>
      </c>
      <c r="L108" s="13" t="n">
        <f aca="false">IF(L$3&lt;5,0,-SUMPRODUCT('Deal Terms'!$E$4:$E$47*('Deal Terms'!$G$4:$G$47=0),L$13:L$56+L$60:L$103))+SUMPRODUCT(('Deal Terms'!$G$4:$G$47=L$3)*('Deal Terms'!$F$4:$F$47-'Deal Terms'!$E$4:$E$47*'Deal Terms'!$I$4:$I$47))</f>
        <v>0</v>
      </c>
      <c r="M108" s="13" t="n">
        <f aca="false">IF(M$3&lt;5,0,-SUMPRODUCT('Deal Terms'!$E$4:$E$47*('Deal Terms'!$G$4:$G$47=0),M$13:M$56+M$60:M$103))+SUMPRODUCT(('Deal Terms'!$G$4:$G$47=M$3)*('Deal Terms'!$F$4:$F$47-'Deal Terms'!$E$4:$E$47*'Deal Terms'!$I$4:$I$47))</f>
        <v>142225.639250174</v>
      </c>
      <c r="N108" s="13" t="n">
        <f aca="false">IF(N$3&lt;5,0,-SUMPRODUCT('Deal Terms'!$E$4:$E$47*('Deal Terms'!$G$4:$G$47=0),N$13:N$56+N$60:N$103))+SUMPRODUCT(('Deal Terms'!$G$4:$G$47=N$3)*('Deal Terms'!$F$4:$F$47-'Deal Terms'!$E$4:$E$47*'Deal Terms'!$I$4:$I$47))</f>
        <v>0</v>
      </c>
      <c r="O108" s="13" t="n">
        <f aca="false">IF(O$3&lt;5,0,-SUMPRODUCT('Deal Terms'!$E$4:$E$47*('Deal Terms'!$G$4:$G$47=0),O$13:O$56+O$60:O$103))+SUMPRODUCT(('Deal Terms'!$G$4:$G$47=O$3)*('Deal Terms'!$F$4:$F$47-'Deal Terms'!$E$4:$E$47*'Deal Terms'!$I$4:$I$47))</f>
        <v>0</v>
      </c>
      <c r="P108" s="13" t="n">
        <f aca="false">IF(P$3&lt;5,0,-SUMPRODUCT('Deal Terms'!$E$4:$E$47*('Deal Terms'!$G$4:$G$47=0),P$13:P$56+P$60:P$103))+SUMPRODUCT(('Deal Terms'!$G$4:$G$47=P$3)*('Deal Terms'!$F$4:$F$47-'Deal Terms'!$E$4:$E$47*'Deal Terms'!$I$4:$I$47))</f>
        <v>0</v>
      </c>
      <c r="Q108" s="13" t="n">
        <f aca="false">IF(Q$3&lt;5,0,-SUMPRODUCT('Deal Terms'!$E$4:$E$47*('Deal Terms'!$G$4:$G$47=0),Q$13:Q$56+Q$60:Q$103))+SUMPRODUCT(('Deal Terms'!$G$4:$G$47=Q$3)*('Deal Terms'!$F$4:$F$47-'Deal Terms'!$E$4:$E$47*'Deal Terms'!$I$4:$I$47))</f>
        <v>0</v>
      </c>
      <c r="R108" s="13" t="n">
        <f aca="false">IF(R$3&lt;5,0,-SUMPRODUCT('Deal Terms'!$E$4:$E$47*('Deal Terms'!$G$4:$G$47=0),R$13:R$56+R$60:R$103))+SUMPRODUCT(('Deal Terms'!$G$4:$G$47=R$3)*('Deal Terms'!$F$4:$F$47-'Deal Terms'!$E$4:$E$47*'Deal Terms'!$I$4:$I$47))</f>
        <v>0</v>
      </c>
      <c r="S108" s="13" t="n">
        <f aca="false">IF(S$3&lt;5,0,-SUMPRODUCT('Deal Terms'!$E$4:$E$47*('Deal Terms'!$G$4:$G$47=0),S$13:S$56+S$60:S$103))+SUMPRODUCT(('Deal Terms'!$G$4:$G$47=S$3)*('Deal Terms'!$F$4:$F$47-'Deal Terms'!$E$4:$E$47*'Deal Terms'!$I$4:$I$47))</f>
        <v>0</v>
      </c>
      <c r="T108" s="13" t="n">
        <f aca="false">IF(T$3&lt;5,0,-SUMPRODUCT('Deal Terms'!$E$4:$E$47*('Deal Terms'!$G$4:$G$47=0),T$13:T$56+T$60:T$103))+SUMPRODUCT(('Deal Terms'!$G$4:$G$47=T$3)*('Deal Terms'!$F$4:$F$47-'Deal Terms'!$E$4:$E$47*'Deal Terms'!$I$4:$I$47))</f>
        <v>0</v>
      </c>
      <c r="U108" s="13" t="n">
        <f aca="false">IF(U$3&lt;5,0,-SUMPRODUCT('Deal Terms'!$E$4:$E$47*('Deal Terms'!$G$4:$G$47=0),U$13:U$56+U$60:U$103))+SUMPRODUCT(('Deal Terms'!$G$4:$G$47=U$3)*('Deal Terms'!$F$4:$F$47-'Deal Terms'!$E$4:$E$47*'Deal Terms'!$I$4:$I$47))</f>
        <v>0</v>
      </c>
      <c r="V108" s="13" t="n">
        <f aca="false">IF(V$3&lt;5,0,-SUMPRODUCT('Deal Terms'!$E$4:$E$47*('Deal Terms'!$G$4:$G$47=0),V$13:V$56+V$60:V$103))+SUMPRODUCT(('Deal Terms'!$G$4:$G$47=V$3)*('Deal Terms'!$F$4:$F$47-'Deal Terms'!$E$4:$E$47*'Deal Terms'!$I$4:$I$47))</f>
        <v>0</v>
      </c>
      <c r="W108" s="13" t="n">
        <f aca="false">IF(W$3&lt;5,0,-SUMPRODUCT('Deal Terms'!$E$4:$E$47*('Deal Terms'!$G$4:$G$47=0),W$13:W$56+W$60:W$103))+SUMPRODUCT(('Deal Terms'!$G$4:$G$47=W$3)*('Deal Terms'!$F$4:$F$47-'Deal Terms'!$E$4:$E$47*'Deal Terms'!$I$4:$I$47))</f>
        <v>739723.889999999</v>
      </c>
      <c r="X108" s="13" t="n">
        <f aca="false">IF(X$3&lt;5,0,-SUMPRODUCT('Deal Terms'!$E$4:$E$47*('Deal Terms'!$G$4:$G$47=0),X$13:X$56+X$60:X$103))+SUMPRODUCT(('Deal Terms'!$G$4:$G$47=X$3)*('Deal Terms'!$F$4:$F$47-'Deal Terms'!$E$4:$E$47*'Deal Terms'!$I$4:$I$47))</f>
        <v>0</v>
      </c>
      <c r="Y108" s="13" t="n">
        <f aca="false">IF(Y$3&lt;5,0,-SUMPRODUCT('Deal Terms'!$E$4:$E$47*('Deal Terms'!$G$4:$G$47=0),Y$13:Y$56+Y$60:Y$103))+SUMPRODUCT(('Deal Terms'!$G$4:$G$47=Y$3)*('Deal Terms'!$F$4:$F$47-'Deal Terms'!$E$4:$E$47*'Deal Terms'!$I$4:$I$47))</f>
        <v>0</v>
      </c>
      <c r="Z108" s="13" t="n">
        <f aca="false">IF(Z$3&lt;5,0,-SUMPRODUCT('Deal Terms'!$E$4:$E$47*('Deal Terms'!$G$4:$G$47=0),Z$13:Z$56+Z$60:Z$103))+SUMPRODUCT(('Deal Terms'!$G$4:$G$47=Z$3)*('Deal Terms'!$F$4:$F$47-'Deal Terms'!$E$4:$E$47*'Deal Terms'!$I$4:$I$47))</f>
        <v>0</v>
      </c>
      <c r="AA108" s="13" t="n">
        <f aca="false">IF(AA$3&lt;5,0,-SUMPRODUCT('Deal Terms'!$E$4:$E$47*('Deal Terms'!$G$4:$G$47=0),AA$13:AA$56+AA$60:AA$103))+SUMPRODUCT(('Deal Terms'!$G$4:$G$47=AA$3)*('Deal Terms'!$F$4:$F$47-'Deal Terms'!$E$4:$E$47*'Deal Terms'!$I$4:$I$47))</f>
        <v>0</v>
      </c>
      <c r="AB108" s="13" t="n">
        <f aca="false">IF(AB$3&lt;5,0,-SUMPRODUCT('Deal Terms'!$E$4:$E$47*('Deal Terms'!$G$4:$G$47=0),AB$13:AB$56+AB$60:AB$103))+SUMPRODUCT(('Deal Terms'!$G$4:$G$47=AB$3)*('Deal Terms'!$F$4:$F$47-'Deal Terms'!$E$4:$E$47*'Deal Terms'!$I$4:$I$47))</f>
        <v>0</v>
      </c>
      <c r="AC108" s="13" t="n">
        <f aca="false">IF(AC$3&lt;5,0,-SUMPRODUCT('Deal Terms'!$E$4:$E$47*('Deal Terms'!$G$4:$G$47=0),AC$13:AC$56+AC$60:AC$103))+SUMPRODUCT(('Deal Terms'!$G$4:$G$47=AC$3)*('Deal Terms'!$F$4:$F$47-'Deal Terms'!$E$4:$E$47*'Deal Terms'!$I$4:$I$47))</f>
        <v>0</v>
      </c>
      <c r="AD108" s="13" t="n">
        <f aca="false">IF(AD$3&lt;5,0,-SUMPRODUCT('Deal Terms'!$E$4:$E$47*('Deal Terms'!$G$4:$G$47=0),AD$13:AD$56+AD$60:AD$103))+SUMPRODUCT(('Deal Terms'!$G$4:$G$47=AD$3)*('Deal Terms'!$F$4:$F$47-'Deal Terms'!$E$4:$E$47*'Deal Terms'!$I$4:$I$47))</f>
        <v>0</v>
      </c>
      <c r="AE108" s="13" t="n">
        <f aca="false">IF(AE$3&lt;5,0,-SUMPRODUCT('Deal Terms'!$E$4:$E$47*('Deal Terms'!$G$4:$G$47=0),AE$13:AE$56+AE$60:AE$103))+SUMPRODUCT(('Deal Terms'!$G$4:$G$47=AE$3)*('Deal Terms'!$F$4:$F$47-'Deal Terms'!$E$4:$E$47*'Deal Terms'!$I$4:$I$47))</f>
        <v>0</v>
      </c>
      <c r="AF108" s="13" t="n">
        <f aca="false">IF(AF$3&lt;5,0,-SUMPRODUCT('Deal Terms'!$E$4:$E$47*('Deal Terms'!$G$4:$G$47=0),AF$13:AF$56+AF$60:AF$103))+SUMPRODUCT(('Deal Terms'!$G$4:$G$47=AF$3)*('Deal Terms'!$F$4:$F$47-'Deal Terms'!$E$4:$E$47*'Deal Terms'!$I$4:$I$47))</f>
        <v>0</v>
      </c>
      <c r="AG108" s="13" t="n">
        <f aca="false">IF(AG$3&lt;5,0,-SUMPRODUCT('Deal Terms'!$E$4:$E$47*('Deal Terms'!$G$4:$G$47=0),AG$13:AG$56+AG$60:AG$103))+SUMPRODUCT(('Deal Terms'!$G$4:$G$47=AG$3)*('Deal Terms'!$F$4:$F$47-'Deal Terms'!$E$4:$E$47*'Deal Terms'!$I$4:$I$47))</f>
        <v>0</v>
      </c>
      <c r="AH108" s="13" t="n">
        <f aca="false">IF(AH$3&lt;5,0,-SUMPRODUCT('Deal Terms'!$E$4:$E$47*('Deal Terms'!$G$4:$G$47=0),AH$13:AH$56+AH$60:AH$103))+SUMPRODUCT(('Deal Terms'!$G$4:$G$47=AH$3)*('Deal Terms'!$F$4:$F$47-'Deal Terms'!$E$4:$E$47*'Deal Terms'!$I$4:$I$47))</f>
        <v>0</v>
      </c>
      <c r="AI108" s="13" t="n">
        <f aca="false">IF(AI$3&lt;5,0,-SUMPRODUCT('Deal Terms'!$E$4:$E$47*('Deal Terms'!$G$4:$G$47=0),AI$13:AI$56+AI$60:AI$103))+SUMPRODUCT(('Deal Terms'!$G$4:$G$47=AI$3)*('Deal Terms'!$F$4:$F$47-'Deal Terms'!$E$4:$E$47*'Deal Terms'!$I$4:$I$47))</f>
        <v>0</v>
      </c>
      <c r="AJ108" s="13" t="n">
        <f aca="false">IF(AJ$3&lt;5,0,-SUMPRODUCT('Deal Terms'!$E$4:$E$47*('Deal Terms'!$G$4:$G$47=0),AJ$13:AJ$56+AJ$60:AJ$103))+SUMPRODUCT(('Deal Terms'!$G$4:$G$47=AJ$3)*('Deal Terms'!$F$4:$F$47-'Deal Terms'!$E$4:$E$47*'Deal Terms'!$I$4:$I$47))</f>
        <v>0</v>
      </c>
      <c r="AK108" s="13" t="n">
        <f aca="false">IF(AK$3&lt;5,0,-SUMPRODUCT('Deal Terms'!$E$4:$E$47*('Deal Terms'!$G$4:$G$47=0),AK$13:AK$56+AK$60:AK$103))+SUMPRODUCT(('Deal Terms'!$G$4:$G$47=AK$3)*('Deal Terms'!$F$4:$F$47-'Deal Terms'!$E$4:$E$47*'Deal Terms'!$I$4:$I$47))</f>
        <v>0</v>
      </c>
      <c r="AL108" s="13" t="n">
        <f aca="false">IF(AL$3&lt;5,0,-SUMPRODUCT('Deal Terms'!$E$4:$E$47*('Deal Terms'!$G$4:$G$47=0),AL$13:AL$56+AL$60:AL$103))+SUMPRODUCT(('Deal Terms'!$G$4:$G$47=AL$3)*('Deal Terms'!$F$4:$F$47-'Deal Terms'!$E$4:$E$47*'Deal Terms'!$I$4:$I$47))</f>
        <v>0</v>
      </c>
      <c r="AM108" s="13" t="n">
        <f aca="false">IF(AM$3&lt;5,0,-SUMPRODUCT('Deal Terms'!$E$4:$E$47*('Deal Terms'!$G$4:$G$47=0),AM$13:AM$56+AM$60:AM$103))+SUMPRODUCT(('Deal Terms'!$G$4:$G$47=AM$3)*('Deal Terms'!$F$4:$F$47-'Deal Terms'!$E$4:$E$47*'Deal Terms'!$I$4:$I$47))</f>
        <v>0</v>
      </c>
      <c r="AN108" s="13" t="n">
        <f aca="false">IF(AN$3&lt;5,0,-SUMPRODUCT('Deal Terms'!$E$4:$E$47*('Deal Terms'!$G$4:$G$47=0),AN$13:AN$56+AN$60:AN$103))+SUMPRODUCT(('Deal Terms'!$G$4:$G$47=AN$3)*('Deal Terms'!$F$4:$F$47-'Deal Terms'!$E$4:$E$47*'Deal Terms'!$I$4:$I$47))</f>
        <v>0</v>
      </c>
      <c r="AO108" s="13" t="n">
        <f aca="false">IF(AO$3&lt;5,0,-SUMPRODUCT('Deal Terms'!$E$4:$E$47*('Deal Terms'!$G$4:$G$47=0),AO$13:AO$56+AO$60:AO$103))+SUMPRODUCT(('Deal Terms'!$G$4:$G$47=AO$3)*('Deal Terms'!$F$4:$F$47-'Deal Terms'!$E$4:$E$47*'Deal Terms'!$I$4:$I$47))</f>
        <v>0</v>
      </c>
      <c r="AP108" s="13" t="n">
        <f aca="false">IF(AP$3&lt;5,0,-SUMPRODUCT('Deal Terms'!$E$4:$E$47*('Deal Terms'!$G$4:$G$47=0),AP$13:AP$56+AP$60:AP$103))+SUMPRODUCT(('Deal Terms'!$G$4:$G$47=AP$3)*('Deal Terms'!$F$4:$F$47-'Deal Terms'!$E$4:$E$47*'Deal Terms'!$I$4:$I$47))</f>
        <v>0</v>
      </c>
      <c r="AQ108" s="13" t="n">
        <f aca="false">IF(AQ$3&lt;5,0,-SUMPRODUCT('Deal Terms'!$E$4:$E$47*('Deal Terms'!$G$4:$G$47=0),AQ$13:AQ$56+AQ$60:AQ$103))+SUMPRODUCT(('Deal Terms'!$G$4:$G$47=AQ$3)*('Deal Terms'!$F$4:$F$47-'Deal Terms'!$E$4:$E$47*'Deal Terms'!$I$4:$I$47))</f>
        <v>0</v>
      </c>
      <c r="AR108" s="13" t="n">
        <f aca="false">IF(AR$3&lt;5,0,-SUMPRODUCT('Deal Terms'!$E$4:$E$47*('Deal Terms'!$G$4:$G$47=0),AR$13:AR$56+AR$60:AR$103))+SUMPRODUCT(('Deal Terms'!$G$4:$G$47=AR$3)*('Deal Terms'!$F$4:$F$47-'Deal Terms'!$E$4:$E$47*'Deal Terms'!$I$4:$I$47))</f>
        <v>0</v>
      </c>
      <c r="AS108" s="13" t="n">
        <f aca="false">IF(AS$3&lt;5,0,-SUMPRODUCT('Deal Terms'!$E$4:$E$47*('Deal Terms'!$G$4:$G$47=0),AS$13:AS$56+AS$60:AS$103))+SUMPRODUCT(('Deal Terms'!$G$4:$G$47=AS$3)*('Deal Terms'!$F$4:$F$47-'Deal Terms'!$E$4:$E$47*'Deal Terms'!$I$4:$I$47))</f>
        <v>0</v>
      </c>
      <c r="AT108" s="13" t="n">
        <f aca="false">IF(AT$3&lt;5,0,-SUMPRODUCT('Deal Terms'!$E$4:$E$47*('Deal Terms'!$G$4:$G$47=0),AT$13:AT$56+AT$60:AT$103))+SUMPRODUCT(('Deal Terms'!$G$4:$G$47=AT$3)*('Deal Terms'!$F$4:$F$47-'Deal Terms'!$E$4:$E$47*'Deal Terms'!$I$4:$I$47))</f>
        <v>0</v>
      </c>
      <c r="AU108" s="13" t="n">
        <f aca="false">IF(AU$3&lt;5,0,-SUMPRODUCT('Deal Terms'!$E$4:$E$47*('Deal Terms'!$G$4:$G$47=0),AU$13:AU$56+AU$60:AU$103))+SUMPRODUCT(('Deal Terms'!$G$4:$G$47=AU$3)*('Deal Terms'!$F$4:$F$47-'Deal Terms'!$E$4:$E$47*'Deal Terms'!$I$4:$I$47))</f>
        <v>0</v>
      </c>
      <c r="AV108" s="13" t="n">
        <f aca="false">IF(AV$3&lt;5,0,-SUMPRODUCT('Deal Terms'!$E$4:$E$47*('Deal Terms'!$G$4:$G$47=0),AV$13:AV$56+AV$60:AV$103))+SUMPRODUCT(('Deal Terms'!$G$4:$G$47=AV$3)*('Deal Terms'!$F$4:$F$47-'Deal Terms'!$E$4:$E$47*'Deal Terms'!$I$4:$I$47))</f>
        <v>0</v>
      </c>
      <c r="AW108" s="13" t="n">
        <f aca="false">IF(AW$3&lt;5,0,-SUMPRODUCT('Deal Terms'!$E$4:$E$47*('Deal Terms'!$G$4:$G$47=0),AW$13:AW$56+AW$60:AW$103))+SUMPRODUCT(('Deal Terms'!$G$4:$G$47=AW$3)*('Deal Terms'!$F$4:$F$47-'Deal Terms'!$E$4:$E$47*'Deal Terms'!$I$4:$I$47))</f>
        <v>0</v>
      </c>
      <c r="AX108" s="13" t="n">
        <f aca="false">IF(AX$3&lt;5,0,-SUMPRODUCT('Deal Terms'!$E$4:$E$47*('Deal Terms'!$G$4:$G$47=0),AX$13:AX$56+AX$60:AX$103))+SUMPRODUCT(('Deal Terms'!$G$4:$G$47=AX$3)*('Deal Terms'!$F$4:$F$47-'Deal Terms'!$E$4:$E$47*'Deal Terms'!$I$4:$I$47))</f>
        <v>0</v>
      </c>
      <c r="AY108" s="13" t="n">
        <f aca="false">IF(AY$3&lt;5,0,-SUMPRODUCT('Deal Terms'!$E$4:$E$47*('Deal Terms'!$G$4:$G$47=0),AY$13:AY$56+AY$60:AY$103))+SUMPRODUCT(('Deal Terms'!$G$4:$G$47=AY$3)*('Deal Terms'!$F$4:$F$47-'Deal Terms'!$E$4:$E$47*'Deal Terms'!$I$4:$I$47))</f>
        <v>0</v>
      </c>
      <c r="AZ108" s="13" t="n">
        <f aca="false">IF(AZ$3&lt;5,0,-SUMPRODUCT('Deal Terms'!$E$4:$E$47*('Deal Terms'!$G$4:$G$47=0),AZ$13:AZ$56+AZ$60:AZ$103))+SUMPRODUCT(('Deal Terms'!$G$4:$G$47=AZ$3)*('Deal Terms'!$F$4:$F$47-'Deal Terms'!$E$4:$E$47*'Deal Terms'!$I$4:$I$47))</f>
        <v>0</v>
      </c>
      <c r="BA108" s="13" t="n">
        <f aca="false">IF(BA$3&lt;5,0,-SUMPRODUCT('Deal Terms'!$E$4:$E$47*('Deal Terms'!$G$4:$G$47=0),BA$13:BA$56+BA$60:BA$103))+SUMPRODUCT(('Deal Terms'!$G$4:$G$47=BA$3)*('Deal Terms'!$F$4:$F$47-'Deal Terms'!$E$4:$E$47*'Deal Terms'!$I$4:$I$47))</f>
        <v>0</v>
      </c>
      <c r="BB108" s="13" t="n">
        <f aca="false">IF(BB$3&lt;5,0,-SUMPRODUCT('Deal Terms'!$E$4:$E$47*('Deal Terms'!$G$4:$G$47=0),BB$13:BB$56+BB$60:BB$103))+SUMPRODUCT(('Deal Terms'!$G$4:$G$47=BB$3)*('Deal Terms'!$F$4:$F$47-'Deal Terms'!$E$4:$E$47*'Deal Terms'!$I$4:$I$47))</f>
        <v>0</v>
      </c>
      <c r="BC108" s="13" t="n">
        <f aca="false">IF(BC$3&lt;5,0,-SUMPRODUCT('Deal Terms'!$E$4:$E$47*('Deal Terms'!$G$4:$G$47=0),BC$13:BC$56+BC$60:BC$103))+SUMPRODUCT(('Deal Terms'!$G$4:$G$47=BC$3)*('Deal Terms'!$F$4:$F$47-'Deal Terms'!$E$4:$E$47*'Deal Terms'!$I$4:$I$47))</f>
        <v>0</v>
      </c>
      <c r="BD108" s="13" t="n">
        <f aca="false">IF(BD$3&lt;5,0,-SUMPRODUCT('Deal Terms'!$E$4:$E$47*('Deal Terms'!$G$4:$G$47=0),BD$13:BD$56+BD$60:BD$103))+SUMPRODUCT(('Deal Terms'!$G$4:$G$47=BD$3)*('Deal Terms'!$F$4:$F$47-'Deal Terms'!$E$4:$E$47*'Deal Terms'!$I$4:$I$47))</f>
        <v>0</v>
      </c>
      <c r="BE108" s="13" t="n">
        <f aca="false">IF(BE$3&lt;5,0,-SUMPRODUCT('Deal Terms'!$E$4:$E$47*('Deal Terms'!$G$4:$G$47=0),BE$13:BE$56+BE$60:BE$103))+SUMPRODUCT(('Deal Terms'!$G$4:$G$47=BE$3)*('Deal Terms'!$F$4:$F$47-'Deal Terms'!$E$4:$E$47*'Deal Terms'!$I$4:$I$47))</f>
        <v>0</v>
      </c>
      <c r="BF108" s="13" t="n">
        <f aca="false">IF(BF$3&lt;5,0,-SUMPRODUCT('Deal Terms'!$E$4:$E$47*('Deal Terms'!$G$4:$G$47=0),BF$13:BF$56+BF$60:BF$103))+SUMPRODUCT(('Deal Terms'!$G$4:$G$47=BF$3)*('Deal Terms'!$F$4:$F$47-'Deal Terms'!$E$4:$E$47*'Deal Terms'!$I$4:$I$47))</f>
        <v>0</v>
      </c>
      <c r="BG108" s="13" t="n">
        <f aca="false">IF(BG$3&lt;5,0,-SUMPRODUCT('Deal Terms'!$E$4:$E$47*('Deal Terms'!$G$4:$G$47=0),BG$13:BG$56+BG$60:BG$103))+SUMPRODUCT(('Deal Terms'!$G$4:$G$47=BG$3)*('Deal Terms'!$F$4:$F$47-'Deal Terms'!$E$4:$E$47*'Deal Terms'!$I$4:$I$47))</f>
        <v>0</v>
      </c>
      <c r="BH108" s="13" t="n">
        <f aca="false">IF(BH$3&lt;5,0,-SUMPRODUCT('Deal Terms'!$E$4:$E$47*('Deal Terms'!$G$4:$G$47=0),BH$13:BH$56+BH$60:BH$103))+SUMPRODUCT(('Deal Terms'!$G$4:$G$47=BH$3)*('Deal Terms'!$F$4:$F$47-'Deal Terms'!$E$4:$E$47*'Deal Terms'!$I$4:$I$47))</f>
        <v>0</v>
      </c>
      <c r="BI108" s="13" t="n">
        <f aca="false">IF(BI$3&lt;5,0,-SUMPRODUCT('Deal Terms'!$E$4:$E$47*('Deal Terms'!$G$4:$G$47=0),BI$13:BI$56+BI$60:BI$103))+SUMPRODUCT(('Deal Terms'!$G$4:$G$47=BI$3)*('Deal Terms'!$F$4:$F$47-'Deal Terms'!$E$4:$E$47*'Deal Terms'!$I$4:$I$47))</f>
        <v>0</v>
      </c>
      <c r="BJ108" s="13" t="n">
        <f aca="false">IF(BJ$3&lt;5,0,-SUMPRODUCT('Deal Terms'!$E$4:$E$47*('Deal Terms'!$G$4:$G$47=0),BJ$13:BJ$56+BJ$60:BJ$103))+SUMPRODUCT(('Deal Terms'!$G$4:$G$47=BJ$3)*('Deal Terms'!$F$4:$F$47-'Deal Terms'!$E$4:$E$47*'Deal Terms'!$I$4:$I$47))</f>
        <v>0</v>
      </c>
      <c r="BK108" s="13" t="n">
        <f aca="false">IF(BK$3&lt;5,0,-SUMPRODUCT('Deal Terms'!$E$4:$E$47*('Deal Terms'!$G$4:$G$47=0),BK$13:BK$56+BK$60:BK$103))+SUMPRODUCT(('Deal Terms'!$G$4:$G$47=BK$3)*('Deal Terms'!$F$4:$F$47-'Deal Terms'!$E$4:$E$47*'Deal Terms'!$I$4:$I$47))</f>
        <v>0</v>
      </c>
      <c r="BL108" s="13" t="n">
        <f aca="false">IF(BL$3&lt;5,0,-SUMPRODUCT('Deal Terms'!$E$4:$E$47*('Deal Terms'!$G$4:$G$47=0),BL$13:BL$56+BL$60:BL$103))+SUMPRODUCT(('Deal Terms'!$G$4:$G$47=BL$3)*('Deal Terms'!$F$4:$F$47-'Deal Terms'!$E$4:$E$47*'Deal Terms'!$I$4:$I$47))</f>
        <v>0</v>
      </c>
      <c r="BM108" s="13" t="n">
        <f aca="false">IF(BM$3&lt;5,0,-SUMPRODUCT('Deal Terms'!$E$4:$E$47*('Deal Terms'!$G$4:$G$47=0),BM$13:BM$56+BM$60:BM$103))+SUMPRODUCT(('Deal Terms'!$G$4:$G$47=BM$3)*('Deal Terms'!$F$4:$F$47-'Deal Terms'!$E$4:$E$47*'Deal Terms'!$I$4:$I$47))</f>
        <v>0</v>
      </c>
      <c r="BN108" s="13" t="n">
        <f aca="false">IF(BN$3&lt;5,0,-SUMPRODUCT('Deal Terms'!$E$4:$E$47*('Deal Terms'!$G$4:$G$47=0),BN$13:BN$56+BN$60:BN$103))+SUMPRODUCT(('Deal Terms'!$G$4:$G$47=BN$3)*('Deal Terms'!$F$4:$F$47-'Deal Terms'!$E$4:$E$47*'Deal Terms'!$I$4:$I$47))</f>
        <v>0</v>
      </c>
      <c r="BO108" s="13" t="n">
        <f aca="false">IF(BO$3&lt;5,0,-SUMPRODUCT('Deal Terms'!$E$4:$E$47*('Deal Terms'!$G$4:$G$47=0),BO$13:BO$56+BO$60:BO$103))+SUMPRODUCT(('Deal Terms'!$G$4:$G$47=BO$3)*('Deal Terms'!$F$4:$F$47-'Deal Terms'!$E$4:$E$47*'Deal Terms'!$I$4:$I$47))</f>
        <v>0</v>
      </c>
      <c r="BP108" s="13" t="n">
        <f aca="false">IF(BP$3&lt;5,0,-SUMPRODUCT('Deal Terms'!$E$4:$E$47*('Deal Terms'!$G$4:$G$47=0),BP$13:BP$56+BP$60:BP$103))+SUMPRODUCT(('Deal Terms'!$G$4:$G$47=BP$3)*('Deal Terms'!$F$4:$F$47-'Deal Terms'!$E$4:$E$47*'Deal Terms'!$I$4:$I$47))</f>
        <v>0</v>
      </c>
      <c r="BQ108" s="13" t="n">
        <f aca="false">IF(BQ$3&lt;5,0,-SUMPRODUCT('Deal Terms'!$E$4:$E$47*('Deal Terms'!$G$4:$G$47=0),BQ$13:BQ$56+BQ$60:BQ$103))+SUMPRODUCT(('Deal Terms'!$G$4:$G$47=BQ$3)*('Deal Terms'!$F$4:$F$47-'Deal Terms'!$E$4:$E$47*'Deal Terms'!$I$4:$I$47))</f>
        <v>0</v>
      </c>
      <c r="BR108" s="13" t="n">
        <f aca="false">IF(BR$3&lt;5,0,-SUMPRODUCT('Deal Terms'!$E$4:$E$47*('Deal Terms'!$G$4:$G$47=0),BR$13:BR$56+BR$60:BR$103))+SUMPRODUCT(('Deal Terms'!$G$4:$G$47=BR$3)*('Deal Terms'!$F$4:$F$47-'Deal Terms'!$E$4:$E$47*'Deal Terms'!$I$4:$I$47))</f>
        <v>0</v>
      </c>
      <c r="BS108" s="13" t="n">
        <f aca="false">IF(BS$3&lt;5,0,-SUMPRODUCT('Deal Terms'!$E$4:$E$47*('Deal Terms'!$G$4:$G$47=0),BS$13:BS$56+BS$60:BS$103))+SUMPRODUCT(('Deal Terms'!$G$4:$G$47=BS$3)*('Deal Terms'!$F$4:$F$47-'Deal Terms'!$E$4:$E$47*'Deal Terms'!$I$4:$I$47))</f>
        <v>0</v>
      </c>
      <c r="BT108" s="13" t="n">
        <f aca="false">IF(BT$3&lt;5,0,-SUMPRODUCT('Deal Terms'!$E$4:$E$47*('Deal Terms'!$G$4:$G$47=0),BT$13:BT$56+BT$60:BT$103))+SUMPRODUCT(('Deal Terms'!$G$4:$G$47=BT$3)*('Deal Terms'!$F$4:$F$47-'Deal Terms'!$E$4:$E$47*'Deal Terms'!$I$4:$I$47))</f>
        <v>0</v>
      </c>
      <c r="BU108" s="13" t="n">
        <f aca="false">IF(BU$3&lt;5,0,-SUMPRODUCT('Deal Terms'!$E$4:$E$47*('Deal Terms'!$G$4:$G$47=0),BU$13:BU$56+BU$60:BU$103))+SUMPRODUCT(('Deal Terms'!$G$4:$G$47=BU$3)*('Deal Terms'!$F$4:$F$47-'Deal Terms'!$E$4:$E$47*'Deal Terms'!$I$4:$I$47))</f>
        <v>0</v>
      </c>
      <c r="BV108" s="13" t="n">
        <f aca="false">IF(BV$3&lt;5,0,-SUMPRODUCT('Deal Terms'!$E$4:$E$47*('Deal Terms'!$G$4:$G$47=0),BV$13:BV$56+BV$60:BV$103))+SUMPRODUCT(('Deal Terms'!$G$4:$G$47=BV$3)*('Deal Terms'!$F$4:$F$47-'Deal Terms'!$E$4:$E$47*'Deal Terms'!$I$4:$I$47))</f>
        <v>0</v>
      </c>
      <c r="BW108" s="13" t="n">
        <f aca="false">IF(BW$3&lt;5,0,-SUMPRODUCT('Deal Terms'!$E$4:$E$47*('Deal Terms'!$G$4:$G$47=0),BW$13:BW$56+BW$60:BW$103))+SUMPRODUCT(('Deal Terms'!$G$4:$G$47=BW$3)*('Deal Terms'!$F$4:$F$47-'Deal Terms'!$E$4:$E$47*'Deal Terms'!$I$4:$I$47))</f>
        <v>0</v>
      </c>
      <c r="BX108" s="13" t="n">
        <f aca="false">IF(BX$3&lt;5,0,-SUMPRODUCT('Deal Terms'!$E$4:$E$47*('Deal Terms'!$G$4:$G$47=0),BX$13:BX$56+BX$60:BX$103))+SUMPRODUCT(('Deal Terms'!$G$4:$G$47=BX$3)*('Deal Terms'!$F$4:$F$47-'Deal Terms'!$E$4:$E$47*'Deal Terms'!$I$4:$I$47))</f>
        <v>0</v>
      </c>
      <c r="BY108" s="13" t="n">
        <f aca="false">IF(BY$3&lt;5,0,-SUMPRODUCT('Deal Terms'!$E$4:$E$47*('Deal Terms'!$G$4:$G$47=0),BY$13:BY$56+BY$60:BY$103))+SUMPRODUCT(('Deal Terms'!$G$4:$G$47=BY$3)*('Deal Terms'!$F$4:$F$47-'Deal Terms'!$E$4:$E$47*'Deal Terms'!$I$4:$I$47))</f>
        <v>0</v>
      </c>
      <c r="BZ108" s="13" t="n">
        <f aca="false">IF(BZ$3&lt;5,0,-SUMPRODUCT('Deal Terms'!$E$4:$E$47*('Deal Terms'!$G$4:$G$47=0),BZ$13:BZ$56+BZ$60:BZ$103))+SUMPRODUCT(('Deal Terms'!$G$4:$G$47=BZ$3)*('Deal Terms'!$F$4:$F$47-'Deal Terms'!$E$4:$E$47*'Deal Terms'!$I$4:$I$47))</f>
        <v>0</v>
      </c>
      <c r="CA108" s="13" t="n">
        <f aca="false">IF(CA$3&lt;5,0,-SUMPRODUCT('Deal Terms'!$E$4:$E$47*('Deal Terms'!$G$4:$G$47=0),CA$13:CA$56+CA$60:CA$103))+SUMPRODUCT(('Deal Terms'!$G$4:$G$47=CA$3)*('Deal Terms'!$F$4:$F$47-'Deal Terms'!$E$4:$E$47*'Deal Terms'!$I$4:$I$47))</f>
        <v>0</v>
      </c>
      <c r="CB108" s="13" t="n">
        <f aca="false">IF(CB$3&lt;5,0,-SUMPRODUCT('Deal Terms'!$E$4:$E$47*('Deal Terms'!$G$4:$G$47=0),CB$13:CB$56+CB$60:CB$103))+SUMPRODUCT(('Deal Terms'!$G$4:$G$47=CB$3)*('Deal Terms'!$F$4:$F$47-'Deal Terms'!$E$4:$E$47*'Deal Terms'!$I$4:$I$47))</f>
        <v>0</v>
      </c>
      <c r="CC108" s="13" t="n">
        <f aca="false">IF(CC$3&lt;5,0,-SUMPRODUCT('Deal Terms'!$E$4:$E$47*('Deal Terms'!$G$4:$G$47=0),CC$13:CC$56+CC$60:CC$103))+SUMPRODUCT(('Deal Terms'!$G$4:$G$47=CC$3)*('Deal Terms'!$F$4:$F$47-'Deal Terms'!$E$4:$E$47*'Deal Terms'!$I$4:$I$47))</f>
        <v>0</v>
      </c>
      <c r="CD108" s="13" t="n">
        <f aca="false">IF(CD$3&lt;5,0,-SUMPRODUCT('Deal Terms'!$E$4:$E$47*('Deal Terms'!$G$4:$G$47=0),CD$13:CD$56+CD$60:CD$103))+SUMPRODUCT(('Deal Terms'!$G$4:$G$47=CD$3)*('Deal Terms'!$F$4:$F$47-'Deal Terms'!$E$4:$E$47*'Deal Terms'!$I$4:$I$47))</f>
        <v>0</v>
      </c>
      <c r="CE108" s="13" t="n">
        <f aca="false">IF(CE$3&lt;5,0,-SUMPRODUCT('Deal Terms'!$E$4:$E$47*('Deal Terms'!$G$4:$G$47=0),CE$13:CE$56+CE$60:CE$103))+SUMPRODUCT(('Deal Terms'!$G$4:$G$47=CE$3)*('Deal Terms'!$F$4:$F$47-'Deal Terms'!$E$4:$E$47*'Deal Terms'!$I$4:$I$47))</f>
        <v>0</v>
      </c>
      <c r="CF108" s="13" t="n">
        <f aca="false">IF(CF$3&lt;5,0,-SUMPRODUCT('Deal Terms'!$E$4:$E$47*('Deal Terms'!$G$4:$G$47=0),CF$13:CF$56+CF$60:CF$103))+SUMPRODUCT(('Deal Terms'!$G$4:$G$47=CF$3)*('Deal Terms'!$F$4:$F$47-'Deal Terms'!$E$4:$E$47*'Deal Terms'!$I$4:$I$47))</f>
        <v>0</v>
      </c>
      <c r="CG108" s="13" t="n">
        <f aca="false">IF(CG$3&lt;5,0,-SUMPRODUCT('Deal Terms'!$E$4:$E$47*('Deal Terms'!$G$4:$G$47=0),CG$13:CG$56+CG$60:CG$103))+SUMPRODUCT(('Deal Terms'!$G$4:$G$47=CG$3)*('Deal Terms'!$F$4:$F$47-'Deal Terms'!$E$4:$E$47*'Deal Terms'!$I$4:$I$47))</f>
        <v>0</v>
      </c>
      <c r="CH108" s="13" t="n">
        <f aca="false">IF(CH$3&lt;5,0,-SUMPRODUCT('Deal Terms'!$E$4:$E$47*('Deal Terms'!$G$4:$G$47=0),CH$13:CH$56+CH$60:CH$103))+SUMPRODUCT(('Deal Terms'!$G$4:$G$47=CH$3)*('Deal Terms'!$F$4:$F$47-'Deal Terms'!$E$4:$E$47*'Deal Terms'!$I$4:$I$47))</f>
        <v>0</v>
      </c>
      <c r="CI108" s="13" t="n">
        <f aca="false">IF(CI$3&lt;5,0,-SUMPRODUCT('Deal Terms'!$E$4:$E$47*('Deal Terms'!$G$4:$G$47=0),CI$13:CI$56+CI$60:CI$103))+SUMPRODUCT(('Deal Terms'!$G$4:$G$47=CI$3)*('Deal Terms'!$F$4:$F$47-'Deal Terms'!$E$4:$E$47*'Deal Terms'!$I$4:$I$47))</f>
        <v>0</v>
      </c>
      <c r="CJ108" s="13" t="n">
        <f aca="false">IF(CJ$3&lt;5,0,-SUMPRODUCT('Deal Terms'!$E$4:$E$47*('Deal Terms'!$G$4:$G$47=0),CJ$13:CJ$56+CJ$60:CJ$103))+SUMPRODUCT(('Deal Terms'!$G$4:$G$47=CJ$3)*('Deal Terms'!$F$4:$F$47-'Deal Terms'!$E$4:$E$47*'Deal Terms'!$I$4:$I$47))</f>
        <v>0</v>
      </c>
      <c r="CK108" s="13" t="n">
        <f aca="false">IF(CK$3&lt;5,0,-SUMPRODUCT('Deal Terms'!$E$4:$E$47*('Deal Terms'!$G$4:$G$47=0),CK$13:CK$56+CK$60:CK$103))+SUMPRODUCT(('Deal Terms'!$G$4:$G$47=CK$3)*('Deal Terms'!$F$4:$F$47-'Deal Terms'!$E$4:$E$47*'Deal Terms'!$I$4:$I$47))</f>
        <v>0</v>
      </c>
      <c r="CL108" s="13" t="n">
        <f aca="false">IF(CL$3&lt;5,0,-SUMPRODUCT('Deal Terms'!$E$4:$E$47*('Deal Terms'!$G$4:$G$47=0),CL$13:CL$56+CL$60:CL$103))+SUMPRODUCT(('Deal Terms'!$G$4:$G$47=CL$3)*('Deal Terms'!$F$4:$F$47-'Deal Terms'!$E$4:$E$47*'Deal Terms'!$I$4:$I$47))</f>
        <v>0</v>
      </c>
      <c r="CM108" s="13" t="n">
        <f aca="false">IF(CM$3&lt;5,0,-SUMPRODUCT('Deal Terms'!$E$4:$E$47*('Deal Terms'!$G$4:$G$47=0),CM$13:CM$56+CM$60:CM$103))+SUMPRODUCT(('Deal Terms'!$G$4:$G$47=CM$3)*('Deal Terms'!$F$4:$F$47-'Deal Terms'!$E$4:$E$47*'Deal Terms'!$I$4:$I$47))</f>
        <v>0</v>
      </c>
      <c r="CN108" s="13" t="n">
        <f aca="false">IF(CN$3&lt;5,0,-SUMPRODUCT('Deal Terms'!$E$4:$E$47*('Deal Terms'!$G$4:$G$47=0),CN$13:CN$56+CN$60:CN$103))+SUMPRODUCT(('Deal Terms'!$G$4:$G$47=CN$3)*('Deal Terms'!$F$4:$F$47-'Deal Terms'!$E$4:$E$47*'Deal Terms'!$I$4:$I$47))</f>
        <v>0</v>
      </c>
      <c r="CO108" s="13" t="n">
        <f aca="false">IF(CO$3&lt;5,0,-SUMPRODUCT('Deal Terms'!$E$4:$E$47*('Deal Terms'!$G$4:$G$47=0),CO$13:CO$56+CO$60:CO$103))+SUMPRODUCT(('Deal Terms'!$G$4:$G$47=CO$3)*('Deal Terms'!$F$4:$F$47-'Deal Terms'!$E$4:$E$47*'Deal Terms'!$I$4:$I$47))</f>
        <v>0</v>
      </c>
      <c r="CP108" s="13" t="n">
        <f aca="false">IF(CP$3&lt;5,0,-SUMPRODUCT('Deal Terms'!$E$4:$E$47*('Deal Terms'!$G$4:$G$47=0),CP$13:CP$56+CP$60:CP$103))+SUMPRODUCT(('Deal Terms'!$G$4:$G$47=CP$3)*('Deal Terms'!$F$4:$F$47-'Deal Terms'!$E$4:$E$47*'Deal Terms'!$I$4:$I$47))</f>
        <v>0</v>
      </c>
      <c r="CQ108" s="13" t="n">
        <f aca="false">IF(CQ$3&lt;5,0,-SUMPRODUCT('Deal Terms'!$E$4:$E$47*('Deal Terms'!$G$4:$G$47=0),CQ$13:CQ$56+CQ$60:CQ$103))+SUMPRODUCT(('Deal Terms'!$G$4:$G$47=CQ$3)*('Deal Terms'!$F$4:$F$47-'Deal Terms'!$E$4:$E$47*'Deal Terms'!$I$4:$I$47))</f>
        <v>0</v>
      </c>
      <c r="CR108" s="13" t="n">
        <f aca="false">IF(CR$3&lt;5,0,-SUMPRODUCT('Deal Terms'!$E$4:$E$47*('Deal Terms'!$G$4:$G$47=0),CR$13:CR$56+CR$60:CR$103))+SUMPRODUCT(('Deal Terms'!$G$4:$G$47=CR$3)*('Deal Terms'!$F$4:$F$47-'Deal Terms'!$E$4:$E$47*'Deal Terms'!$I$4:$I$47))</f>
        <v>0</v>
      </c>
      <c r="CS108" s="13" t="n">
        <f aca="false">IF(CS$3&lt;5,0,-SUMPRODUCT('Deal Terms'!$E$4:$E$47*('Deal Terms'!$G$4:$G$47=0),CS$13:CS$56+CS$60:CS$103))+SUMPRODUCT(('Deal Terms'!$G$4:$G$47=CS$3)*('Deal Terms'!$F$4:$F$47-'Deal Terms'!$E$4:$E$47*'Deal Terms'!$I$4:$I$47))</f>
        <v>0</v>
      </c>
      <c r="CT108" s="13" t="n">
        <f aca="false">IF(CT$3&lt;5,0,-SUMPRODUCT('Deal Terms'!$E$4:$E$47*('Deal Terms'!$G$4:$G$47=0),CT$13:CT$56+CT$60:CT$103))+SUMPRODUCT(('Deal Terms'!$G$4:$G$47=CT$3)*('Deal Terms'!$F$4:$F$47-'Deal Terms'!$E$4:$E$47*'Deal Terms'!$I$4:$I$47))</f>
        <v>0</v>
      </c>
      <c r="CU108" s="13" t="n">
        <f aca="false">IF(CU$3&lt;5,0,-SUMPRODUCT('Deal Terms'!$E$4:$E$47*('Deal Terms'!$G$4:$G$47=0),CU$13:CU$56+CU$60:CU$103))+SUMPRODUCT(('Deal Terms'!$G$4:$G$47=CU$3)*('Deal Terms'!$F$4:$F$47-'Deal Terms'!$E$4:$E$47*'Deal Terms'!$I$4:$I$47))</f>
        <v>0</v>
      </c>
      <c r="CV108" s="13" t="n">
        <f aca="false">IF(CV$3&lt;5,0,-SUMPRODUCT('Deal Terms'!$E$4:$E$47*('Deal Terms'!$G$4:$G$47=0),CV$13:CV$56+CV$60:CV$103))+SUMPRODUCT(('Deal Terms'!$G$4:$G$47=CV$3)*('Deal Terms'!$F$4:$F$47-'Deal Terms'!$E$4:$E$47*'Deal Terms'!$I$4:$I$47))</f>
        <v>0</v>
      </c>
      <c r="CW108" s="13" t="n">
        <f aca="false">IF(CW$3&lt;5,0,-SUMPRODUCT('Deal Terms'!$E$4:$E$47*('Deal Terms'!$G$4:$G$47=0),CW$13:CW$56+CW$60:CW$103))+SUMPRODUCT(('Deal Terms'!$G$4:$G$47=CW$3)*('Deal Terms'!$F$4:$F$47-'Deal Terms'!$E$4:$E$47*'Deal Terms'!$I$4:$I$47))</f>
        <v>0</v>
      </c>
      <c r="CX108" s="13" t="n">
        <f aca="false">IF(CX$3&lt;5,0,-SUMPRODUCT('Deal Terms'!$E$4:$E$47*('Deal Terms'!$G$4:$G$47=0),CX$13:CX$56+CX$60:CX$103))+SUMPRODUCT(('Deal Terms'!$G$4:$G$47=CX$3)*('Deal Terms'!$F$4:$F$47-'Deal Terms'!$E$4:$E$47*'Deal Terms'!$I$4:$I$47))</f>
        <v>0</v>
      </c>
      <c r="CY108" s="13" t="n">
        <f aca="false">IF(CY$3&lt;5,0,-SUMPRODUCT('Deal Terms'!$E$4:$E$47*('Deal Terms'!$G$4:$G$47=0),CY$13:CY$56+CY$60:CY$103))+SUMPRODUCT(('Deal Terms'!$G$4:$G$47=CY$3)*('Deal Terms'!$F$4:$F$47-'Deal Terms'!$E$4:$E$47*'Deal Terms'!$I$4:$I$47))</f>
        <v>0</v>
      </c>
      <c r="CZ108" s="13" t="n">
        <f aca="false">IF(CZ$3&lt;5,0,-SUMPRODUCT('Deal Terms'!$E$4:$E$47*('Deal Terms'!$G$4:$G$47=0),CZ$13:CZ$56+CZ$60:CZ$103))+SUMPRODUCT(('Deal Terms'!$G$4:$G$47=CZ$3)*('Deal Terms'!$F$4:$F$47-'Deal Terms'!$E$4:$E$47*'Deal Terms'!$I$4:$I$47))</f>
        <v>0</v>
      </c>
      <c r="DA108" s="13" t="n">
        <f aca="false">IF(DA$3&lt;5,0,-SUMPRODUCT('Deal Terms'!$E$4:$E$47*('Deal Terms'!$G$4:$G$47=0),DA$13:DA$56+DA$60:DA$103))+SUMPRODUCT(('Deal Terms'!$G$4:$G$47=DA$3)*('Deal Terms'!$F$4:$F$47-'Deal Terms'!$E$4:$E$47*'Deal Terms'!$I$4:$I$47))</f>
        <v>0</v>
      </c>
      <c r="DB108" s="13" t="n">
        <f aca="false">IF(DB$3&lt;5,0,-SUMPRODUCT('Deal Terms'!$E$4:$E$47*('Deal Terms'!$G$4:$G$47=0),DB$13:DB$56+DB$60:DB$103))+SUMPRODUCT(('Deal Terms'!$G$4:$G$47=DB$3)*('Deal Terms'!$F$4:$F$47-'Deal Terms'!$E$4:$E$47*'Deal Terms'!$I$4:$I$47))</f>
        <v>0</v>
      </c>
      <c r="DC108" s="13" t="n">
        <f aca="false">IF(DC$3&lt;5,0,-SUMPRODUCT('Deal Terms'!$E$4:$E$47*('Deal Terms'!$G$4:$G$47=0),DC$13:DC$56+DC$60:DC$103))+SUMPRODUCT(('Deal Terms'!$G$4:$G$47=DC$3)*('Deal Terms'!$F$4:$F$47-'Deal Terms'!$E$4:$E$47*'Deal Terms'!$I$4:$I$47))</f>
        <v>0</v>
      </c>
      <c r="DD108" s="13" t="n">
        <f aca="false">IF(DD$3&lt;5,0,-SUMPRODUCT('Deal Terms'!$E$4:$E$47*('Deal Terms'!$G$4:$G$47=0),DD$13:DD$56+DD$60:DD$103))+SUMPRODUCT(('Deal Terms'!$G$4:$G$47=DD$3)*('Deal Terms'!$F$4:$F$47-'Deal Terms'!$E$4:$E$47*'Deal Terms'!$I$4:$I$47))</f>
        <v>0</v>
      </c>
      <c r="DE108" s="13" t="n">
        <f aca="false">IF(DE$3&lt;5,0,-SUMPRODUCT('Deal Terms'!$E$4:$E$47*('Deal Terms'!$G$4:$G$47=0),DE$13:DE$56+DE$60:DE$103))+SUMPRODUCT(('Deal Terms'!$G$4:$G$47=DE$3)*('Deal Terms'!$F$4:$F$47-'Deal Terms'!$E$4:$E$47*'Deal Terms'!$I$4:$I$47))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-518751.639393387</v>
      </c>
      <c r="J109" s="32" t="n">
        <f aca="false">J107+J108+J10+J11+J57+J104+J105+J106</f>
        <v>768763.658213948</v>
      </c>
      <c r="K109" s="32" t="n">
        <f aca="false">K107+K108+K10+K11+K57+K104+K105+K106</f>
        <v>738851.193486349</v>
      </c>
      <c r="L109" s="32" t="n">
        <f aca="false">L107+L108+L10+L11+L57+L104+L105+L106</f>
        <v>306879.113624758</v>
      </c>
      <c r="M109" s="32" t="n">
        <f aca="false">M107+M108+M10+M11+M57+M104+M105+M106</f>
        <v>764046.710241809</v>
      </c>
      <c r="N109" s="32" t="n">
        <f aca="false">N107+N108+N10+N11+N57+N104+N105+N106</f>
        <v>947203.711587298</v>
      </c>
      <c r="O109" s="32" t="n">
        <f aca="false">O107+O108+O10+O11+O57+O104+O105+O106</f>
        <v>800339.301587298</v>
      </c>
      <c r="P109" s="32" t="n">
        <f aca="false">P107+P108+P10+P11+P57+P104+P105+P106</f>
        <v>821162.791587297</v>
      </c>
      <c r="Q109" s="32" t="n">
        <f aca="false">Q107+Q108+Q10+Q11+Q57+Q104+Q105+Q106</f>
        <v>767412.261587298</v>
      </c>
      <c r="R109" s="32" t="n">
        <f aca="false">R107+R108+R10+R11+R57+R104+R105+R106</f>
        <v>-83934.7937622364</v>
      </c>
      <c r="S109" s="32" t="n">
        <f aca="false">S107+S108+S10+S11+S57+S104+S105+S106</f>
        <v>833806.711114514</v>
      </c>
      <c r="T109" s="32" t="n">
        <f aca="false">T107+T108+T10+T11+T57+T104+T105+T106</f>
        <v>895417.441248463</v>
      </c>
      <c r="U109" s="32" t="n">
        <f aca="false">U107+U108+U10+U11+U57+U104+U105+U106</f>
        <v>1112436.60874846</v>
      </c>
      <c r="V109" s="32" t="n">
        <f aca="false">V107+V108+V10+V11+V57+V104+V105+V106</f>
        <v>1191015.69874847</v>
      </c>
      <c r="W109" s="32" t="n">
        <f aca="false">W107+W108+W10+W11+W57+W104+W105+W106</f>
        <v>1819053.28874846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846786.549784677</v>
      </c>
      <c r="AU109" s="32" t="n">
        <f aca="false">AU107+AU108+AU10+AU11+AU57+AU104+AU105+AU106</f>
        <v>1269919.38338102</v>
      </c>
      <c r="AV109" s="32" t="n">
        <f aca="false">AV107+AV108+AV10+AV11+AV57+AV104+AV105+AV106</f>
        <v>554949.940868547</v>
      </c>
      <c r="AW109" s="32" t="n">
        <f aca="false">AW107+AW108+AW10+AW11+AW57+AW104+AW105+AW106</f>
        <v>554949.940868546</v>
      </c>
      <c r="AX109" s="32" t="n">
        <f aca="false">AX107+AX108+AX10+AX11+AX57+AX104+AX105+AX106</f>
        <v>554949.940868547</v>
      </c>
      <c r="AY109" s="32" t="n">
        <f aca="false">AY107+AY108+AY10+AY11+AY57+AY104+AY105+AY106</f>
        <v>554949.940868547</v>
      </c>
      <c r="AZ109" s="32" t="n">
        <f aca="false">AZ107+AZ108+AZ10+AZ11+AZ57+AZ104+AZ105+AZ106</f>
        <v>645243.190868546</v>
      </c>
      <c r="BA109" s="32" t="n">
        <f aca="false">BA107+BA108+BA10+BA11+BA57+BA104+BA105+BA106</f>
        <v>735536.440868547</v>
      </c>
      <c r="BB109" s="32" t="n">
        <f aca="false">BB107+BB108+BB10+BB11+BB57+BB104+BB105+BB106</f>
        <v>554949.940868547</v>
      </c>
      <c r="BC109" s="32" t="n">
        <f aca="false">BC107+BC108+BC10+BC11+BC57+BC104+BC105+BC106</f>
        <v>554949.940868547</v>
      </c>
      <c r="BD109" s="32" t="n">
        <f aca="false">BD107+BD108+BD10+BD11+BD57+BD104+BD105+BD106</f>
        <v>753595.090868547</v>
      </c>
      <c r="BE109" s="32" t="n">
        <f aca="false">BE107+BE108+BE10+BE11+BE57+BE104+BE105+BE106</f>
        <v>573008.590868547</v>
      </c>
      <c r="BF109" s="32" t="n">
        <f aca="false">BF107+BF108+BF10+BF11+BF57+BF104+BF105+BF106</f>
        <v>663301.840868547</v>
      </c>
      <c r="BG109" s="32" t="n">
        <f aca="false">BG107+BG108+BG10+BG11+BG57+BG104+BG105+BG106</f>
        <v>771653.740868547</v>
      </c>
      <c r="BH109" s="32" t="n">
        <f aca="false">BH107+BH108+BH10+BH11+BH57+BH104+BH105+BH106</f>
        <v>894179.465924147</v>
      </c>
      <c r="BI109" s="32" t="n">
        <f aca="false">BI107+BI108+BI10+BI11+BI57+BI104+BI105+BI106</f>
        <v>487583.55</v>
      </c>
      <c r="BJ109" s="32" t="n">
        <f aca="false">BJ107+BJ108+BJ10+BJ11+BJ57+BJ104+BJ105+BJ106</f>
        <v>389287.35</v>
      </c>
      <c r="BK109" s="32" t="n">
        <f aca="false">BK107+BK108+BK10+BK11+BK57+BK104+BK105+BK106</f>
        <v>487583.55</v>
      </c>
      <c r="BL109" s="32" t="n">
        <f aca="false">BL107+BL108+BL10+BL11+BL57+BL104+BL105+BL106</f>
        <v>577876.8</v>
      </c>
      <c r="BM109" s="32" t="n">
        <f aca="false">BM107+BM108+BM10+BM11+BM57+BM104+BM105+BM106</f>
        <v>577876.8</v>
      </c>
      <c r="BN109" s="32" t="n">
        <f aca="false">BN107+BN108+BN10+BN11+BN57+BN104+BN105+BN106</f>
        <v>686228.7</v>
      </c>
      <c r="BO109" s="32" t="n">
        <f aca="false">BO107+BO108+BO10+BO11+BO57+BO104+BO105+BO106</f>
        <v>686228.7</v>
      </c>
      <c r="BP109" s="32" t="n">
        <f aca="false">BP107+BP108+BP10+BP11+BP57+BP104+BP105+BP106</f>
        <v>686228.7</v>
      </c>
      <c r="BQ109" s="32" t="n">
        <f aca="false">BQ107+BQ108+BQ10+BQ11+BQ57+BQ104+BQ105+BQ106</f>
        <v>686228.7</v>
      </c>
      <c r="BR109" s="32" t="n">
        <f aca="false">BR107+BR108+BR10+BR11+BR57+BR104+BR105+BR106</f>
        <v>776521.95</v>
      </c>
      <c r="BS109" s="32" t="n">
        <f aca="false">BS107+BS108+BS10+BS11+BS57+BS104+BS105+BS106</f>
        <v>595935.45</v>
      </c>
      <c r="BT109" s="32" t="n">
        <f aca="false">BT107+BT108+BT10+BT11+BT57+BT104+BT105+BT106</f>
        <v>704287.35</v>
      </c>
      <c r="BU109" s="32" t="n">
        <f aca="false">BU107+BU108+BU10+BU11+BU57+BU104+BU105+BU106</f>
        <v>704287.35</v>
      </c>
      <c r="BV109" s="32" t="n">
        <f aca="false">BV107+BV108+BV10+BV11+BV57+BV104+BV105+BV106</f>
        <v>812639.25</v>
      </c>
      <c r="BW109" s="32" t="n">
        <f aca="false">BW107+BW108+BW10+BW11+BW57+BW104+BW105+BW106</f>
        <v>595935.45</v>
      </c>
      <c r="BX109" s="32" t="n">
        <f aca="false">BX107+BX108+BX10+BX11+BX57+BX104+BX105+BX106</f>
        <v>686228.7</v>
      </c>
      <c r="BY109" s="32" t="n">
        <f aca="false">BY107+BY108+BY10+BY11+BY57+BY104+BY105+BY106</f>
        <v>505642.2</v>
      </c>
      <c r="BZ109" s="32" t="n">
        <f aca="false">BZ107+BZ108+BZ10+BZ11+BZ57+BZ104+BZ105+BZ106</f>
        <v>704287.35</v>
      </c>
      <c r="CA109" s="32" t="n">
        <f aca="false">CA107+CA108+CA10+CA11+CA57+CA104+CA105+CA106</f>
        <v>523700.85</v>
      </c>
      <c r="CB109" s="32" t="n">
        <f aca="false">CB107+CB108+CB10+CB11+CB57+CB104+CB105+CB106</f>
        <v>722346</v>
      </c>
      <c r="CC109" s="32" t="n">
        <f aca="false">CC107+CC108+CC10+CC11+CC57+CC104+CC105+CC106</f>
        <v>505642.2</v>
      </c>
      <c r="CD109" s="32" t="n">
        <f aca="false">CD107+CD108+CD10+CD11+CD57+CD104+CD105+CD106</f>
        <v>686228.7</v>
      </c>
      <c r="CE109" s="32" t="n">
        <f aca="false">CE107+CE108+CE10+CE11+CE57+CE104+CE105+CE106</f>
        <v>505642.2</v>
      </c>
      <c r="CF109" s="32" t="n">
        <f aca="false">CF107+CF108+CF10+CF11+CF57+CF104+CF105+CF106</f>
        <v>722346</v>
      </c>
      <c r="CG109" s="32" t="n">
        <f aca="false">CG107+CG108+CG10+CG11+CG57+CG104+CG105+CG106</f>
        <v>505642.2</v>
      </c>
      <c r="CH109" s="32" t="n">
        <f aca="false">CH107+CH108+CH10+CH11+CH57+CH104+CH105+CH106</f>
        <v>333435.45</v>
      </c>
      <c r="CI109" s="32" t="n">
        <f aca="false">CI107+CI108+CI10+CI11+CI57+CI104+CI105+CI106</f>
        <v>595935.45</v>
      </c>
      <c r="CJ109" s="32" t="n">
        <f aca="false">CJ107+CJ108+CJ10+CJ11+CJ57+CJ104+CJ105+CJ106</f>
        <v>595935.45</v>
      </c>
      <c r="CK109" s="32" t="n">
        <f aca="false">CK107+CK108+CK10+CK11+CK57+CK104+CK105+CK106</f>
        <v>595935.45</v>
      </c>
      <c r="CL109" s="32" t="n">
        <f aca="false">CL107+CL108+CL10+CL11+CL57+CL104+CL105+CL106</f>
        <v>704287.35</v>
      </c>
      <c r="CM109" s="32" t="n">
        <f aca="false">CM107+CM108+CM10+CM11+CM57+CM104+CM105+CM106</f>
        <v>487583.55</v>
      </c>
      <c r="CN109" s="32" t="n">
        <f aca="false">CN107+CN108+CN10+CN11+CN57+CN104+CN105+CN106</f>
        <v>487583.55</v>
      </c>
      <c r="CO109" s="32" t="n">
        <f aca="false">CO107+CO108+CO10+CO11+CO57+CO104+CO105+CO106</f>
        <v>487583.55</v>
      </c>
      <c r="CP109" s="32" t="n">
        <f aca="false">CP107+CP108+CP10+CP11+CP57+CP104+CP105+CP106</f>
        <v>487583.55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-0.115549311775051</v>
      </c>
      <c r="J110" s="33" t="n">
        <f aca="false">IFERROR(J109/J58,0)</f>
        <v>0.136354544538995</v>
      </c>
      <c r="K110" s="33" t="n">
        <f aca="false">IFERROR(K109/K58,0)</f>
        <v>0.127146540518851</v>
      </c>
      <c r="L110" s="33" t="n">
        <f aca="false">IFERROR(L109/L58,0)</f>
        <v>0.0575277763588268</v>
      </c>
      <c r="M110" s="33" t="n">
        <f aca="false">IFERROR(M109/M58,0)</f>
        <v>0.155157092605613</v>
      </c>
      <c r="N110" s="33" t="n">
        <f aca="false">IFERROR(N109/N58,0)</f>
        <v>0.147839836278658</v>
      </c>
      <c r="O110" s="33" t="n">
        <f aca="false">IFERROR(O109/O58,0)</f>
        <v>0.129084932700916</v>
      </c>
      <c r="P110" s="33" t="n">
        <f aca="false">IFERROR(P109/P58,0)</f>
        <v>0.118971002563723</v>
      </c>
      <c r="Q110" s="33" t="n">
        <f aca="false">IFERROR(Q109/Q58,0)</f>
        <v>0.112017665521297</v>
      </c>
      <c r="R110" s="33" t="n">
        <f aca="false">IFERROR(R109/R58,0)</f>
        <v>-0.010577273905475</v>
      </c>
      <c r="S110" s="33" t="n">
        <f aca="false">IFERROR(S109/S58,0)</f>
        <v>0.0947914476874146</v>
      </c>
      <c r="T110" s="33" t="n">
        <f aca="false">IFERROR(T109/T58,0)</f>
        <v>0.0840429557665706</v>
      </c>
      <c r="U110" s="33" t="n">
        <f aca="false">IFERROR(U109/U58,0)</f>
        <v>0.107156743903033</v>
      </c>
      <c r="V110" s="33" t="n">
        <f aca="false">IFERROR(V109/V58,0)</f>
        <v>0.104473630178782</v>
      </c>
      <c r="W110" s="33" t="n">
        <f aca="false">IFERROR(W109/W58,0)</f>
        <v>0.17525551502692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0.127644695971951</v>
      </c>
      <c r="AU110" s="33" t="n">
        <f aca="false">IFERROR(AU109/AU58,0)</f>
        <v>0.19014183140599</v>
      </c>
      <c r="AV110" s="33" t="n">
        <f aca="false">IFERROR(AV109/AV58,0)</f>
        <v>0.0922524125196066</v>
      </c>
      <c r="AW110" s="33" t="n">
        <f aca="false">IFERROR(AW109/AW58,0)</f>
        <v>0.0926793201943512</v>
      </c>
      <c r="AX110" s="33" t="n">
        <f aca="false">IFERROR(AX109/AX58,0)</f>
        <v>0.094592358605202</v>
      </c>
      <c r="AY110" s="33" t="n">
        <f aca="false">IFERROR(AY109/AY58,0)</f>
        <v>0.0981067388196485</v>
      </c>
      <c r="AZ110" s="33" t="n">
        <f aca="false">IFERROR(AZ109/AZ58,0)</f>
        <v>0.111948819202342</v>
      </c>
      <c r="BA110" s="33" t="n">
        <f aca="false">IFERROR(BA109/BA58,0)</f>
        <v>0.133765219556758</v>
      </c>
      <c r="BB110" s="33" t="n">
        <f aca="false">IFERROR(BB109/BB58,0)</f>
        <v>0.113864583763528</v>
      </c>
      <c r="BC110" s="33" t="n">
        <f aca="false">IFERROR(BC109/BC58,0)</f>
        <v>0.120588000139555</v>
      </c>
      <c r="BD110" s="33" t="n">
        <f aca="false">IFERROR(BD109/BD58,0)</f>
        <v>0.157822344321779</v>
      </c>
      <c r="BE110" s="33" t="n">
        <f aca="false">IFERROR(BE109/BE58,0)</f>
        <v>0.134897803118119</v>
      </c>
      <c r="BF110" s="33" t="n">
        <f aca="false">IFERROR(BF109/BF58,0)</f>
        <v>0.147329915810206</v>
      </c>
      <c r="BG110" s="33" t="n">
        <f aca="false">IFERROR(BG109/BG58,0)</f>
        <v>0.17372084036089</v>
      </c>
      <c r="BH110" s="33" t="n">
        <f aca="false">IFERROR(BH109/BH58,0)</f>
        <v>0.203203397174841</v>
      </c>
      <c r="BI110" s="33" t="n">
        <f aca="false">IFERROR(BI109/BI58,0)</f>
        <v>0.123810650157346</v>
      </c>
      <c r="BJ110" s="33" t="n">
        <f aca="false">IFERROR(BJ109/BJ58,0)</f>
        <v>0.0848128348886853</v>
      </c>
      <c r="BK110" s="33" t="n">
        <f aca="false">IFERROR(BK109/BK58,0)</f>
        <v>0.109344750333024</v>
      </c>
      <c r="BL110" s="33" t="n">
        <f aca="false">IFERROR(BL109/BL58,0)</f>
        <v>0.112296591499357</v>
      </c>
      <c r="BM110" s="33" t="n">
        <f aca="false">IFERROR(BM109/BM58,0)</f>
        <v>0.105908245944984</v>
      </c>
      <c r="BN110" s="33" t="n">
        <f aca="false">IFERROR(BN109/BN58,0)</f>
        <v>0.111275379479064</v>
      </c>
      <c r="BO110" s="33" t="n">
        <f aca="false">IFERROR(BO109/BO58,0)</f>
        <v>0.106833692025452</v>
      </c>
      <c r="BP110" s="33" t="n">
        <f aca="false">IFERROR(BP109/BP58,0)</f>
        <v>0.104118107053578</v>
      </c>
      <c r="BQ110" s="33" t="n">
        <f aca="false">IFERROR(BQ109/BQ58,0)</f>
        <v>0.103022817053271</v>
      </c>
      <c r="BR110" s="33" t="n">
        <f aca="false">IFERROR(BR109/BR58,0)</f>
        <v>0.117142449187033</v>
      </c>
      <c r="BS110" s="33" t="n">
        <f aca="false">IFERROR(BS109/BS58,0)</f>
        <v>0.0964280929343885</v>
      </c>
      <c r="BT110" s="33" t="n">
        <f aca="false">IFERROR(BT109/BT58,0)</f>
        <v>0.108413128399131</v>
      </c>
      <c r="BU110" s="33" t="n">
        <f aca="false">IFERROR(BU109/BU58,0)</f>
        <v>0.11098829897882</v>
      </c>
      <c r="BV110" s="33" t="n">
        <f aca="false">IFERROR(BV109/BV58,0)</f>
        <v>0.13290354377068</v>
      </c>
      <c r="BW110" s="33" t="n">
        <f aca="false">IFERROR(BW109/BW58,0)</f>
        <v>0.109581060797046</v>
      </c>
      <c r="BX110" s="33" t="n">
        <f aca="false">IFERROR(BX109/BX58,0)</f>
        <v>0.132705512830628</v>
      </c>
      <c r="BY110" s="33" t="n">
        <f aca="false">IFERROR(BY109/BY58,0)</f>
        <v>0.11149947441294</v>
      </c>
      <c r="BZ110" s="33" t="n">
        <f aca="false">IFERROR(BZ109/BZ58,0)</f>
        <v>0.149158466827582</v>
      </c>
      <c r="CA110" s="33" t="n">
        <f aca="false">IFERROR(CA109/CA58,0)</f>
        <v>0.124963098125342</v>
      </c>
      <c r="CB110" s="33" t="n">
        <f aca="false">IFERROR(CB109/CB58,0)</f>
        <v>0.163165816103529</v>
      </c>
      <c r="CC110" s="33" t="n">
        <f aca="false">IFERROR(CC109/CC58,0)</f>
        <v>0.127655123627809</v>
      </c>
      <c r="CD110" s="33" t="n">
        <f aca="false">IFERROR(CD109/CD58,0)</f>
        <v>0.157843858423983</v>
      </c>
      <c r="CE110" s="33" t="n">
        <f aca="false">IFERROR(CE109/CE58,0)</f>
        <v>0.123551536556205</v>
      </c>
      <c r="CF110" s="33" t="n">
        <f aca="false">IFERROR(CF109/CF58,0)</f>
        <v>0.154253697112268</v>
      </c>
      <c r="CG110" s="33" t="n">
        <f aca="false">IFERROR(CG109/CG58,0)</f>
        <v>0.112515554155162</v>
      </c>
      <c r="CH110" s="33" t="n">
        <f aca="false">IFERROR(CH109/CH58,0)</f>
        <v>0.0649989882756943</v>
      </c>
      <c r="CI110" s="33" t="n">
        <f aca="false">IFERROR(CI109/CI58,0)</f>
        <v>0.110379327417027</v>
      </c>
      <c r="CJ110" s="33" t="n">
        <f aca="false">IFERROR(CJ109/CJ58,0)</f>
        <v>0.106378273561368</v>
      </c>
      <c r="CK110" s="33" t="n">
        <f aca="false">IFERROR(CK109/CK58,0)</f>
        <v>0.104054342155164</v>
      </c>
      <c r="CL110" s="33" t="n">
        <f aca="false">IFERROR(CL109/CL58,0)</f>
        <v>0.122160383524235</v>
      </c>
      <c r="CM110" s="33" t="n">
        <f aca="false">IFERROR(CM109/CM58,0)</f>
        <v>0.0914086385202549</v>
      </c>
      <c r="CN110" s="33" t="n">
        <f aca="false">IFERROR(CN109/CN58,0)</f>
        <v>0.0924646276731921</v>
      </c>
      <c r="CO110" s="33" t="n">
        <f aca="false">IFERROR(CO109/CO58,0)</f>
        <v>0.0954416930627834</v>
      </c>
      <c r="CP110" s="33" t="n">
        <f aca="false">IFERROR(CP109/CP58,0)</f>
        <v>0.100529436469788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-88388.9870144349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-37500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-44056.2187390301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-4374.15094338381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-14603.4202763075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-9751.37432590837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-471.959293353168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-584313.486024955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-543342.98899073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-549899.20772976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-510217.139934114</v>
      </c>
      <c r="BK146" s="30" t="n">
        <f aca="false">SUM(BK112:BK145)+Actuals!BL54</f>
        <v>-550842.98899073</v>
      </c>
      <c r="BL146" s="30" t="n">
        <f aca="false">SUM(BL112:BL145)+Actuals!BM54</f>
        <v>-505842.98899073</v>
      </c>
      <c r="BM146" s="30" t="n">
        <f aca="false">SUM(BM112:BM145)+Actuals!BN54</f>
        <v>-553459.848770545</v>
      </c>
      <c r="BN146" s="30" t="n">
        <f aca="false">SUM(BN112:BN145)+Actuals!BO54</f>
        <v>-515959.848770545</v>
      </c>
      <c r="BO146" s="30" t="n">
        <f aca="false">SUM(BO112:BO145)+Actuals!BP54</f>
        <v>-560959.848770545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-560959.848770545</v>
      </c>
      <c r="BV146" s="30" t="n">
        <f aca="false">SUM(BV112:BV145)+Actuals!BW54</f>
        <v>-530563.269046853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-571279.045745956</v>
      </c>
      <c r="CB146" s="30" t="n">
        <f aca="false">SUM(CB112:CB145)+Actuals!CC54</f>
        <v>-526279.045745956</v>
      </c>
      <c r="CC146" s="30" t="n">
        <f aca="false">SUM(CC112:CC145)+Actuals!CD54</f>
        <v>-563779.045745956</v>
      </c>
      <c r="CD146" s="30" t="n">
        <f aca="false">SUM(CD112:CD145)+Actuals!CE54</f>
        <v>-526279.045745956</v>
      </c>
      <c r="CE146" s="30" t="n">
        <f aca="false">SUM(CE112:CE145)+Actuals!CF54</f>
        <v>-563779.045745956</v>
      </c>
      <c r="CF146" s="30" t="n">
        <f aca="false">SUM(CF112:CF145)+Actuals!CG54</f>
        <v>-536030.420071864</v>
      </c>
      <c r="CG146" s="30" t="n">
        <f aca="false">SUM(CG112:CG145)+Actuals!CH54</f>
        <v>-571279.045745956</v>
      </c>
      <c r="CH146" s="30" t="n">
        <f aca="false">SUM(CH112:CH145)+Actuals!CI54</f>
        <v>-526279.045745956</v>
      </c>
      <c r="CI146" s="30" t="n">
        <f aca="false">SUM(CI112:CI145)+Actuals!CJ54</f>
        <v>-563779.045745956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-537276.585954228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-899164.031060054</v>
      </c>
      <c r="J147" s="37" t="n">
        <f aca="false">J109+J146</f>
        <v>388351.266547281</v>
      </c>
      <c r="K147" s="37" t="n">
        <f aca="false">K109+K146</f>
        <v>358438.801819682</v>
      </c>
      <c r="L147" s="37" t="n">
        <f aca="false">L109+L146</f>
        <v>-112799.944708576</v>
      </c>
      <c r="M147" s="37" t="n">
        <f aca="false">M109+M146</f>
        <v>336463.485241809</v>
      </c>
      <c r="N147" s="37" t="n">
        <f aca="false">N109+N146</f>
        <v>460843.396587298</v>
      </c>
      <c r="O147" s="37" t="n">
        <f aca="false">O109+O146</f>
        <v>337505.214712298</v>
      </c>
      <c r="P147" s="37" t="n">
        <f aca="false">P109+P146</f>
        <v>396302.476587297</v>
      </c>
      <c r="Q147" s="37" t="n">
        <f aca="false">Q109+Q146</f>
        <v>334054.740287298</v>
      </c>
      <c r="R147" s="37" t="n">
        <f aca="false">R109+R146</f>
        <v>-627351.940062236</v>
      </c>
      <c r="S147" s="37" t="n">
        <f aca="false">S109+S146</f>
        <v>318849.527314514</v>
      </c>
      <c r="T147" s="37" t="n">
        <f aca="false">T109+T146</f>
        <v>390456.832448463</v>
      </c>
      <c r="U147" s="37" t="n">
        <f aca="false">U109+U146</f>
        <v>589662.539948464</v>
      </c>
      <c r="V147" s="37" t="n">
        <f aca="false">V109+V146</f>
        <v>714348.552448466</v>
      </c>
      <c r="W147" s="37" t="n">
        <f aca="false">W109+W146</f>
        <v>1342386.14244846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350862.050774157</v>
      </c>
      <c r="AU147" s="37" t="n">
        <f aca="false">AU109+AU146</f>
        <v>685605.897356062</v>
      </c>
      <c r="AV147" s="37" t="n">
        <f aca="false">AV109+AV146</f>
        <v>59025.4418580273</v>
      </c>
      <c r="AW147" s="37" t="n">
        <f aca="false">AW109+AW146</f>
        <v>59025.4418580263</v>
      </c>
      <c r="AX147" s="37" t="n">
        <f aca="false">AX109+AX146</f>
        <v>59025.4418580273</v>
      </c>
      <c r="AY147" s="37" t="n">
        <f aca="false">AY109+AY146</f>
        <v>59025.4418580273</v>
      </c>
      <c r="AZ147" s="37" t="n">
        <f aca="false">AZ109+AZ146</f>
        <v>149318.691858026</v>
      </c>
      <c r="BA147" s="37" t="n">
        <f aca="false">BA109+BA146</f>
        <v>192193.451877817</v>
      </c>
      <c r="BB147" s="37" t="n">
        <f aca="false">BB109+BB146</f>
        <v>49106.9518778169</v>
      </c>
      <c r="BC147" s="37" t="n">
        <f aca="false">BC109+BC146</f>
        <v>49106.9518778164</v>
      </c>
      <c r="BD147" s="37" t="n">
        <f aca="false">BD109+BD146</f>
        <v>247752.101877816</v>
      </c>
      <c r="BE147" s="37" t="n">
        <f aca="false">BE109+BE146</f>
        <v>22165.6018778168</v>
      </c>
      <c r="BF147" s="37" t="n">
        <f aca="false">BF109+BF146</f>
        <v>157458.851877816</v>
      </c>
      <c r="BG147" s="37" t="n">
        <f aca="false">BG109+BG146</f>
        <v>221754.533138787</v>
      </c>
      <c r="BH147" s="37" t="n">
        <f aca="false">BH109+BH146</f>
        <v>388336.476933417</v>
      </c>
      <c r="BI147" s="37" t="n">
        <f aca="false">BI109+BI146</f>
        <v>-55759.4389907304</v>
      </c>
      <c r="BJ147" s="37" t="n">
        <f aca="false">BJ109+BJ146</f>
        <v>-120929.789934114</v>
      </c>
      <c r="BK147" s="37" t="n">
        <f aca="false">BK109+BK146</f>
        <v>-63259.4389907304</v>
      </c>
      <c r="BL147" s="37" t="n">
        <f aca="false">BL109+BL146</f>
        <v>72033.8110092695</v>
      </c>
      <c r="BM147" s="37" t="n">
        <f aca="false">BM109+BM146</f>
        <v>24416.9512294548</v>
      </c>
      <c r="BN147" s="37" t="n">
        <f aca="false">BN109+BN146</f>
        <v>170268.851229455</v>
      </c>
      <c r="BO147" s="37" t="n">
        <f aca="false">BO109+BO146</f>
        <v>125268.851229455</v>
      </c>
      <c r="BP147" s="37" t="n">
        <f aca="false">BP109+BP146</f>
        <v>170268.851229455</v>
      </c>
      <c r="BQ147" s="37" t="n">
        <f aca="false">BQ109+BQ146</f>
        <v>170268.851229455</v>
      </c>
      <c r="BR147" s="37" t="n">
        <f aca="false">BR109+BR146</f>
        <v>260562.101229455</v>
      </c>
      <c r="BS147" s="37" t="n">
        <f aca="false">BS109+BS146</f>
        <v>79975.6012294553</v>
      </c>
      <c r="BT147" s="37" t="n">
        <f aca="false">BT109+BT146</f>
        <v>188327.501229455</v>
      </c>
      <c r="BU147" s="37" t="n">
        <f aca="false">BU109+BU146</f>
        <v>143327.501229455</v>
      </c>
      <c r="BV147" s="37" t="n">
        <f aca="false">BV109+BV146</f>
        <v>282075.980953148</v>
      </c>
      <c r="BW147" s="37" t="n">
        <f aca="false">BW109+BW146</f>
        <v>79975.6012294553</v>
      </c>
      <c r="BX147" s="37" t="n">
        <f aca="false">BX109+BX146</f>
        <v>170268.851229455</v>
      </c>
      <c r="BY147" s="37" t="n">
        <f aca="false">BY109+BY146</f>
        <v>-20636.8457459562</v>
      </c>
      <c r="BZ147" s="37" t="n">
        <f aca="false">BZ109+BZ146</f>
        <v>178008.304254044</v>
      </c>
      <c r="CA147" s="37" t="n">
        <f aca="false">CA109+CA146</f>
        <v>-47578.1957459557</v>
      </c>
      <c r="CB147" s="37" t="n">
        <f aca="false">CB109+CB146</f>
        <v>196066.954254044</v>
      </c>
      <c r="CC147" s="37" t="n">
        <f aca="false">CC109+CC146</f>
        <v>-58136.8457459556</v>
      </c>
      <c r="CD147" s="37" t="n">
        <f aca="false">CD109+CD146</f>
        <v>159949.654254044</v>
      </c>
      <c r="CE147" s="37" t="n">
        <f aca="false">CE109+CE146</f>
        <v>-58136.8457459556</v>
      </c>
      <c r="CF147" s="37" t="n">
        <f aca="false">CF109+CF146</f>
        <v>186315.579928135</v>
      </c>
      <c r="CG147" s="37" t="n">
        <f aca="false">CG109+CG146</f>
        <v>-65636.8457459561</v>
      </c>
      <c r="CH147" s="37" t="n">
        <f aca="false">CH109+CH146</f>
        <v>-192843.595745956</v>
      </c>
      <c r="CI147" s="37" t="n">
        <f aca="false">CI109+CI146</f>
        <v>32156.4042540444</v>
      </c>
      <c r="CJ147" s="37" t="n">
        <f aca="false">CJ109+CJ146</f>
        <v>69656.4042540443</v>
      </c>
      <c r="CK147" s="37" t="n">
        <f aca="false">CK109+CK146</f>
        <v>59130.8233391253</v>
      </c>
      <c r="CL147" s="37" t="n">
        <f aca="false">CL109+CL146</f>
        <v>167010.764045772</v>
      </c>
      <c r="CM147" s="37" t="n">
        <f aca="false">CM109+CM146</f>
        <v>-49221.0766608751</v>
      </c>
      <c r="CN147" s="37" t="n">
        <f aca="false">CN109+CN146</f>
        <v>-49221.0766608751</v>
      </c>
      <c r="CO147" s="37" t="n">
        <f aca="false">CO109+CO146</f>
        <v>-49221.0766608751</v>
      </c>
      <c r="CP147" s="37" t="n">
        <f aca="false">CP109+CP146</f>
        <v>-49221.0766608751</v>
      </c>
      <c r="CQ147" s="37" t="n">
        <f aca="false">CQ109+CQ146</f>
        <v>-49221.0766608751</v>
      </c>
      <c r="CR147" s="37" t="n">
        <f aca="false">CR109+CR146</f>
        <v>59130.8233391253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-0.200284253719881</v>
      </c>
      <c r="J148" s="33" t="n">
        <f aca="false">IFERROR(J147/J58,0)</f>
        <v>0.0688813258865829</v>
      </c>
      <c r="K148" s="33" t="n">
        <f aca="false">IFERROR(K147/K58,0)</f>
        <v>0.0616825878348352</v>
      </c>
      <c r="L148" s="33" t="n">
        <f aca="false">IFERROR(L147/L58,0)</f>
        <v>-0.021145557662219</v>
      </c>
      <c r="M148" s="33" t="n">
        <f aca="false">IFERROR(M147/M58,0)</f>
        <v>0.0683265766847536</v>
      </c>
      <c r="N148" s="33" t="n">
        <f aca="false">IFERROR(N147/N58,0)</f>
        <v>0.0719285740417918</v>
      </c>
      <c r="O148" s="33" t="n">
        <f aca="false">IFERROR(O147/O58,0)</f>
        <v>0.0544354598617611</v>
      </c>
      <c r="P148" s="33" t="n">
        <f aca="false">IFERROR(P147/P58,0)</f>
        <v>0.057416755168533</v>
      </c>
      <c r="Q148" s="33" t="n">
        <f aca="false">IFERROR(Q147/Q58,0)</f>
        <v>0.0487613164870567</v>
      </c>
      <c r="R148" s="33" t="n">
        <f aca="false">IFERROR(R147/R58,0)</f>
        <v>-0.0790574803098508</v>
      </c>
      <c r="S148" s="33" t="n">
        <f aca="false">IFERROR(S147/S58,0)</f>
        <v>0.036248458888261</v>
      </c>
      <c r="T148" s="33" t="n">
        <f aca="false">IFERROR(T147/T58,0)</f>
        <v>0.0366478748196684</v>
      </c>
      <c r="U148" s="33" t="n">
        <f aca="false">IFERROR(U147/U58,0)</f>
        <v>0.0567999266525011</v>
      </c>
      <c r="V148" s="33" t="n">
        <f aca="false">IFERROR(V147/V58,0)</f>
        <v>0.0626612953680393</v>
      </c>
      <c r="W148" s="33" t="n">
        <f aca="false">IFERROR(W147/W58,0)</f>
        <v>0.129331326473492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0.0528889834286464</v>
      </c>
      <c r="AU148" s="33" t="n">
        <f aca="false">IFERROR(AU147/AU58,0)</f>
        <v>0.102654044541752</v>
      </c>
      <c r="AV148" s="33" t="n">
        <f aca="false">IFERROR(AV147/AV58,0)</f>
        <v>0.00981212720361136</v>
      </c>
      <c r="AW148" s="33" t="n">
        <f aca="false">IFERROR(AW147/AW58,0)</f>
        <v>0.00985753384712747</v>
      </c>
      <c r="AX148" s="33" t="n">
        <f aca="false">IFERROR(AX147/AX58,0)</f>
        <v>0.0100610079430346</v>
      </c>
      <c r="AY148" s="33" t="n">
        <f aca="false">IFERROR(AY147/AY58,0)</f>
        <v>0.0104348035410486</v>
      </c>
      <c r="AZ148" s="33" t="n">
        <f aca="false">IFERROR(AZ147/AZ58,0)</f>
        <v>0.0259065906853559</v>
      </c>
      <c r="BA148" s="33" t="n">
        <f aca="false">IFERROR(BA147/BA58,0)</f>
        <v>0.0349524481172538</v>
      </c>
      <c r="BB148" s="33" t="n">
        <f aca="false">IFERROR(BB147/BB58,0)</f>
        <v>0.0100757603950943</v>
      </c>
      <c r="BC148" s="33" t="n">
        <f aca="false">IFERROR(BC147/BC58,0)</f>
        <v>0.0106707086239656</v>
      </c>
      <c r="BD148" s="33" t="n">
        <f aca="false">IFERROR(BD147/BD58,0)</f>
        <v>0.0518857115748193</v>
      </c>
      <c r="BE148" s="33" t="n">
        <f aca="false">IFERROR(BE147/BE58,0)</f>
        <v>0.00521823066138688</v>
      </c>
      <c r="BF148" s="33" t="n">
        <f aca="false">IFERROR(BF147/BF58,0)</f>
        <v>0.0349741218271815</v>
      </c>
      <c r="BG148" s="33" t="n">
        <f aca="false">IFERROR(BG147/BG58,0)</f>
        <v>0.0499231479229872</v>
      </c>
      <c r="BH148" s="33" t="n">
        <f aca="false">IFERROR(BH147/BH58,0)</f>
        <v>0.08824994798804</v>
      </c>
      <c r="BI148" s="33" t="n">
        <f aca="false">IFERROR(BI147/BI58,0)</f>
        <v>-0.0141588295869522</v>
      </c>
      <c r="BJ148" s="33" t="n">
        <f aca="false">IFERROR(BJ147/BJ58,0)</f>
        <v>-0.0263466005427749</v>
      </c>
      <c r="BK148" s="33" t="n">
        <f aca="false">IFERROR(BK147/BK58,0)</f>
        <v>-0.0141864662223501</v>
      </c>
      <c r="BL148" s="33" t="n">
        <f aca="false">IFERROR(BL147/BL58,0)</f>
        <v>0.0139980553797103</v>
      </c>
      <c r="BM148" s="33" t="n">
        <f aca="false">IFERROR(BM147/BM58,0)</f>
        <v>0.00447492696719404</v>
      </c>
      <c r="BN148" s="33" t="n">
        <f aca="false">IFERROR(BN147/BN58,0)</f>
        <v>0.0276099367951559</v>
      </c>
      <c r="BO148" s="33" t="n">
        <f aca="false">IFERROR(BO147/BO58,0)</f>
        <v>0.0195021482963767</v>
      </c>
      <c r="BP148" s="33" t="n">
        <f aca="false">IFERROR(BP147/BP58,0)</f>
        <v>0.0258340557312717</v>
      </c>
      <c r="BQ148" s="33" t="n">
        <f aca="false">IFERROR(BQ147/BQ58,0)</f>
        <v>0.0255622895254641</v>
      </c>
      <c r="BR148" s="33" t="n">
        <f aca="false">IFERROR(BR147/BR58,0)</f>
        <v>0.0393071730983755</v>
      </c>
      <c r="BS148" s="33" t="n">
        <f aca="false">IFERROR(BS147/BS58,0)</f>
        <v>0.0129408222112605</v>
      </c>
      <c r="BT148" s="33" t="n">
        <f aca="false">IFERROR(BT147/BT58,0)</f>
        <v>0.0289898342940228</v>
      </c>
      <c r="BU148" s="33" t="n">
        <f aca="false">IFERROR(BU147/BU58,0)</f>
        <v>0.0225869108089786</v>
      </c>
      <c r="BV148" s="33" t="n">
        <f aca="false">IFERROR(BV147/BV58,0)</f>
        <v>0.0461322751531682</v>
      </c>
      <c r="BW148" s="33" t="n">
        <f aca="false">IFERROR(BW147/BW58,0)</f>
        <v>0.0147059739785664</v>
      </c>
      <c r="BX148" s="33" t="n">
        <f aca="false">IFERROR(BX147/BX58,0)</f>
        <v>0.0329272372628641</v>
      </c>
      <c r="BY148" s="33" t="n">
        <f aca="false">IFERROR(BY147/BY58,0)</f>
        <v>-0.00455064362550245</v>
      </c>
      <c r="BZ148" s="33" t="n">
        <f aca="false">IFERROR(BZ147/BZ58,0)</f>
        <v>0.0376997339865765</v>
      </c>
      <c r="CA148" s="33" t="n">
        <f aca="false">IFERROR(CA147/CA58,0)</f>
        <v>-0.0113528911469756</v>
      </c>
      <c r="CB148" s="33" t="n">
        <f aca="false">IFERROR(CB147/CB58,0)</f>
        <v>0.0442882283584242</v>
      </c>
      <c r="CC148" s="33" t="n">
        <f aca="false">IFERROR(CC147/CC58,0)</f>
        <v>-0.0146773078493663</v>
      </c>
      <c r="CD148" s="33" t="n">
        <f aca="false">IFERROR(CD147/CD58,0)</f>
        <v>0.0367910444157179</v>
      </c>
      <c r="CE148" s="33" t="n">
        <f aca="false">IFERROR(CE147/CE58,0)</f>
        <v>-0.0142054927821371</v>
      </c>
      <c r="CF148" s="33" t="n">
        <f aca="false">IFERROR(CF147/CF58,0)</f>
        <v>0.0397868431936096</v>
      </c>
      <c r="CG148" s="33" t="n">
        <f aca="false">IFERROR(CG147/CG58,0)</f>
        <v>-0.0146055176409389</v>
      </c>
      <c r="CH148" s="33" t="n">
        <f aca="false">IFERROR(CH147/CH58,0)</f>
        <v>-0.0375923994252384</v>
      </c>
      <c r="CI148" s="33" t="n">
        <f aca="false">IFERROR(CI147/CI58,0)</f>
        <v>0.00595601801119812</v>
      </c>
      <c r="CJ148" s="33" t="n">
        <f aca="false">IFERROR(CJ147/CJ58,0)</f>
        <v>0.0124341118271081</v>
      </c>
      <c r="CK148" s="33" t="n">
        <f aca="false">IFERROR(CK147/CK58,0)</f>
        <v>0.0103246398979049</v>
      </c>
      <c r="CL148" s="33" t="n">
        <f aca="false">IFERROR(CL147/CL58,0)</f>
        <v>0.0289684302699843</v>
      </c>
      <c r="CM148" s="33" t="n">
        <f aca="false">IFERROR(CM147/CM58,0)</f>
        <v>-0.00922761156333451</v>
      </c>
      <c r="CN148" s="33" t="n">
        <f aca="false">IFERROR(CN147/CN58,0)</f>
        <v>-0.00933421262288579</v>
      </c>
      <c r="CO148" s="33" t="n">
        <f aca="false">IFERROR(CO147/CO58,0)</f>
        <v>-0.00963474442664642</v>
      </c>
      <c r="CP148" s="33" t="n">
        <f aca="false">IFERROR(CP147/CP58,0)</f>
        <v>-0.0101483470866768</v>
      </c>
      <c r="CQ148" s="33" t="n">
        <f aca="false">IFERROR(CQ147/CQ58,0)</f>
        <v>-0.0109088540326361</v>
      </c>
      <c r="CR148" s="33" t="n">
        <f aca="false">IFERROR(CR147/CR58,0)</f>
        <v>0.0143777842956626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-123402.196</v>
      </c>
      <c r="R203" s="37" t="n">
        <f aca="false">R171+R202</f>
        <v>-123402.196</v>
      </c>
      <c r="S203" s="37" t="n">
        <f aca="false">S171+S202</f>
        <v>-123402.196</v>
      </c>
      <c r="T203" s="37" t="n">
        <f aca="false">T171+T202</f>
        <v>-148908.446</v>
      </c>
      <c r="U203" s="37" t="n">
        <f aca="false">U171+U202</f>
        <v>-147308.446</v>
      </c>
      <c r="V203" s="37" t="n">
        <f aca="false">V171+V202</f>
        <v>-147308.446</v>
      </c>
      <c r="W203" s="37" t="n">
        <f aca="false">W171+W202</f>
        <v>-147308.446</v>
      </c>
      <c r="X203" s="37" t="n">
        <f aca="false">X171+X202</f>
        <v>-147847.246</v>
      </c>
      <c r="Y203" s="37" t="n">
        <f aca="false">Y171+Y202</f>
        <v>-90472.246</v>
      </c>
      <c r="Z203" s="37" t="n">
        <f aca="false">Z171+Z202</f>
        <v>-155024.246</v>
      </c>
      <c r="AA203" s="37" t="n">
        <f aca="false">AA171+AA202</f>
        <v>-155024.246</v>
      </c>
      <c r="AB203" s="37" t="n">
        <f aca="false">AB171+AB202</f>
        <v>-97649.246</v>
      </c>
      <c r="AC203" s="37" t="n">
        <f aca="false">AC171+AC202</f>
        <v>-158688.41512</v>
      </c>
      <c r="AD203" s="37" t="n">
        <f aca="false">AD171+AD202</f>
        <v>-158688.41512</v>
      </c>
      <c r="AE203" s="37" t="n">
        <f aca="false">AE171+AE202</f>
        <v>-101313.41512</v>
      </c>
      <c r="AF203" s="37" t="n">
        <f aca="false">AF171+AF202</f>
        <v>-158688.41512</v>
      </c>
      <c r="AG203" s="37" t="n">
        <f aca="false">AG171+AG202</f>
        <v>-182372.62512</v>
      </c>
      <c r="AH203" s="37" t="n">
        <f aca="false">AH171+AH202</f>
        <v>-182372.62512</v>
      </c>
      <c r="AI203" s="37" t="n">
        <f aca="false">AI171+AI202</f>
        <v>-191872.62512</v>
      </c>
      <c r="AJ203" s="37" t="n">
        <f aca="false">AJ171+AJ202</f>
        <v>-191872.62512</v>
      </c>
      <c r="AK203" s="37" t="n">
        <f aca="false">AK171+AK202</f>
        <v>-191872.62512</v>
      </c>
      <c r="AL203" s="37" t="n">
        <f aca="false">AL171+AL202</f>
        <v>-191872.62512</v>
      </c>
      <c r="AM203" s="37" t="n">
        <f aca="false">AM171+AM202</f>
        <v>-191872.62512</v>
      </c>
      <c r="AN203" s="37" t="n">
        <f aca="false">AN171+AN202</f>
        <v>-191872.62512</v>
      </c>
      <c r="AO203" s="37" t="n">
        <f aca="false">AO171+AO202</f>
        <v>-195610.0776224</v>
      </c>
      <c r="AP203" s="37" t="n">
        <f aca="false">AP171+AP202</f>
        <v>-195610.0776224</v>
      </c>
      <c r="AQ203" s="37" t="n">
        <f aca="false">AQ171+AQ202</f>
        <v>-195610.0776224</v>
      </c>
      <c r="AR203" s="37" t="n">
        <f aca="false">AR171+AR202</f>
        <v>-195610.0776224</v>
      </c>
      <c r="AS203" s="37" t="n">
        <f aca="false">AS171+AS202</f>
        <v>-195610.0776224</v>
      </c>
      <c r="AT203" s="37" t="n">
        <f aca="false">AT171+AT202</f>
        <v>-195610.0776224</v>
      </c>
      <c r="AU203" s="37" t="n">
        <f aca="false">AU171+AU202</f>
        <v>-195610.0776224</v>
      </c>
      <c r="AV203" s="37" t="n">
        <f aca="false">AV171+AV202</f>
        <v>-195610.0776224</v>
      </c>
      <c r="AW203" s="37" t="n">
        <f aca="false">AW171+AW202</f>
        <v>-195610.0776224</v>
      </c>
      <c r="AX203" s="37" t="n">
        <f aca="false">AX171+AX202</f>
        <v>-195610.0776224</v>
      </c>
      <c r="AY203" s="37" t="n">
        <f aca="false">AY171+AY202</f>
        <v>-195610.0776224</v>
      </c>
      <c r="AZ203" s="37" t="n">
        <f aca="false">AZ171+AZ202</f>
        <v>-195610.0776224</v>
      </c>
      <c r="BA203" s="37" t="n">
        <f aca="false">BA171+BA202</f>
        <v>-199422.279174848</v>
      </c>
      <c r="BB203" s="37" t="n">
        <f aca="false">BB171+BB202</f>
        <v>-199422.279174848</v>
      </c>
      <c r="BC203" s="37" t="n">
        <f aca="false">BC171+BC202</f>
        <v>-199422.279174848</v>
      </c>
      <c r="BD203" s="37" t="n">
        <f aca="false">BD171+BD202</f>
        <v>-199422.279174848</v>
      </c>
      <c r="BE203" s="37" t="n">
        <f aca="false">BE171+BE202</f>
        <v>-199422.279174848</v>
      </c>
      <c r="BF203" s="37" t="n">
        <f aca="false">BF171+BF202</f>
        <v>-199422.279174848</v>
      </c>
      <c r="BG203" s="37" t="n">
        <f aca="false">BG171+BG202</f>
        <v>-199422.279174848</v>
      </c>
      <c r="BH203" s="37" t="n">
        <f aca="false">BH171+BH202</f>
        <v>-199422.279174848</v>
      </c>
      <c r="BI203" s="37" t="n">
        <f aca="false">BI171+BI202</f>
        <v>-199422.279174848</v>
      </c>
      <c r="BJ203" s="37" t="n">
        <f aca="false">BJ171+BJ202</f>
        <v>-199422.279174848</v>
      </c>
      <c r="BK203" s="37" t="n">
        <f aca="false">BK171+BK202</f>
        <v>-199422.279174848</v>
      </c>
      <c r="BL203" s="37" t="n">
        <f aca="false">BL171+BL202</f>
        <v>-199422.279174848</v>
      </c>
      <c r="BM203" s="37" t="n">
        <f aca="false">BM171+BM202</f>
        <v>-203310.724758345</v>
      </c>
      <c r="BN203" s="37" t="n">
        <f aca="false">BN171+BN202</f>
        <v>-203310.724758345</v>
      </c>
      <c r="BO203" s="37" t="n">
        <f aca="false">BO171+BO202</f>
        <v>-203310.724758345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-518751.639393387</v>
      </c>
      <c r="J206" s="13" t="n">
        <f aca="false">J109</f>
        <v>768763.658213948</v>
      </c>
      <c r="K206" s="13" t="n">
        <f aca="false">K109</f>
        <v>738851.193486349</v>
      </c>
      <c r="L206" s="13" t="n">
        <f aca="false">L109</f>
        <v>306879.113624758</v>
      </c>
      <c r="M206" s="13" t="n">
        <f aca="false">M109</f>
        <v>764046.710241809</v>
      </c>
      <c r="N206" s="13" t="n">
        <f aca="false">N109</f>
        <v>947203.711587298</v>
      </c>
      <c r="O206" s="13" t="n">
        <f aca="false">O109</f>
        <v>800339.301587298</v>
      </c>
      <c r="P206" s="13" t="n">
        <f aca="false">P109</f>
        <v>821162.791587297</v>
      </c>
      <c r="Q206" s="13" t="n">
        <f aca="false">Q109</f>
        <v>767412.261587298</v>
      </c>
      <c r="R206" s="13" t="n">
        <f aca="false">R109</f>
        <v>-83934.7937622364</v>
      </c>
      <c r="S206" s="13" t="n">
        <f aca="false">S109</f>
        <v>833806.711114514</v>
      </c>
      <c r="T206" s="13" t="n">
        <f aca="false">T109</f>
        <v>895417.441248463</v>
      </c>
      <c r="U206" s="13" t="n">
        <f aca="false">U109</f>
        <v>1112436.60874846</v>
      </c>
      <c r="V206" s="13" t="n">
        <f aca="false">V109</f>
        <v>1191015.69874847</v>
      </c>
      <c r="W206" s="13" t="n">
        <f aca="false">W109</f>
        <v>1819053.28874846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846786.549784677</v>
      </c>
      <c r="AU206" s="13" t="n">
        <f aca="false">AU109</f>
        <v>1269919.38338102</v>
      </c>
      <c r="AV206" s="13" t="n">
        <f aca="false">AV109</f>
        <v>554949.940868547</v>
      </c>
      <c r="AW206" s="13" t="n">
        <f aca="false">AW109</f>
        <v>554949.940868546</v>
      </c>
      <c r="AX206" s="13" t="n">
        <f aca="false">AX109</f>
        <v>554949.940868547</v>
      </c>
      <c r="AY206" s="13" t="n">
        <f aca="false">AY109</f>
        <v>554949.940868547</v>
      </c>
      <c r="AZ206" s="13" t="n">
        <f aca="false">AZ109</f>
        <v>645243.190868546</v>
      </c>
      <c r="BA206" s="13" t="n">
        <f aca="false">BA109</f>
        <v>735536.440868547</v>
      </c>
      <c r="BB206" s="13" t="n">
        <f aca="false">BB109</f>
        <v>554949.940868547</v>
      </c>
      <c r="BC206" s="13" t="n">
        <f aca="false">BC109</f>
        <v>554949.940868547</v>
      </c>
      <c r="BD206" s="13" t="n">
        <f aca="false">BD109</f>
        <v>753595.090868547</v>
      </c>
      <c r="BE206" s="13" t="n">
        <f aca="false">BE109</f>
        <v>573008.590868547</v>
      </c>
      <c r="BF206" s="13" t="n">
        <f aca="false">BF109</f>
        <v>663301.840868547</v>
      </c>
      <c r="BG206" s="13" t="n">
        <f aca="false">BG109</f>
        <v>771653.740868547</v>
      </c>
      <c r="BH206" s="13" t="n">
        <f aca="false">BH109</f>
        <v>894179.465924147</v>
      </c>
      <c r="BI206" s="13" t="n">
        <f aca="false">BI109</f>
        <v>487583.55</v>
      </c>
      <c r="BJ206" s="13" t="n">
        <f aca="false">BJ109</f>
        <v>389287.35</v>
      </c>
      <c r="BK206" s="13" t="n">
        <f aca="false">BK109</f>
        <v>487583.55</v>
      </c>
      <c r="BL206" s="13" t="n">
        <f aca="false">BL109</f>
        <v>577876.8</v>
      </c>
      <c r="BM206" s="13" t="n">
        <f aca="false">BM109</f>
        <v>577876.8</v>
      </c>
      <c r="BN206" s="13" t="n">
        <f aca="false">BN109</f>
        <v>686228.7</v>
      </c>
      <c r="BO206" s="13" t="n">
        <f aca="false">BO109</f>
        <v>686228.7</v>
      </c>
      <c r="BP206" s="13" t="n">
        <f aca="false">BP109</f>
        <v>686228.7</v>
      </c>
      <c r="BQ206" s="13" t="n">
        <f aca="false">BQ109</f>
        <v>686228.7</v>
      </c>
      <c r="BR206" s="13" t="n">
        <f aca="false">BR109</f>
        <v>776521.95</v>
      </c>
      <c r="BS206" s="13" t="n">
        <f aca="false">BS109</f>
        <v>595935.45</v>
      </c>
      <c r="BT206" s="13" t="n">
        <f aca="false">BT109</f>
        <v>704287.35</v>
      </c>
      <c r="BU206" s="13" t="n">
        <f aca="false">BU109</f>
        <v>704287.35</v>
      </c>
      <c r="BV206" s="13" t="n">
        <f aca="false">BV109</f>
        <v>812639.25</v>
      </c>
      <c r="BW206" s="13" t="n">
        <f aca="false">BW109</f>
        <v>595935.45</v>
      </c>
      <c r="BX206" s="13" t="n">
        <f aca="false">BX109</f>
        <v>686228.7</v>
      </c>
      <c r="BY206" s="13" t="n">
        <f aca="false">BY109</f>
        <v>505642.2</v>
      </c>
      <c r="BZ206" s="13" t="n">
        <f aca="false">BZ109</f>
        <v>704287.35</v>
      </c>
      <c r="CA206" s="13" t="n">
        <f aca="false">CA109</f>
        <v>523700.85</v>
      </c>
      <c r="CB206" s="13" t="n">
        <f aca="false">CB109</f>
        <v>722346</v>
      </c>
      <c r="CC206" s="13" t="n">
        <f aca="false">CC109</f>
        <v>505642.2</v>
      </c>
      <c r="CD206" s="13" t="n">
        <f aca="false">CD109</f>
        <v>686228.7</v>
      </c>
      <c r="CE206" s="13" t="n">
        <f aca="false">CE109</f>
        <v>505642.2</v>
      </c>
      <c r="CF206" s="13" t="n">
        <f aca="false">CF109</f>
        <v>722346</v>
      </c>
      <c r="CG206" s="13" t="n">
        <f aca="false">CG109</f>
        <v>505642.2</v>
      </c>
      <c r="CH206" s="13" t="n">
        <f aca="false">CH109</f>
        <v>333435.45</v>
      </c>
      <c r="CI206" s="13" t="n">
        <f aca="false">CI109</f>
        <v>595935.45</v>
      </c>
      <c r="CJ206" s="13" t="n">
        <f aca="false">CJ109</f>
        <v>595935.45</v>
      </c>
      <c r="CK206" s="13" t="n">
        <f aca="false">CK109</f>
        <v>595935.45</v>
      </c>
      <c r="CL206" s="13" t="n">
        <f aca="false">CL109</f>
        <v>704287.35</v>
      </c>
      <c r="CM206" s="13" t="n">
        <f aca="false">CM109</f>
        <v>487583.55</v>
      </c>
      <c r="CN206" s="13" t="n">
        <f aca="false">CN109</f>
        <v>487583.55</v>
      </c>
      <c r="CO206" s="13" t="n">
        <f aca="false">CO109</f>
        <v>487583.55</v>
      </c>
      <c r="CP206" s="13" t="n">
        <f aca="false">CP109</f>
        <v>487583.55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-475137.059393387</v>
      </c>
      <c r="J208" s="30" t="n">
        <f aca="false">J206+J207</f>
        <v>811544.908213948</v>
      </c>
      <c r="K208" s="30" t="n">
        <f aca="false">K206+K207</f>
        <v>781632.443486349</v>
      </c>
      <c r="L208" s="30" t="n">
        <f aca="false">L206+L207</f>
        <v>340285.363624758</v>
      </c>
      <c r="M208" s="30" t="n">
        <f aca="false">M206+M207</f>
        <v>797452.960241809</v>
      </c>
      <c r="N208" s="30" t="n">
        <f aca="false">N206+N207</f>
        <v>1452377.82873015</v>
      </c>
      <c r="O208" s="30" t="n">
        <f aca="false">O206+O207</f>
        <v>864645.561587298</v>
      </c>
      <c r="P208" s="30" t="n">
        <f aca="false">P206+P207</f>
        <v>885969.051587297</v>
      </c>
      <c r="Q208" s="30" t="n">
        <f aca="false">Q206+Q207</f>
        <v>832218.521587298</v>
      </c>
      <c r="R208" s="30" t="n">
        <f aca="false">R206+R207</f>
        <v>-19128.5337622364</v>
      </c>
      <c r="S208" s="30" t="n">
        <f aca="false">S206+S207</f>
        <v>898612.971114514</v>
      </c>
      <c r="T208" s="30" t="n">
        <f aca="false">T206+T207</f>
        <v>934717.451248463</v>
      </c>
      <c r="U208" s="30" t="n">
        <f aca="false">U206+U207</f>
        <v>1153336.61874846</v>
      </c>
      <c r="V208" s="30" t="n">
        <f aca="false">V206+V207</f>
        <v>1231915.70874847</v>
      </c>
      <c r="W208" s="30" t="n">
        <f aca="false">W206+W207</f>
        <v>1859953.29874846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1364964.16882624</v>
      </c>
      <c r="AJ208" s="30" t="n">
        <f aca="false">AJ206+AJ207</f>
        <v>1105208.2581106</v>
      </c>
      <c r="AK208" s="30" t="n">
        <f aca="false">AK206+AK207</f>
        <v>963934.76680085</v>
      </c>
      <c r="AL208" s="30" t="n">
        <f aca="false">AL206+AL207</f>
        <v>867106.48054244</v>
      </c>
      <c r="AM208" s="30" t="n">
        <f aca="false">AM206+AM207</f>
        <v>778493.409784677</v>
      </c>
      <c r="AN208" s="30" t="n">
        <f aca="false">AN206+AN207</f>
        <v>670011.359784678</v>
      </c>
      <c r="AO208" s="30" t="n">
        <f aca="false">AO206+AO207</f>
        <v>738434.649784678</v>
      </c>
      <c r="AP208" s="30" t="n">
        <f aca="false">AP206+AP207</f>
        <v>738434.649784678</v>
      </c>
      <c r="AQ208" s="30" t="n">
        <f aca="false">AQ206+AQ207</f>
        <v>738434.649784678</v>
      </c>
      <c r="AR208" s="30" t="n">
        <f aca="false">AR206+AR207</f>
        <v>846786.549784677</v>
      </c>
      <c r="AS208" s="30" t="n">
        <f aca="false">AS206+AS207</f>
        <v>846786.549784677</v>
      </c>
      <c r="AT208" s="30" t="n">
        <f aca="false">AT206+AT207</f>
        <v>928469.549784677</v>
      </c>
      <c r="AU208" s="30" t="n">
        <f aca="false">AU206+AU207</f>
        <v>1269919.38338102</v>
      </c>
      <c r="AV208" s="30" t="n">
        <f aca="false">AV206+AV207</f>
        <v>554949.940868547</v>
      </c>
      <c r="AW208" s="30" t="n">
        <f aca="false">AW206+AW207</f>
        <v>636631.940868546</v>
      </c>
      <c r="AX208" s="30" t="n">
        <f aca="false">AX206+AX207</f>
        <v>554949.940868547</v>
      </c>
      <c r="AY208" s="30" t="n">
        <f aca="false">AY206+AY207</f>
        <v>554949.940868547</v>
      </c>
      <c r="AZ208" s="30" t="n">
        <f aca="false">AZ206+AZ207</f>
        <v>726925.190868546</v>
      </c>
      <c r="BA208" s="30" t="n">
        <f aca="false">BA206+BA207</f>
        <v>735536.440868547</v>
      </c>
      <c r="BB208" s="30" t="n">
        <f aca="false">BB206+BB207</f>
        <v>554949.940868547</v>
      </c>
      <c r="BC208" s="30" t="n">
        <f aca="false">BC206+BC207</f>
        <v>1488470.94086855</v>
      </c>
      <c r="BD208" s="30" t="n">
        <f aca="false">BD206+BD207</f>
        <v>753595.090868547</v>
      </c>
      <c r="BE208" s="30" t="n">
        <f aca="false">BE206+BE207</f>
        <v>573008.590868547</v>
      </c>
      <c r="BF208" s="30" t="n">
        <f aca="false">BF206+BF207</f>
        <v>794179.840868547</v>
      </c>
      <c r="BG208" s="30" t="n">
        <f aca="false">BG206+BG207</f>
        <v>771653.740868547</v>
      </c>
      <c r="BH208" s="30" t="n">
        <f aca="false">BH206+BH207</f>
        <v>894179.465924147</v>
      </c>
      <c r="BI208" s="30" t="n">
        <f aca="false">BI206+BI207</f>
        <v>618459.55</v>
      </c>
      <c r="BJ208" s="30" t="n">
        <f aca="false">BJ206+BJ207</f>
        <v>389287.35</v>
      </c>
      <c r="BK208" s="30" t="n">
        <f aca="false">BK206+BK207</f>
        <v>487583.55</v>
      </c>
      <c r="BL208" s="30" t="n">
        <f aca="false">BL206+BL207</f>
        <v>708752.8</v>
      </c>
      <c r="BM208" s="30" t="n">
        <f aca="false">BM206+BM207</f>
        <v>577876.8</v>
      </c>
      <c r="BN208" s="30" t="n">
        <f aca="false">BN206+BN207</f>
        <v>686228.7</v>
      </c>
      <c r="BO208" s="30" t="n">
        <f aca="false">BO206+BO207</f>
        <v>817104.7</v>
      </c>
      <c r="BP208" s="30" t="n">
        <f aca="false">BP206+BP207</f>
        <v>686228.7</v>
      </c>
      <c r="BQ208" s="30" t="n">
        <f aca="false">BQ206+BQ207</f>
        <v>686228.7</v>
      </c>
      <c r="BR208" s="30" t="n">
        <f aca="false">BR206+BR207</f>
        <v>918927.95</v>
      </c>
      <c r="BS208" s="30" t="n">
        <f aca="false">BS206+BS207</f>
        <v>595935.45</v>
      </c>
      <c r="BT208" s="30" t="n">
        <f aca="false">BT206+BT207</f>
        <v>704287.35</v>
      </c>
      <c r="BU208" s="30" t="n">
        <f aca="false">BU206+BU207</f>
        <v>846689.35</v>
      </c>
      <c r="BV208" s="30" t="n">
        <f aca="false">BV206+BV207</f>
        <v>812639.25</v>
      </c>
      <c r="BW208" s="30" t="n">
        <f aca="false">BW206+BW207</f>
        <v>595935.45</v>
      </c>
      <c r="BX208" s="30" t="n">
        <f aca="false">BX206+BX207</f>
        <v>828630.7</v>
      </c>
      <c r="BY208" s="30" t="n">
        <f aca="false">BY206+BY207</f>
        <v>505642.2</v>
      </c>
      <c r="BZ208" s="30" t="n">
        <f aca="false">BZ206+BZ207</f>
        <v>704287.35</v>
      </c>
      <c r="CA208" s="30" t="n">
        <f aca="false">CA206+CA207</f>
        <v>739258.85</v>
      </c>
      <c r="CB208" s="30" t="n">
        <f aca="false">CB206+CB207</f>
        <v>722346</v>
      </c>
      <c r="CC208" s="30" t="n">
        <f aca="false">CC206+CC207</f>
        <v>505642.2</v>
      </c>
      <c r="CD208" s="30" t="n">
        <f aca="false">CD206+CD207</f>
        <v>917245.7</v>
      </c>
      <c r="CE208" s="30" t="n">
        <f aca="false">CE206+CE207</f>
        <v>505642.2</v>
      </c>
      <c r="CF208" s="30" t="n">
        <f aca="false">CF206+CF207</f>
        <v>722346</v>
      </c>
      <c r="CG208" s="30" t="n">
        <f aca="false">CG206+CG207</f>
        <v>736658.2</v>
      </c>
      <c r="CH208" s="30" t="n">
        <f aca="false">CH206+CH207</f>
        <v>333435.45</v>
      </c>
      <c r="CI208" s="30" t="n">
        <f aca="false">CI206+CI207</f>
        <v>595935.45</v>
      </c>
      <c r="CJ208" s="30" t="n">
        <f aca="false">CJ206+CJ207</f>
        <v>826951.45</v>
      </c>
      <c r="CK208" s="30" t="n">
        <f aca="false">CK206+CK207</f>
        <v>826951.45</v>
      </c>
      <c r="CL208" s="30" t="n">
        <f aca="false">CL206+CL207</f>
        <v>935303.35</v>
      </c>
      <c r="CM208" s="30" t="n">
        <f aca="false">CM206+CM207</f>
        <v>718599.55</v>
      </c>
      <c r="CN208" s="30" t="n">
        <f aca="false">CN206+CN207</f>
        <v>718599.55</v>
      </c>
      <c r="CO208" s="30" t="n">
        <f aca="false">CO206+CO207</f>
        <v>718599.55</v>
      </c>
      <c r="CP208" s="30" t="n">
        <f aca="false">CP206+CP207</f>
        <v>718599.55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-584313.486024955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-543342.98899073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-549899.20772976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-510217.139934114</v>
      </c>
      <c r="BK209" s="13" t="n">
        <f aca="false">BK146</f>
        <v>-550842.98899073</v>
      </c>
      <c r="BL209" s="13" t="n">
        <f aca="false">BL146</f>
        <v>-505842.98899073</v>
      </c>
      <c r="BM209" s="13" t="n">
        <f aca="false">BM146</f>
        <v>-553459.848770545</v>
      </c>
      <c r="BN209" s="13" t="n">
        <f aca="false">BN146</f>
        <v>-515959.848770545</v>
      </c>
      <c r="BO209" s="13" t="n">
        <f aca="false">BO146</f>
        <v>-560959.848770545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-560959.848770545</v>
      </c>
      <c r="BV209" s="13" t="n">
        <f aca="false">BV146</f>
        <v>-530563.269046853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-571279.045745956</v>
      </c>
      <c r="CB209" s="13" t="n">
        <f aca="false">CB146</f>
        <v>-526279.045745956</v>
      </c>
      <c r="CC209" s="13" t="n">
        <f aca="false">CC146</f>
        <v>-563779.045745956</v>
      </c>
      <c r="CD209" s="13" t="n">
        <f aca="false">CD146</f>
        <v>-526279.045745956</v>
      </c>
      <c r="CE209" s="13" t="n">
        <f aca="false">CE146</f>
        <v>-563779.045745956</v>
      </c>
      <c r="CF209" s="13" t="n">
        <f aca="false">CF146</f>
        <v>-536030.420071864</v>
      </c>
      <c r="CG209" s="13" t="n">
        <f aca="false">CG146</f>
        <v>-571279.045745956</v>
      </c>
      <c r="CH209" s="13" t="n">
        <f aca="false">CH146</f>
        <v>-526279.045745956</v>
      </c>
      <c r="CI209" s="13" t="n">
        <f aca="false">CI146</f>
        <v>-563779.045745956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-537276.585954228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-681094.82483755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-721968.017460216</v>
      </c>
      <c r="AK211" s="30" t="n">
        <f aca="false">AK209+AK210</f>
        <v>-678073.114346</v>
      </c>
      <c r="AL211" s="30" t="n">
        <f aca="false">AL209+AL210</f>
        <v>-694571.571203412</v>
      </c>
      <c r="AM211" s="30" t="n">
        <f aca="false">AM209+AM210</f>
        <v>-715573.114346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-736534.57663292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-736534.57663292</v>
      </c>
      <c r="AT211" s="30" t="n">
        <f aca="false">AT209+AT210</f>
        <v>-773217.57663292</v>
      </c>
      <c r="AU211" s="30" t="n">
        <f aca="false">AU209+AU210</f>
        <v>-779923.563647355</v>
      </c>
      <c r="AV211" s="30" t="n">
        <f aca="false">AV209+AV210</f>
        <v>-691534.57663292</v>
      </c>
      <c r="AW211" s="30" t="n">
        <f aca="false">AW209+AW210</f>
        <v>-773216.57663292</v>
      </c>
      <c r="AX211" s="30" t="n">
        <f aca="false">AX209+AX210</f>
        <v>-691534.57663292</v>
      </c>
      <c r="AY211" s="30" t="n">
        <f aca="false">AY209+AY210</f>
        <v>-691534.57663292</v>
      </c>
      <c r="AZ211" s="30" t="n">
        <f aca="false">AZ209+AZ210</f>
        <v>-773216.57663292</v>
      </c>
      <c r="BA211" s="30" t="n">
        <f aca="false">BA209+BA210</f>
        <v>-742765.268165578</v>
      </c>
      <c r="BB211" s="30" t="n">
        <f aca="false">BB209+BB210</f>
        <v>-705265.268165578</v>
      </c>
      <c r="BC211" s="30" t="n">
        <f aca="false">BC209+BC210</f>
        <v>-1638786.26816558</v>
      </c>
      <c r="BD211" s="30" t="n">
        <f aca="false">BD209+BD210</f>
        <v>-705265.268165578</v>
      </c>
      <c r="BE211" s="30" t="n">
        <f aca="false">BE209+BE210</f>
        <v>-750265.268165578</v>
      </c>
      <c r="BF211" s="30" t="n">
        <f aca="false">BF209+BF210</f>
        <v>-836143.268165578</v>
      </c>
      <c r="BG211" s="30" t="n">
        <f aca="false">BG209+BG210</f>
        <v>-749321.486904608</v>
      </c>
      <c r="BH211" s="30" t="n">
        <f aca="false">BH209+BH210</f>
        <v>-705265.268165578</v>
      </c>
      <c r="BI211" s="30" t="n">
        <f aca="false">BI209+BI210</f>
        <v>-873641.268165578</v>
      </c>
      <c r="BJ211" s="30" t="n">
        <f aca="false">BJ209+BJ210</f>
        <v>-709639.419108962</v>
      </c>
      <c r="BK211" s="30" t="n">
        <f aca="false">BK209+BK210</f>
        <v>-750265.268165578</v>
      </c>
      <c r="BL211" s="30" t="n">
        <f aca="false">BL209+BL210</f>
        <v>-836141.268165578</v>
      </c>
      <c r="BM211" s="30" t="n">
        <f aca="false">BM209+BM210</f>
        <v>-756770.57352889</v>
      </c>
      <c r="BN211" s="30" t="n">
        <f aca="false">BN209+BN210</f>
        <v>-719270.57352889</v>
      </c>
      <c r="BO211" s="30" t="n">
        <f aca="false">BO209+BO210</f>
        <v>-895146.57352889</v>
      </c>
      <c r="BP211" s="30" t="n">
        <f aca="false">BP209+BP210</f>
        <v>-719270.57352889</v>
      </c>
      <c r="BQ211" s="30" t="n">
        <f aca="false">BQ209+BQ210</f>
        <v>-719270.57352889</v>
      </c>
      <c r="BR211" s="30" t="n">
        <f aca="false">BR209+BR210</f>
        <v>-808426.22352889</v>
      </c>
      <c r="BS211" s="30" t="n">
        <f aca="false">BS209+BS210</f>
        <v>-719270.57352889</v>
      </c>
      <c r="BT211" s="30" t="n">
        <f aca="false">BT209+BT210</f>
        <v>-719270.57352889</v>
      </c>
      <c r="BU211" s="30" t="n">
        <f aca="false">BU209+BU210</f>
        <v>-838910.57352889</v>
      </c>
      <c r="BV211" s="30" t="n">
        <f aca="false">BV209+BV210</f>
        <v>-733873.993805197</v>
      </c>
      <c r="BW211" s="30" t="n">
        <f aca="false">BW209+BW210</f>
        <v>-719270.57352889</v>
      </c>
      <c r="BX211" s="30" t="n">
        <f aca="false">BX209+BX210</f>
        <v>-793910.57352889</v>
      </c>
      <c r="BY211" s="30" t="n">
        <f aca="false">BY209+BY210</f>
        <v>-733555.984999468</v>
      </c>
      <c r="BZ211" s="30" t="n">
        <f aca="false">BZ209+BZ210</f>
        <v>-733555.984999468</v>
      </c>
      <c r="CA211" s="30" t="n">
        <f aca="false">CA209+CA210</f>
        <v>-926351.984999468</v>
      </c>
      <c r="CB211" s="30" t="n">
        <f aca="false">CB209+CB210</f>
        <v>-733555.984999468</v>
      </c>
      <c r="CC211" s="30" t="n">
        <f aca="false">CC209+CC210</f>
        <v>-771055.984999468</v>
      </c>
      <c r="CD211" s="30" t="n">
        <f aca="false">CD209+CD210</f>
        <v>-888073.984999468</v>
      </c>
      <c r="CE211" s="30" t="n">
        <f aca="false">CE209+CE210</f>
        <v>-771055.984999468</v>
      </c>
      <c r="CF211" s="30" t="n">
        <f aca="false">CF209+CF210</f>
        <v>-743307.359325376</v>
      </c>
      <c r="CG211" s="30" t="n">
        <f aca="false">CG209+CG210</f>
        <v>-933072.984999468</v>
      </c>
      <c r="CH211" s="30" t="n">
        <f aca="false">CH209+CH210</f>
        <v>-733555.984999468</v>
      </c>
      <c r="CI211" s="30" t="n">
        <f aca="false">CI209+CI210</f>
        <v>-771055.984999468</v>
      </c>
      <c r="CJ211" s="30" t="n">
        <f aca="false">CJ209+CJ210</f>
        <v>-881464.958392989</v>
      </c>
      <c r="CK211" s="30" t="n">
        <f aca="false">CK209+CK210</f>
        <v>-821282.104699457</v>
      </c>
      <c r="CL211" s="30" t="n">
        <f aca="false">CL209+CL210</f>
        <v>-821754.06399281</v>
      </c>
      <c r="CM211" s="30" t="n">
        <f aca="false">CM209+CM210</f>
        <v>-821282.104699457</v>
      </c>
      <c r="CN211" s="30" t="n">
        <f aca="false">CN209+CN210</f>
        <v>-821282.104699457</v>
      </c>
      <c r="CO211" s="30" t="n">
        <f aca="false">CO209+CO210</f>
        <v>-821282.104699457</v>
      </c>
      <c r="CP211" s="30" t="n">
        <f aca="false">CP209+CP210</f>
        <v>-821282.104699457</v>
      </c>
      <c r="CQ211" s="30" t="n">
        <f aca="false">CQ209+CQ210</f>
        <v>-821282.104699457</v>
      </c>
      <c r="CR211" s="30" t="n">
        <f aca="false">CR209+CR210</f>
        <v>-821282.104699457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-1043665.58439339</v>
      </c>
      <c r="J212" s="37" t="n">
        <f aca="false">J208+J211</f>
        <v>243016.383213948</v>
      </c>
      <c r="K212" s="37" t="n">
        <f aca="false">K208+K211</f>
        <v>213103.918486349</v>
      </c>
      <c r="L212" s="37" t="n">
        <f aca="false">L208+L211</f>
        <v>-267509.828041909</v>
      </c>
      <c r="M212" s="37" t="n">
        <f aca="false">M208+M211</f>
        <v>185253.601908475</v>
      </c>
      <c r="N212" s="37" t="n">
        <f aca="false">N208+N211</f>
        <v>490178.260396821</v>
      </c>
      <c r="O212" s="37" t="n">
        <f aca="false">O208+O211</f>
        <v>217195.341378964</v>
      </c>
      <c r="P212" s="37" t="n">
        <f aca="false">P208+P211</f>
        <v>276492.603253964</v>
      </c>
      <c r="Q212" s="37" t="n">
        <f aca="false">Q208+Q211</f>
        <v>210652.544287298</v>
      </c>
      <c r="R212" s="37" t="n">
        <f aca="false">R208+R211</f>
        <v>-750754.136062236</v>
      </c>
      <c r="S212" s="37" t="n">
        <f aca="false">S208+S211</f>
        <v>195447.331314514</v>
      </c>
      <c r="T212" s="37" t="n">
        <f aca="false">T208+T211</f>
        <v>241548.386448463</v>
      </c>
      <c r="U212" s="37" t="n">
        <f aca="false">U208+U211</f>
        <v>442354.093948464</v>
      </c>
      <c r="V212" s="37" t="n">
        <f aca="false">V208+V211</f>
        <v>567040.106448466</v>
      </c>
      <c r="W212" s="37" t="n">
        <f aca="false">W208+W211</f>
        <v>1195077.69644846</v>
      </c>
      <c r="X212" s="37" t="n">
        <f aca="false">X208+X211</f>
        <v>748692.951307379</v>
      </c>
      <c r="Y212" s="37" t="n">
        <f aca="false">Y208+Y211</f>
        <v>581741.304857379</v>
      </c>
      <c r="Z212" s="37" t="n">
        <f aca="false">Z208+Z211</f>
        <v>706101.311307379</v>
      </c>
      <c r="AA212" s="37" t="n">
        <f aca="false">AA208+AA211</f>
        <v>649037.611307378</v>
      </c>
      <c r="AB212" s="37" t="n">
        <f aca="false">AB208+AB211</f>
        <v>692685.595929156</v>
      </c>
      <c r="AC212" s="37" t="n">
        <f aca="false">AC208+AC211</f>
        <v>393387.614639601</v>
      </c>
      <c r="AD212" s="37" t="n">
        <f aca="false">AD208+AD211</f>
        <v>416337.524639601</v>
      </c>
      <c r="AE212" s="37" t="n">
        <f aca="false">AE208+AE211</f>
        <v>-101401.884491853</v>
      </c>
      <c r="AF212" s="37" t="n">
        <f aca="false">AF208+AF211</f>
        <v>789177.16561226</v>
      </c>
      <c r="AG212" s="37" t="n">
        <f aca="false">AG208+AG211</f>
        <v>505662.094912486</v>
      </c>
      <c r="AH212" s="37" t="n">
        <f aca="false">AH208+AH211</f>
        <v>484268.544912485</v>
      </c>
      <c r="AI212" s="37" t="n">
        <f aca="false">AI208+AI211</f>
        <v>686891.054480235</v>
      </c>
      <c r="AJ212" s="37" t="n">
        <f aca="false">AJ208+AJ211</f>
        <v>383240.240650383</v>
      </c>
      <c r="AK212" s="37" t="n">
        <f aca="false">AK208+AK211</f>
        <v>285861.65245485</v>
      </c>
      <c r="AL212" s="37" t="n">
        <f aca="false">AL208+AL211</f>
        <v>172534.909339028</v>
      </c>
      <c r="AM212" s="37" t="n">
        <f aca="false">AM208+AM211</f>
        <v>62920.2954386774</v>
      </c>
      <c r="AN212" s="37" t="n">
        <f aca="false">AN208+AN211</f>
        <v>-8061.75456132239</v>
      </c>
      <c r="AO212" s="37" t="n">
        <f aca="false">AO208+AO211</f>
        <v>46900.0731517577</v>
      </c>
      <c r="AP212" s="37" t="n">
        <f aca="false">AP208+AP211</f>
        <v>1900.07315175759</v>
      </c>
      <c r="AQ212" s="37" t="n">
        <f aca="false">AQ208+AQ211</f>
        <v>46900.0731517577</v>
      </c>
      <c r="AR212" s="37" t="n">
        <f aca="false">AR208+AR211</f>
        <v>155251.973151757</v>
      </c>
      <c r="AS212" s="37" t="n">
        <f aca="false">AS208+AS211</f>
        <v>110251.973151757</v>
      </c>
      <c r="AT212" s="37" t="n">
        <f aca="false">AT208+AT211</f>
        <v>155251.973151757</v>
      </c>
      <c r="AU212" s="37" t="n">
        <f aca="false">AU208+AU211</f>
        <v>489995.819733662</v>
      </c>
      <c r="AV212" s="37" t="n">
        <f aca="false">AV208+AV211</f>
        <v>-136584.635764373</v>
      </c>
      <c r="AW212" s="37" t="n">
        <f aca="false">AW208+AW211</f>
        <v>-136584.635764374</v>
      </c>
      <c r="AX212" s="37" t="n">
        <f aca="false">AX208+AX211</f>
        <v>-136584.635764373</v>
      </c>
      <c r="AY212" s="37" t="n">
        <f aca="false">AY208+AY211</f>
        <v>-136584.635764373</v>
      </c>
      <c r="AZ212" s="37" t="n">
        <f aca="false">AZ208+AZ211</f>
        <v>-46291.3857643737</v>
      </c>
      <c r="BA212" s="37" t="n">
        <f aca="false">BA208+BA211</f>
        <v>-7228.82729703106</v>
      </c>
      <c r="BB212" s="37" t="n">
        <f aca="false">BB208+BB211</f>
        <v>-150315.327297031</v>
      </c>
      <c r="BC212" s="37" t="n">
        <f aca="false">BC208+BC211</f>
        <v>-150315.327297032</v>
      </c>
      <c r="BD212" s="37" t="n">
        <f aca="false">BD208+BD211</f>
        <v>48329.8227029683</v>
      </c>
      <c r="BE212" s="37" t="n">
        <f aca="false">BE208+BE211</f>
        <v>-177256.677297031</v>
      </c>
      <c r="BF212" s="37" t="n">
        <f aca="false">BF208+BF211</f>
        <v>-41963.4272970317</v>
      </c>
      <c r="BG212" s="37" t="n">
        <f aca="false">BG208+BG211</f>
        <v>22332.2539639387</v>
      </c>
      <c r="BH212" s="37" t="n">
        <f aca="false">BH208+BH211</f>
        <v>188914.197758569</v>
      </c>
      <c r="BI212" s="37" t="n">
        <f aca="false">BI208+BI211</f>
        <v>-255181.718165578</v>
      </c>
      <c r="BJ212" s="37" t="n">
        <f aca="false">BJ208+BJ211</f>
        <v>-320352.069108962</v>
      </c>
      <c r="BK212" s="37" t="n">
        <f aca="false">BK208+BK211</f>
        <v>-262681.718165578</v>
      </c>
      <c r="BL212" s="37" t="n">
        <f aca="false">BL208+BL211</f>
        <v>-127388.468165579</v>
      </c>
      <c r="BM212" s="37" t="n">
        <f aca="false">BM208+BM211</f>
        <v>-178893.77352889</v>
      </c>
      <c r="BN212" s="37" t="n">
        <f aca="false">BN208+BN211</f>
        <v>-33041.8735288897</v>
      </c>
      <c r="BO212" s="37" t="n">
        <f aca="false">BO208+BO211</f>
        <v>-78041.8735288897</v>
      </c>
      <c r="BP212" s="37" t="n">
        <f aca="false">BP208+BP211</f>
        <v>-33041.8735288897</v>
      </c>
      <c r="BQ212" s="37" t="n">
        <f aca="false">BQ208+BQ211</f>
        <v>-33041.8735288897</v>
      </c>
      <c r="BR212" s="37" t="n">
        <f aca="false">BR208+BR211</f>
        <v>110501.72647111</v>
      </c>
      <c r="BS212" s="37" t="n">
        <f aca="false">BS208+BS211</f>
        <v>-123335.12352889</v>
      </c>
      <c r="BT212" s="37" t="n">
        <f aca="false">BT208+BT211</f>
        <v>-14983.2235288903</v>
      </c>
      <c r="BU212" s="37" t="n">
        <f aca="false">BU208+BU211</f>
        <v>7778.77647110971</v>
      </c>
      <c r="BV212" s="37" t="n">
        <f aca="false">BV208+BV211</f>
        <v>78765.2561948026</v>
      </c>
      <c r="BW212" s="37" t="n">
        <f aca="false">BW208+BW211</f>
        <v>-123335.12352889</v>
      </c>
      <c r="BX212" s="37" t="n">
        <f aca="false">BX208+BX211</f>
        <v>34720.1264711104</v>
      </c>
      <c r="BY212" s="37" t="n">
        <f aca="false">BY208+BY211</f>
        <v>-227913.784999468</v>
      </c>
      <c r="BZ212" s="37" t="n">
        <f aca="false">BZ208+BZ211</f>
        <v>-29268.6349994681</v>
      </c>
      <c r="CA212" s="37" t="n">
        <f aca="false">CA208+CA211</f>
        <v>-187093.134999468</v>
      </c>
      <c r="CB212" s="37" t="n">
        <f aca="false">CB208+CB211</f>
        <v>-11209.9849994677</v>
      </c>
      <c r="CC212" s="37" t="n">
        <f aca="false">CC208+CC211</f>
        <v>-265413.784999467</v>
      </c>
      <c r="CD212" s="37" t="n">
        <f aca="false">CD208+CD211</f>
        <v>29171.7150005323</v>
      </c>
      <c r="CE212" s="37" t="n">
        <f aca="false">CE208+CE211</f>
        <v>-265413.784999467</v>
      </c>
      <c r="CF212" s="37" t="n">
        <f aca="false">CF208+CF211</f>
        <v>-20961.3593253765</v>
      </c>
      <c r="CG212" s="37" t="n">
        <f aca="false">CG208+CG211</f>
        <v>-196414.784999468</v>
      </c>
      <c r="CH212" s="37" t="n">
        <f aca="false">CH208+CH211</f>
        <v>-400120.534999468</v>
      </c>
      <c r="CI212" s="37" t="n">
        <f aca="false">CI208+CI211</f>
        <v>-175120.534999467</v>
      </c>
      <c r="CJ212" s="37" t="n">
        <f aca="false">CJ208+CJ211</f>
        <v>-54513.5083929884</v>
      </c>
      <c r="CK212" s="37" t="n">
        <f aca="false">CK208+CK211</f>
        <v>5669.34530054312</v>
      </c>
      <c r="CL212" s="37" t="n">
        <f aca="false">CL208+CL211</f>
        <v>113549.286007189</v>
      </c>
      <c r="CM212" s="37" t="n">
        <f aca="false">CM208+CM211</f>
        <v>-102682.554699457</v>
      </c>
      <c r="CN212" s="37" t="n">
        <f aca="false">CN208+CN211</f>
        <v>-102682.554699457</v>
      </c>
      <c r="CO212" s="37" t="n">
        <f aca="false">CO208+CO211</f>
        <v>-102682.554699457</v>
      </c>
      <c r="CP212" s="37" t="n">
        <f aca="false">CP208+CP211</f>
        <v>-102682.554699457</v>
      </c>
      <c r="CQ212" s="37" t="n">
        <f aca="false">CQ208+CQ211</f>
        <v>-102682.554699457</v>
      </c>
      <c r="CR212" s="37" t="n">
        <f aca="false">CR208+CR211</f>
        <v>5669.34530054312</v>
      </c>
      <c r="CS212" s="37" t="n">
        <f aca="false">CS208+CS211</f>
        <v>-211034.454699457</v>
      </c>
      <c r="CT212" s="37" t="n">
        <f aca="false">CT208+CT211</f>
        <v>-47628.5585011509</v>
      </c>
      <c r="CU212" s="37" t="n">
        <f aca="false">CU208+CU211</f>
        <v>-228215.058501151</v>
      </c>
      <c r="CV212" s="37" t="n">
        <f aca="false">CV208+CV211</f>
        <v>-137921.808501151</v>
      </c>
      <c r="CW212" s="37" t="n">
        <f aca="false">CW208+CW211</f>
        <v>-276200.446607581</v>
      </c>
      <c r="CX212" s="37" t="n">
        <f aca="false">CX208+CX211</f>
        <v>-150401.697671174</v>
      </c>
      <c r="CY212" s="37" t="n">
        <f aca="false">CY208+CY211</f>
        <v>-367105.497671174</v>
      </c>
      <c r="CZ212" s="37" t="n">
        <f aca="false">CZ208+CZ211</f>
        <v>-276812.247671174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0.299449088712514</v>
      </c>
      <c r="K213" s="33" t="n">
        <f aca="false">IFERROR(IF(OR(K208&lt;=0,K212/K208&lt;0,K212/K208&gt;1),0,K212/K208),0)</f>
        <v>0.272639551060384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0.232306620132555</v>
      </c>
      <c r="N213" s="33" t="n">
        <f aca="false">IFERROR(IF(OR(N208&lt;=0,N212/N208&lt;0,N212/N208&gt;1),0,N212/N208),0)</f>
        <v>0.337500511712847</v>
      </c>
      <c r="O213" s="33" t="n">
        <f aca="false">IFERROR(IF(OR(O208&lt;=0,O212/O208&lt;0,O212/O208&gt;1),0,O212/O208),0)</f>
        <v>0.251195809043699</v>
      </c>
      <c r="P213" s="33" t="n">
        <f aca="false">IFERROR(IF(OR(P208&lt;=0,P212/P208&lt;0,P212/P208&gt;1),0,P212/P208),0)</f>
        <v>0.312079302046275</v>
      </c>
      <c r="Q213" s="33" t="n">
        <f aca="false">IFERROR(IF(OR(Q208&lt;=0,Q212/Q208&lt;0,Q212/Q208&gt;1),0,Q212/Q208),0)</f>
        <v>0.253121672761522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0.217498898410189</v>
      </c>
      <c r="T213" s="33" t="n">
        <f aca="false">IFERROR(IF(OR(T208&lt;=0,T212/T208&lt;0,T212/T208&gt;1),0,T212/T208),0)</f>
        <v>0.25841861209057</v>
      </c>
      <c r="U213" s="33" t="n">
        <f aca="false">IFERROR(IF(OR(U208&lt;=0,U212/U208&lt;0,U212/U208&gt;1),0,U212/U208),0)</f>
        <v>0.383542919523774</v>
      </c>
      <c r="V213" s="33" t="n">
        <f aca="false">IFERROR(IF(OR(V208&lt;=0,V212/V208&lt;0,V212/V208&gt;1),0,V212/V208),0)</f>
        <v>0.460291318977121</v>
      </c>
      <c r="W213" s="33" t="n">
        <f aca="false">IFERROR(IF(OR(W208&lt;=0,W212/W208&lt;0,W212/W208&gt;1),0,W212/W208),0)</f>
        <v>0.642531023360971</v>
      </c>
      <c r="X213" s="33" t="n">
        <f aca="false">IFERROR(IF(OR(X208&lt;=0,X212/X208&lt;0,X212/X208&gt;1),0,X212/X208),0)</f>
        <v>0.52964742983051</v>
      </c>
      <c r="Y213" s="33" t="n">
        <f aca="false">IFERROR(IF(OR(Y208&lt;=0,Y212/Y208&lt;0,Y212/Y208&gt;1),0,Y212/Y208),0)</f>
        <v>0.444354550303626</v>
      </c>
      <c r="Z213" s="33" t="n">
        <f aca="false">IFERROR(IF(OR(Z208&lt;=0,Z212/Z208&lt;0,Z212/Z208&gt;1),0,Z212/Z208),0)</f>
        <v>0.515035157995077</v>
      </c>
      <c r="AA213" s="33" t="n">
        <f aca="false">IFERROR(IF(OR(AA208&lt;=0,AA212/AA208&lt;0,AA212/AA208&gt;1),0,AA212/AA208),0)</f>
        <v>0.49397296913198</v>
      </c>
      <c r="AB213" s="33" t="n">
        <f aca="false">IFERROR(IF(OR(AB208&lt;=0,AB212/AB208&lt;0,AB212/AB208&gt;1),0,AB212/AB208),0)</f>
        <v>0.510242629822299</v>
      </c>
      <c r="AC213" s="33" t="n">
        <f aca="false">IFERROR(IF(OR(AC208&lt;=0,AC212/AC208&lt;0,AC212/AC208&gt;1),0,AC212/AC208),0)</f>
        <v>0.367150754103735</v>
      </c>
      <c r="AD213" s="33" t="n">
        <f aca="false">IFERROR(IF(OR(AD208&lt;=0,AD212/AD208&lt;0,AD212/AD208&gt;1),0,AD212/AD208),0)</f>
        <v>0.380421671545061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0.536755900090855</v>
      </c>
      <c r="AG213" s="33" t="n">
        <f aca="false">IFERROR(IF(OR(AG208&lt;=0,AG212/AG208&lt;0,AG212/AG208&gt;1),0,AG212/AG208),0)</f>
        <v>0.427175005826888</v>
      </c>
      <c r="AH213" s="33" t="n">
        <f aca="false">IFERROR(IF(OR(AH208&lt;=0,AH212/AH208&lt;0,AH212/AH208&gt;1),0,AH212/AH208),0)</f>
        <v>0.416631840608228</v>
      </c>
      <c r="AI213" s="33" t="n">
        <f aca="false">IFERROR(IF(OR(AI208&lt;=0,AI212/AI208&lt;0,AI212/AI208&gt;1),0,AI212/AI208),0)</f>
        <v>0.503230099491116</v>
      </c>
      <c r="AJ213" s="33" t="n">
        <f aca="false">IFERROR(IF(OR(AJ208&lt;=0,AJ212/AJ208&lt;0,AJ212/AJ208&gt;1),0,AJ212/AJ208),0)</f>
        <v>0.346758394029329</v>
      </c>
      <c r="AK213" s="33" t="n">
        <f aca="false">IFERROR(IF(OR(AK208&lt;=0,AK212/AK208&lt;0,AK212/AK208&gt;1),0,AK212/AK208),0)</f>
        <v>0.296557051680562</v>
      </c>
      <c r="AL213" s="33" t="n">
        <f aca="false">IFERROR(IF(OR(AL208&lt;=0,AL212/AL208&lt;0,AL212/AL208&gt;1),0,AL212/AL208),0)</f>
        <v>0.198977764796654</v>
      </c>
      <c r="AM213" s="33" t="n">
        <f aca="false">IFERROR(IF(OR(AM208&lt;=0,AM212/AM208&lt;0,AM212/AM208&gt;1),0,AM212/AM208),0)</f>
        <v>0.0808231574575313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0.0635128283395605</v>
      </c>
      <c r="AP213" s="33" t="n">
        <f aca="false">IFERROR(IF(OR(AP208&lt;=0,AP212/AP208&lt;0,AP212/AP208&gt;1),0,AP212/AP208),0)</f>
        <v>0.00257310941775503</v>
      </c>
      <c r="AQ213" s="33" t="n">
        <f aca="false">IFERROR(IF(OR(AQ208&lt;=0,AQ212/AQ208&lt;0,AQ212/AQ208&gt;1),0,AQ212/AQ208),0)</f>
        <v>0.0635128283395605</v>
      </c>
      <c r="AR213" s="33" t="n">
        <f aca="false">IFERROR(IF(OR(AR208&lt;=0,AR212/AR208&lt;0,AR212/AR208&gt;1),0,AR212/AR208),0)</f>
        <v>0.183342511983965</v>
      </c>
      <c r="AS213" s="33" t="n">
        <f aca="false">IFERROR(IF(OR(AS208&lt;=0,AS212/AS208&lt;0,AS212/AS208&gt;1),0,AS212/AS208),0)</f>
        <v>0.130200430297095</v>
      </c>
      <c r="AT213" s="33" t="n">
        <f aca="false">IFERROR(IF(OR(AT208&lt;=0,AT212/AT208&lt;0,AT212/AT208&gt;1),0,AT212/AT208),0)</f>
        <v>0.167212778478047</v>
      </c>
      <c r="AU213" s="33" t="n">
        <f aca="false">IFERROR(IF(OR(AU208&lt;=0,AU212/AU208&lt;0,AU212/AU208&gt;1),0,AU212/AU208),0)</f>
        <v>0.385847972828876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0.0641323481118572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0.0289407706866065</v>
      </c>
      <c r="BH213" s="33" t="n">
        <f aca="false">IFERROR(IF(OR(BH208&lt;=0,BH212/BH208&lt;0,BH212/BH208&gt;1),0,BH212/BH208),0)</f>
        <v>0.211271008737964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0.12025069699002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0.00918728512542376</v>
      </c>
      <c r="BV213" s="33" t="n">
        <f aca="false">IFERROR(IF(OR(BV208&lt;=0,BV212/BV208&lt;0,BV212/BV208&gt;1),0,BV212/BV208),0)</f>
        <v>0.0969252422828489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0.041900603575405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0.0318035996249776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0.00685571722565227</v>
      </c>
      <c r="CL213" s="33" t="n">
        <f aca="false">IFERROR(IF(OR(CL208&lt;=0,CL212/CL208&lt;0,CL212/CL208&gt;1),0,CL212/CL208),0)</f>
        <v>0.121403698604511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0.00685571722565227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-1208295.13</v>
      </c>
      <c r="J215" s="13" t="n">
        <f aca="false">ROUND(J212-(Budget!K57+Budget!K114),2)</f>
        <v>70927.47</v>
      </c>
      <c r="K215" s="13" t="n">
        <f aca="false">ROUND(K212-(Budget!L57+Budget!L114),2)</f>
        <v>47761.35</v>
      </c>
      <c r="L215" s="13" t="n">
        <f aca="false">ROUND(L212-(Budget!M57+Budget!M114),2)</f>
        <v>-432269.5</v>
      </c>
      <c r="M215" s="13" t="n">
        <f aca="false">ROUND(M212-(Budget!N57+Budget!N114),2)</f>
        <v>69376.25</v>
      </c>
      <c r="N215" s="13" t="n">
        <f aca="false">ROUND(N212-(Budget!O57+Budget!O114),2)</f>
        <v>490178.26</v>
      </c>
      <c r="O215" s="13" t="n">
        <f aca="false">ROUND(O212-(Budget!P57+Budget!P114),2)</f>
        <v>217195.34</v>
      </c>
      <c r="P215" s="13" t="n">
        <f aca="false">ROUND(P212-(Budget!Q57+Budget!Q114),2)</f>
        <v>276492.6</v>
      </c>
      <c r="Q215" s="13" t="n">
        <f aca="false">ROUND(Q212-(Budget!R57+Budget!R114),2)</f>
        <v>210652.54</v>
      </c>
      <c r="R215" s="13" t="n">
        <f aca="false">ROUND(R212-(Budget!S57+Budget!S114),2)</f>
        <v>-750754.14</v>
      </c>
      <c r="S215" s="13" t="n">
        <f aca="false">ROUND(S212-(Budget!T57+Budget!T114),2)</f>
        <v>195447.33</v>
      </c>
      <c r="T215" s="13" t="n">
        <f aca="false">ROUND(T212-(Budget!U57+Budget!U114),2)</f>
        <v>241548.39</v>
      </c>
      <c r="U215" s="13" t="n">
        <f aca="false">ROUND(U212-(Budget!V57+Budget!V114),2)</f>
        <v>442354.09</v>
      </c>
      <c r="V215" s="13" t="n">
        <f aca="false">ROUND(V212-(Budget!W57+Budget!W114),2)</f>
        <v>567040.11</v>
      </c>
      <c r="W215" s="13" t="n">
        <f aca="false">ROUND(W212-(Budget!X57+Budget!X114),2)</f>
        <v>1195077.7</v>
      </c>
      <c r="X215" s="13" t="n">
        <f aca="false">ROUND(X212-(Budget!Y57+Budget!Y114),2)</f>
        <v>748692.95</v>
      </c>
      <c r="Y215" s="13" t="n">
        <f aca="false">ROUND(Y212-(Budget!Z57+Budget!Z114),2)</f>
        <v>581741.3</v>
      </c>
      <c r="Z215" s="13" t="n">
        <f aca="false">ROUND(Z212-(Budget!AA57+Budget!AA114),2)</f>
        <v>706101.31</v>
      </c>
      <c r="AA215" s="13" t="n">
        <f aca="false">ROUND(AA212-(Budget!AB57+Budget!AB114),2)</f>
        <v>649037.61</v>
      </c>
      <c r="AB215" s="13" t="n">
        <f aca="false">ROUND(AB212-(Budget!AC57+Budget!AC114),2)</f>
        <v>692685.6</v>
      </c>
      <c r="AC215" s="13" t="n">
        <f aca="false">ROUND(AC212-(Budget!AD57+Budget!AD114),2)</f>
        <v>393387.61</v>
      </c>
      <c r="AD215" s="13" t="n">
        <f aca="false">ROUND(AD212-(Budget!AE57+Budget!AE114),2)</f>
        <v>416337.52</v>
      </c>
      <c r="AE215" s="13" t="n">
        <f aca="false">ROUND(AE212-(Budget!AF57+Budget!AF114),2)</f>
        <v>-101401.88</v>
      </c>
      <c r="AF215" s="13" t="n">
        <f aca="false">ROUND(AF212-(Budget!AG57+Budget!AG114),2)</f>
        <v>789177.17</v>
      </c>
      <c r="AG215" s="13" t="n">
        <f aca="false">ROUND(AG212-(Budget!AH57+Budget!AH114),2)</f>
        <v>505662.09</v>
      </c>
      <c r="AH215" s="13" t="n">
        <f aca="false">ROUND(AH212-(Budget!AI57+Budget!AI114),2)</f>
        <v>484268.54</v>
      </c>
      <c r="AI215" s="13" t="n">
        <f aca="false">ROUND(AI212-(Budget!AJ57+Budget!AJ114),2)</f>
        <v>686891.05</v>
      </c>
      <c r="AJ215" s="13" t="n">
        <f aca="false">ROUND(AJ212-(Budget!AK57+Budget!AK114),2)</f>
        <v>383240.24</v>
      </c>
      <c r="AK215" s="13" t="n">
        <f aca="false">ROUND(AK212-(Budget!AL57+Budget!AL114),2)</f>
        <v>285861.65</v>
      </c>
      <c r="AL215" s="13" t="n">
        <f aca="false">ROUND(AL212-(Budget!AM57+Budget!AM114),2)</f>
        <v>172534.91</v>
      </c>
      <c r="AM215" s="13" t="n">
        <f aca="false">ROUND(AM212-(Budget!AN57+Budget!AN114),2)</f>
        <v>62920.3</v>
      </c>
      <c r="AN215" s="13" t="n">
        <f aca="false">ROUND(AN212-(Budget!AO57+Budget!AO114),2)</f>
        <v>-8061.75</v>
      </c>
      <c r="AO215" s="13" t="n">
        <f aca="false">ROUND(AO212-(Budget!AP57+Budget!AP114),2)</f>
        <v>46900.07</v>
      </c>
      <c r="AP215" s="13" t="n">
        <f aca="false">ROUND(AP212-(Budget!AQ57+Budget!AQ114),2)</f>
        <v>1900.07</v>
      </c>
      <c r="AQ215" s="13" t="n">
        <f aca="false">ROUND(AQ212-(Budget!AR57+Budget!AR114),2)</f>
        <v>46900.07</v>
      </c>
      <c r="AR215" s="13" t="n">
        <f aca="false">ROUND(AR212-(Budget!AS57+Budget!AS114),2)</f>
        <v>155251.97</v>
      </c>
      <c r="AS215" s="13" t="n">
        <f aca="false">ROUND(AS212-(Budget!AT57+Budget!AT114),2)</f>
        <v>110251.97</v>
      </c>
      <c r="AT215" s="13" t="n">
        <f aca="false">ROUND(AT212-(Budget!AU57+Budget!AU114),2)</f>
        <v>155251.97</v>
      </c>
      <c r="AU215" s="13" t="n">
        <f aca="false">ROUND(AU212-(Budget!AV57+Budget!AV114),2)</f>
        <v>489995.82</v>
      </c>
      <c r="AV215" s="13" t="n">
        <f aca="false">ROUND(AV212-(Budget!AW57+Budget!AW114),2)</f>
        <v>-136584.64</v>
      </c>
      <c r="AW215" s="13" t="n">
        <f aca="false">ROUND(AW212-(Budget!AX57+Budget!AX114),2)</f>
        <v>-136584.64</v>
      </c>
      <c r="AX215" s="13" t="n">
        <f aca="false">ROUND(AX212-(Budget!AY57+Budget!AY114),2)</f>
        <v>-136584.64</v>
      </c>
      <c r="AY215" s="13" t="n">
        <f aca="false">ROUND(AY212-(Budget!AZ57+Budget!AZ114),2)</f>
        <v>-136584.64</v>
      </c>
      <c r="AZ215" s="13" t="n">
        <f aca="false">ROUND(AZ212-(Budget!BA57+Budget!BA114),2)</f>
        <v>-46291.39</v>
      </c>
      <c r="BA215" s="13" t="n">
        <f aca="false">ROUND(BA212-(Budget!BB57+Budget!BB114),2)</f>
        <v>-7228.83</v>
      </c>
      <c r="BB215" s="13" t="n">
        <f aca="false">ROUND(BB212-(Budget!BC57+Budget!BC114),2)</f>
        <v>-150315.33</v>
      </c>
      <c r="BC215" s="13" t="n">
        <f aca="false">ROUND(BC212-(Budget!BD57+Budget!BD114),2)</f>
        <v>-150315.33</v>
      </c>
      <c r="BD215" s="13" t="n">
        <f aca="false">ROUND(BD212-(Budget!BE57+Budget!BE114),2)</f>
        <v>48329.82</v>
      </c>
      <c r="BE215" s="13" t="n">
        <f aca="false">ROUND(BE212-(Budget!BF57+Budget!BF114),2)</f>
        <v>-177256.68</v>
      </c>
      <c r="BF215" s="13" t="n">
        <f aca="false">ROUND(BF212-(Budget!BG57+Budget!BG114),2)</f>
        <v>-41963.43</v>
      </c>
      <c r="BG215" s="13" t="n">
        <f aca="false">ROUND(BG212-(Budget!BH57+Budget!BH114),2)</f>
        <v>22332.25</v>
      </c>
      <c r="BH215" s="13" t="n">
        <f aca="false">ROUND(BH212-(Budget!BI57+Budget!BI114),2)</f>
        <v>188914.2</v>
      </c>
      <c r="BI215" s="13" t="n">
        <f aca="false">ROUND(BI212-(Budget!BJ57+Budget!BJ114),2)</f>
        <v>-255181.72</v>
      </c>
      <c r="BJ215" s="13" t="n">
        <f aca="false">ROUND(BJ212-(Budget!BK57+Budget!BK114),2)</f>
        <v>-320352.07</v>
      </c>
      <c r="BK215" s="13" t="n">
        <f aca="false">ROUND(BK212-(Budget!BL57+Budget!BL114),2)</f>
        <v>-262681.72</v>
      </c>
      <c r="BL215" s="13" t="n">
        <f aca="false">ROUND(BL212-(Budget!BM57+Budget!BM114),2)</f>
        <v>-127388.47</v>
      </c>
      <c r="BM215" s="13" t="n">
        <f aca="false">ROUND(BM212-(Budget!BN57+Budget!BN114),2)</f>
        <v>-178893.77</v>
      </c>
      <c r="BN215" s="13" t="n">
        <f aca="false">ROUND(BN212-(Budget!BO57+Budget!BO114),2)</f>
        <v>-33041.87</v>
      </c>
      <c r="BO215" s="13" t="n">
        <f aca="false">ROUND(BO212-(Budget!BP57+Budget!BP114),2)</f>
        <v>-78041.87</v>
      </c>
      <c r="BP215" s="13" t="n">
        <f aca="false">ROUND(BP212-(Budget!BQ57+Budget!BQ114),2)</f>
        <v>-33041.87</v>
      </c>
      <c r="BQ215" s="13" t="n">
        <f aca="false">ROUND(BQ212-(Budget!BR57+Budget!BR114),2)</f>
        <v>-33041.87</v>
      </c>
      <c r="BR215" s="13" t="n">
        <f aca="false">ROUND(BR212-(Budget!BS57+Budget!BS114),2)</f>
        <v>110501.73</v>
      </c>
      <c r="BS215" s="13" t="n">
        <f aca="false">ROUND(BS212-(Budget!BT57+Budget!BT114),2)</f>
        <v>-123335.12</v>
      </c>
      <c r="BT215" s="13" t="n">
        <f aca="false">ROUND(BT212-(Budget!BU57+Budget!BU114),2)</f>
        <v>-14983.22</v>
      </c>
      <c r="BU215" s="13" t="n">
        <f aca="false">ROUND(BU212-(Budget!BV57+Budget!BV114),2)</f>
        <v>7778.78</v>
      </c>
      <c r="BV215" s="13" t="n">
        <f aca="false">ROUND(BV212-(Budget!BW57+Budget!BW114),2)</f>
        <v>78765.26</v>
      </c>
      <c r="BW215" s="13" t="n">
        <f aca="false">ROUND(BW212-(Budget!BX57+Budget!BX114),2)</f>
        <v>-123335.12</v>
      </c>
      <c r="BX215" s="13" t="n">
        <f aca="false">ROUND(BX212-(Budget!BY57+Budget!BY114),2)</f>
        <v>34720.13</v>
      </c>
      <c r="BY215" s="13" t="n">
        <f aca="false">ROUND(BY212-(Budget!BZ57+Budget!BZ114),2)</f>
        <v>-227913.78</v>
      </c>
      <c r="BZ215" s="13" t="n">
        <f aca="false">ROUND(BZ212-(Budget!CA57+Budget!CA114),2)</f>
        <v>-29268.63</v>
      </c>
      <c r="CA215" s="13" t="n">
        <f aca="false">ROUND(CA212-(Budget!CB57+Budget!CB114),2)</f>
        <v>-187093.13</v>
      </c>
      <c r="CB215" s="13" t="n">
        <f aca="false">ROUND(CB212-(Budget!CC57+Budget!CC114),2)</f>
        <v>-11209.98</v>
      </c>
      <c r="CC215" s="13" t="n">
        <f aca="false">ROUND(CC212-(Budget!CD57+Budget!CD114),2)</f>
        <v>-265413.78</v>
      </c>
      <c r="CD215" s="13" t="n">
        <f aca="false">ROUND(CD212-(Budget!CE57+Budget!CE114),2)</f>
        <v>29171.72</v>
      </c>
      <c r="CE215" s="13" t="n">
        <f aca="false">ROUND(CE212-(Budget!CF57+Budget!CF114),2)</f>
        <v>-265413.78</v>
      </c>
      <c r="CF215" s="13" t="n">
        <f aca="false">ROUND(CF212-(Budget!CG57+Budget!CG114),2)</f>
        <v>-20961.36</v>
      </c>
      <c r="CG215" s="13" t="n">
        <f aca="false">ROUND(CG212-(Budget!CH57+Budget!CH114),2)</f>
        <v>-196414.78</v>
      </c>
      <c r="CH215" s="13" t="n">
        <f aca="false">ROUND(CH212-(Budget!CI57+Budget!CI114),2)</f>
        <v>-400120.53</v>
      </c>
      <c r="CI215" s="13" t="n">
        <f aca="false">ROUND(CI212-(Budget!CJ57+Budget!CJ114),2)</f>
        <v>-175120.53</v>
      </c>
      <c r="CJ215" s="13" t="n">
        <f aca="false">ROUND(CJ212-(Budget!CK57+Budget!CK114),2)</f>
        <v>-54513.51</v>
      </c>
      <c r="CK215" s="13" t="n">
        <f aca="false">ROUND(CK212-(Budget!CL57+Budget!CL114),2)</f>
        <v>5669.35</v>
      </c>
      <c r="CL215" s="13" t="n">
        <f aca="false">ROUND(CL212-(Budget!CM57+Budget!CM114),2)</f>
        <v>113549.29</v>
      </c>
      <c r="CM215" s="13" t="n">
        <f aca="false">ROUND(CM212-(Budget!CN57+Budget!CN114),2)</f>
        <v>-102682.55</v>
      </c>
      <c r="CN215" s="13" t="n">
        <f aca="false">ROUND(CN212-(Budget!CO57+Budget!CO114),2)</f>
        <v>-102682.55</v>
      </c>
      <c r="CO215" s="13" t="n">
        <f aca="false">ROUND(CO212-(Budget!CP57+Budget!CP114),2)</f>
        <v>-102682.55</v>
      </c>
      <c r="CP215" s="13" t="n">
        <f aca="false">ROUND(CP212-(Budget!CQ57+Budget!CQ114),2)</f>
        <v>-102682.55</v>
      </c>
      <c r="CQ215" s="13" t="n">
        <f aca="false">ROUND(CQ212-(Budget!CR57+Budget!CR114),2)</f>
        <v>-102682.55</v>
      </c>
      <c r="CR215" s="13" t="n">
        <f aca="false">ROUND(CR212-(Budget!CS57+Budget!CS114),2)</f>
        <v>5669.35</v>
      </c>
      <c r="CS215" s="13" t="n">
        <f aca="false">ROUND(CS212-(Budget!CT57+Budget!CT114),2)</f>
        <v>-211034.45</v>
      </c>
      <c r="CT215" s="13" t="n">
        <f aca="false">ROUND(CT212-(Budget!CU57+Budget!CU114),2)</f>
        <v>-47628.56</v>
      </c>
      <c r="CU215" s="13" t="n">
        <f aca="false">ROUND(CU212-(Budget!CV57+Budget!CV114),2)</f>
        <v>-228215.06</v>
      </c>
      <c r="CV215" s="13" t="n">
        <f aca="false">ROUND(CV212-(Budget!CW57+Budget!CW114),2)</f>
        <v>-137921.81</v>
      </c>
      <c r="CW215" s="13" t="n">
        <f aca="false">ROUND(CW212-(Budget!CX57+Budget!CX114),2)</f>
        <v>-276200.45</v>
      </c>
      <c r="CX215" s="13" t="n">
        <f aca="false">ROUND(CX212-(Budget!CY57+Budget!CY114),2)</f>
        <v>-150401.7</v>
      </c>
      <c r="CY215" s="13" t="n">
        <f aca="false">ROUND(CY212-(Budget!CZ57+Budget!CZ114),2)</f>
        <v>-367105.5</v>
      </c>
      <c r="CZ215" s="13" t="n">
        <f aca="false">ROUND(CZ212-(Budget!DA57+Budget!DA114),2)</f>
        <v>-276812.25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15406953.165056</v>
      </c>
      <c r="AY260" s="30" t="n">
        <f aca="false">SUM(AY252:AY259)+AY261</f>
        <v>12877637.667552</v>
      </c>
      <c r="AZ260" s="30" t="n">
        <f aca="false">SUM(AZ252:AZ259)+AZ261</f>
        <v>10538121.887544</v>
      </c>
      <c r="BA260" s="30" t="n">
        <f aca="false">SUM(BA252:BA259)+BA261</f>
        <v>8404785.71628</v>
      </c>
      <c r="BB260" s="30" t="n">
        <f aca="false">SUM(BB252:BB259)+BB261</f>
        <v>6485816.412456</v>
      </c>
      <c r="BC260" s="30" t="n">
        <f aca="false">SUM(BC252:BC259)+BC261</f>
        <v>4781759.53832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17522694</v>
      </c>
      <c r="BK260" s="30" t="n">
        <f aca="false">SUM(BK252:BK259)+BK261</f>
        <v>16932996</v>
      </c>
      <c r="BL260" s="30" t="n">
        <f aca="false">SUM(BL252:BL259)+BL261</f>
        <v>16222320</v>
      </c>
      <c r="BM260" s="30" t="n">
        <f aca="false">SUM(BM252:BM259)+BM261</f>
        <v>15386904</v>
      </c>
      <c r="BN260" s="30" t="n">
        <f aca="false">SUM(BN252:BN259)+BN261</f>
        <v>14428980</v>
      </c>
      <c r="BO260" s="30" t="n">
        <f aca="false">SUM(BO252:BO259)+BO261</f>
        <v>13357584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4642416</v>
      </c>
      <c r="BW260" s="30" t="n">
        <f aca="false">SUM(BW252:BW259)+BW261</f>
        <v>3571020</v>
      </c>
      <c r="BX260" s="30" t="n">
        <f aca="false">SUM(BX252:BX259)+BX261</f>
        <v>2613096</v>
      </c>
      <c r="BY260" s="30" t="n">
        <f aca="false">SUM(BY252:BY259)+BY261</f>
        <v>1777680</v>
      </c>
      <c r="BZ260" s="30" t="n">
        <f aca="false">SUM(BZ252:BZ259)+BZ261</f>
        <v>1067004</v>
      </c>
      <c r="CA260" s="30" t="n">
        <f aca="false">SUM(CA252:CA259)+CA261</f>
        <v>477306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14602245</v>
      </c>
      <c r="CI260" s="30" t="n">
        <f aca="false">SUM(CI252:CI259)+CI261</f>
        <v>14110830</v>
      </c>
      <c r="CJ260" s="30" t="n">
        <f aca="false">SUM(CJ252:CJ259)+CJ261</f>
        <v>13518600</v>
      </c>
      <c r="CK260" s="30" t="n">
        <f aca="false">SUM(CK252:CK259)+CK261</f>
        <v>12822420</v>
      </c>
      <c r="CL260" s="30" t="n">
        <f aca="false">SUM(CL252:CL259)+CL261</f>
        <v>12024150</v>
      </c>
      <c r="CM260" s="30" t="n">
        <f aca="false">SUM(CM252:CM259)+CM261</f>
        <v>11131320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3868680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2975850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2177580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1481400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889169.999999999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397755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17522694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16932996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16222320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15386904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14428980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13357584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4642416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3571020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2613096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1777680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1067004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477306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14602245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14110830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13518600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12822420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12024150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11131320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1778966.34647118</v>
      </c>
      <c r="L265" s="13" t="n">
        <f aca="false">K273</f>
        <v>2356166.75469446</v>
      </c>
      <c r="M265" s="13" t="n">
        <f aca="false">L273</f>
        <v>2740450.54567408</v>
      </c>
      <c r="N265" s="13" t="n">
        <f aca="false">M273</f>
        <v>2590728.61924926</v>
      </c>
      <c r="O265" s="13" t="n">
        <f aca="false">N273</f>
        <v>2825678.4884117</v>
      </c>
      <c r="P265" s="13" t="n">
        <f aca="false">O273</f>
        <v>3278192.91404463</v>
      </c>
      <c r="Q265" s="13" t="n">
        <f aca="false">P273</f>
        <v>3626150.15255256</v>
      </c>
      <c r="R265" s="13" t="n">
        <f aca="false">Q273</f>
        <v>3982458.2232605</v>
      </c>
      <c r="S265" s="13" t="n">
        <f aca="false">R273</f>
        <v>4169548.03636091</v>
      </c>
      <c r="T265" s="13" t="n">
        <f aca="false">S273</f>
        <v>3529549.07236794</v>
      </c>
      <c r="U265" s="13" t="n">
        <f aca="false">T273</f>
        <v>3732312.33624503</v>
      </c>
      <c r="V265" s="13" t="n">
        <f aca="false">U273</f>
        <v>4124856.35725607</v>
      </c>
      <c r="W265" s="13" t="n">
        <f aca="false">V273</f>
        <v>4831857.28426711</v>
      </c>
      <c r="X265" s="13" t="n">
        <f aca="false">W273</f>
        <v>5611922.04677816</v>
      </c>
      <c r="Y265" s="13" t="n">
        <f aca="false">X273</f>
        <v>6891433.14204625</v>
      </c>
      <c r="Z265" s="13" t="n">
        <f aca="false">Y273</f>
        <v>7664835.18672326</v>
      </c>
      <c r="AA265" s="13" t="n">
        <f aca="false">Z273</f>
        <v>8332724.92885027</v>
      </c>
      <c r="AB265" s="13" t="n">
        <f aca="false">AA273</f>
        <v>9129814.03597728</v>
      </c>
      <c r="AC265" s="13" t="n">
        <f aca="false">AB273</f>
        <v>9948742.47849498</v>
      </c>
      <c r="AD265" s="13" t="n">
        <f aca="false">AC273</f>
        <v>10677630.1515489</v>
      </c>
      <c r="AE265" s="13" t="n">
        <f aca="false">AD273</f>
        <v>11176644.8598592</v>
      </c>
      <c r="AF265" s="13" t="n">
        <f aca="false">AE273</f>
        <v>11691179.8956261</v>
      </c>
      <c r="AG265" s="13" t="n">
        <f aca="false">AF273</f>
        <v>11810717.9473358</v>
      </c>
      <c r="AH265" s="13" t="n">
        <f aca="false">AG273</f>
        <v>12702893.4780967</v>
      </c>
      <c r="AI265" s="13" t="n">
        <f aca="false">AH273</f>
        <v>13333286.1151663</v>
      </c>
      <c r="AJ265" s="13" t="n">
        <f aca="false">AI273</f>
        <v>14059675.2063252</v>
      </c>
      <c r="AK265" s="13" t="n">
        <f aca="false">AJ273</f>
        <v>14931479.0879989</v>
      </c>
      <c r="AL265" s="13" t="n">
        <f aca="false">AK273</f>
        <v>15570415.6834203</v>
      </c>
      <c r="AM265" s="13" t="n">
        <f aca="false">AL273</f>
        <v>16172490.7036057</v>
      </c>
      <c r="AN265" s="13" t="n">
        <f aca="false">AM273</f>
        <v>16476972.0244329</v>
      </c>
      <c r="AO265" s="13" t="n">
        <f aca="false">AN273</f>
        <v>16993369.6046581</v>
      </c>
      <c r="AP265" s="13" t="n">
        <f aca="false">AO273</f>
        <v>17130534.732943</v>
      </c>
      <c r="AQ265" s="13" t="n">
        <f aca="false">AP273</f>
        <v>17291123.1512279</v>
      </c>
      <c r="AR265" s="13" t="n">
        <f aca="false">AQ273</f>
        <v>17496711.5695128</v>
      </c>
      <c r="AS265" s="13" t="n">
        <f aca="false">AR273</f>
        <v>17696882.3927978</v>
      </c>
      <c r="AT265" s="13" t="n">
        <f aca="false">AS273</f>
        <v>17960405.1160827</v>
      </c>
      <c r="AU265" s="13" t="n">
        <f aca="false">AT273</f>
        <v>18268927.8393676</v>
      </c>
      <c r="AV265" s="13" t="n">
        <f aca="false">AU273</f>
        <v>18891037.7675546</v>
      </c>
      <c r="AW265" s="13" t="n">
        <f aca="false">AV273</f>
        <v>19637285.1548817</v>
      </c>
      <c r="AX265" s="13" t="n">
        <f aca="false">AW273</f>
        <v>19668563.0996963</v>
      </c>
      <c r="AY265" s="13" t="n">
        <f aca="false">AX273</f>
        <v>19699841.0445109</v>
      </c>
      <c r="AZ265" s="13" t="n">
        <f aca="false">AY273</f>
        <v>19731118.9893255</v>
      </c>
      <c r="BA265" s="13" t="n">
        <f aca="false">AZ273</f>
        <v>19757882.2716401</v>
      </c>
      <c r="BB265" s="13" t="n">
        <f aca="false">BA273</f>
        <v>19913298.9014745</v>
      </c>
      <c r="BC265" s="13" t="n">
        <f aca="false">BB273</f>
        <v>20115244.8563089</v>
      </c>
      <c r="BD265" s="13" t="n">
        <f aca="false">BC273</f>
        <v>20136604.3111433</v>
      </c>
      <c r="BE265" s="13" t="n">
        <f aca="false">BD273</f>
        <v>20238324.7584776</v>
      </c>
      <c r="BF265" s="13" t="n">
        <f aca="false">BE273</f>
        <v>20412426.430812</v>
      </c>
      <c r="BG265" s="13" t="n">
        <f aca="false">BF273</f>
        <v>20446426.9406464</v>
      </c>
      <c r="BH265" s="13" t="n">
        <f aca="false">BG273</f>
        <v>20629598.7867418</v>
      </c>
      <c r="BI265" s="13" t="n">
        <f aca="false">BH273</f>
        <v>21099636.840379</v>
      </c>
      <c r="BJ265" s="13" t="n">
        <f aca="false">BI273</f>
        <v>21426094.1398124</v>
      </c>
      <c r="BK265" s="13" t="n">
        <f aca="false">BJ273</f>
        <v>21476598.0823783</v>
      </c>
      <c r="BL265" s="13" t="n">
        <f aca="false">BK273</f>
        <v>21290663.2658876</v>
      </c>
      <c r="BM265" s="13" t="n">
        <f aca="false">BL273</f>
        <v>21243509.9868968</v>
      </c>
      <c r="BN265" s="13" t="n">
        <f aca="false">BM273</f>
        <v>21239033.0981263</v>
      </c>
      <c r="BO265" s="13" t="n">
        <f aca="false">BN273</f>
        <v>21266638.6143557</v>
      </c>
      <c r="BP265" s="13" t="n">
        <f aca="false">BO273</f>
        <v>21357596.0305852</v>
      </c>
      <c r="BQ265" s="13" t="n">
        <f aca="false">BP273</f>
        <v>21493553.4468146</v>
      </c>
      <c r="BR265" s="13" t="n">
        <f aca="false">BQ273</f>
        <v>21629510.8630441</v>
      </c>
      <c r="BS265" s="13" t="n">
        <f aca="false">BR273</f>
        <v>21851246.8667736</v>
      </c>
      <c r="BT265" s="13" t="n">
        <f aca="false">BS273</f>
        <v>22082012.195503</v>
      </c>
      <c r="BU265" s="13" t="n">
        <f aca="false">BT273</f>
        <v>22126773.4292325</v>
      </c>
      <c r="BV265" s="13" t="n">
        <f aca="false">BU273</f>
        <v>22234886.5629619</v>
      </c>
      <c r="BW265" s="13" t="n">
        <f aca="false">BV273</f>
        <v>22476330.5814151</v>
      </c>
      <c r="BX265" s="13" t="n">
        <f aca="false">BW273</f>
        <v>22743213.2101445</v>
      </c>
      <c r="BY265" s="13" t="n">
        <f aca="false">BX273</f>
        <v>22879170.626374</v>
      </c>
      <c r="BZ265" s="13" t="n">
        <f aca="false">BY273</f>
        <v>23013838.170628</v>
      </c>
      <c r="CA265" s="13" t="n">
        <f aca="false">BZ273</f>
        <v>23048280.2073821</v>
      </c>
      <c r="CB265" s="13" t="n">
        <f aca="false">CA273</f>
        <v>23155103.4691361</v>
      </c>
      <c r="CC265" s="13" t="n">
        <f aca="false">CB273</f>
        <v>23224759.8733902</v>
      </c>
      <c r="CD265" s="13" t="n">
        <f aca="false">CC273</f>
        <v>23358044.7176442</v>
      </c>
      <c r="CE265" s="13" t="n">
        <f aca="false">CD273</f>
        <v>23393389.6868982</v>
      </c>
      <c r="CF265" s="13" t="n">
        <f aca="false">CE273</f>
        <v>23490557.2311523</v>
      </c>
      <c r="CG265" s="13" t="n">
        <f aca="false">CF273</f>
        <v>23532403.6110804</v>
      </c>
      <c r="CH265" s="13" t="n">
        <f aca="false">CG273</f>
        <v>23658188.4553345</v>
      </c>
      <c r="CI265" s="13" t="n">
        <f aca="false">CH273</f>
        <v>23607754.8370885</v>
      </c>
      <c r="CJ265" s="13" t="n">
        <f aca="false">CI273</f>
        <v>23347614.4688426</v>
      </c>
      <c r="CK265" s="13" t="n">
        <f aca="false">CJ273</f>
        <v>23387474.1005966</v>
      </c>
      <c r="CL265" s="13" t="n">
        <f aca="false">CK273</f>
        <v>23416808.1514357</v>
      </c>
      <c r="CM265" s="13" t="n">
        <f aca="false">CL273</f>
        <v>23548604.5479815</v>
      </c>
      <c r="CN265" s="13" t="n">
        <f aca="false">CM273</f>
        <v>23691708.0938206</v>
      </c>
      <c r="CO265" s="13" t="n">
        <f aca="false">CN273</f>
        <v>23618107.8396598</v>
      </c>
      <c r="CP265" s="13" t="n">
        <f aca="false">CO273</f>
        <v>23544507.5854989</v>
      </c>
      <c r="CQ265" s="13" t="n">
        <f aca="false">CP273</f>
        <v>23470907.331338</v>
      </c>
      <c r="CR265" s="13" t="n">
        <f aca="false">CQ273</f>
        <v>23397307.0771771</v>
      </c>
      <c r="CS265" s="13" t="n">
        <f aca="false">CR273</f>
        <v>23426641.1280163</v>
      </c>
      <c r="CT265" s="13" t="n">
        <f aca="false">CS273</f>
        <v>23466810.3688554</v>
      </c>
      <c r="CU265" s="13" t="n">
        <f aca="false">CT273</f>
        <v>23440145.0747115</v>
      </c>
      <c r="CV265" s="13" t="n">
        <f aca="false">CU273</f>
        <v>23422509.1055676</v>
      </c>
      <c r="CW265" s="13" t="n">
        <f aca="false">CV273</f>
        <v>23310065.2239237</v>
      </c>
      <c r="CX265" s="13" t="n">
        <f aca="false">CW273</f>
        <v>23197196.3882969</v>
      </c>
      <c r="CY265" s="13" t="n">
        <f aca="false">CX273</f>
        <v>23006675.3576701</v>
      </c>
      <c r="CZ265" s="13" t="n">
        <f aca="false">CY273</f>
        <v>22826989.5170434</v>
      </c>
      <c r="DA265" s="13" t="n">
        <f aca="false">CZ273</f>
        <v>22516378.4639166</v>
      </c>
      <c r="DB265" s="13" t="n">
        <f aca="false">DA273</f>
        <v>22214796.7357898</v>
      </c>
      <c r="DC265" s="13" t="n">
        <f aca="false">DB273</f>
        <v>21732628.507663</v>
      </c>
      <c r="DD265" s="13" t="n">
        <f aca="false">DC273</f>
        <v>21250460.2795363</v>
      </c>
      <c r="DE265" s="13" t="n">
        <f aca="false">DD273</f>
        <v>20768292.0514095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-899164.031060054</v>
      </c>
      <c r="J266" s="13" t="n">
        <f aca="false">J147</f>
        <v>388351.266547281</v>
      </c>
      <c r="K266" s="13" t="n">
        <f aca="false">K147</f>
        <v>358438.801819682</v>
      </c>
      <c r="L266" s="13" t="n">
        <f aca="false">L147</f>
        <v>-112799.944708576</v>
      </c>
      <c r="M266" s="13" t="n">
        <f aca="false">M147</f>
        <v>336463.485241809</v>
      </c>
      <c r="N266" s="13" t="n">
        <f aca="false">N147</f>
        <v>460843.396587298</v>
      </c>
      <c r="O266" s="13" t="n">
        <f aca="false">O147</f>
        <v>337505.214712298</v>
      </c>
      <c r="P266" s="13" t="n">
        <f aca="false">P147</f>
        <v>396302.476587297</v>
      </c>
      <c r="Q266" s="13" t="n">
        <f aca="false">Q147</f>
        <v>334054.740287298</v>
      </c>
      <c r="R266" s="13" t="n">
        <f aca="false">R147</f>
        <v>-627351.940062236</v>
      </c>
      <c r="S266" s="13" t="n">
        <f aca="false">S147</f>
        <v>318849.527314514</v>
      </c>
      <c r="T266" s="13" t="n">
        <f aca="false">T147</f>
        <v>390456.832448463</v>
      </c>
      <c r="U266" s="13" t="n">
        <f aca="false">U147</f>
        <v>589662.539948464</v>
      </c>
      <c r="V266" s="13" t="n">
        <f aca="false">V147</f>
        <v>714348.552448466</v>
      </c>
      <c r="W266" s="13" t="n">
        <f aca="false">W147</f>
        <v>1342386.14244846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350862.050774157</v>
      </c>
      <c r="AU266" s="13" t="n">
        <f aca="false">AU147</f>
        <v>685605.897356062</v>
      </c>
      <c r="AV266" s="13" t="n">
        <f aca="false">AV147</f>
        <v>59025.4418580273</v>
      </c>
      <c r="AW266" s="13" t="n">
        <f aca="false">AW147</f>
        <v>59025.4418580263</v>
      </c>
      <c r="AX266" s="13" t="n">
        <f aca="false">AX147</f>
        <v>59025.4418580273</v>
      </c>
      <c r="AY266" s="13" t="n">
        <f aca="false">AY147</f>
        <v>59025.4418580273</v>
      </c>
      <c r="AZ266" s="13" t="n">
        <f aca="false">AZ147</f>
        <v>149318.691858026</v>
      </c>
      <c r="BA266" s="13" t="n">
        <f aca="false">BA147</f>
        <v>192193.451877817</v>
      </c>
      <c r="BB266" s="13" t="n">
        <f aca="false">BB147</f>
        <v>49106.9518778169</v>
      </c>
      <c r="BC266" s="13" t="n">
        <f aca="false">BC147</f>
        <v>49106.9518778164</v>
      </c>
      <c r="BD266" s="13" t="n">
        <f aca="false">BD147</f>
        <v>247752.101877816</v>
      </c>
      <c r="BE266" s="13" t="n">
        <f aca="false">BE147</f>
        <v>22165.6018778168</v>
      </c>
      <c r="BF266" s="13" t="n">
        <f aca="false">BF147</f>
        <v>157458.851877816</v>
      </c>
      <c r="BG266" s="13" t="n">
        <f aca="false">BG147</f>
        <v>221754.533138787</v>
      </c>
      <c r="BH266" s="13" t="n">
        <f aca="false">BH147</f>
        <v>388336.476933417</v>
      </c>
      <c r="BI266" s="13" t="n">
        <f aca="false">BI147</f>
        <v>-55759.4389907304</v>
      </c>
      <c r="BJ266" s="13" t="n">
        <f aca="false">BJ147</f>
        <v>-120929.789934114</v>
      </c>
      <c r="BK266" s="13" t="n">
        <f aca="false">BK147</f>
        <v>-63259.4389907304</v>
      </c>
      <c r="BL266" s="13" t="n">
        <f aca="false">BL147</f>
        <v>72033.8110092695</v>
      </c>
      <c r="BM266" s="13" t="n">
        <f aca="false">BM147</f>
        <v>24416.9512294548</v>
      </c>
      <c r="BN266" s="13" t="n">
        <f aca="false">BN147</f>
        <v>170268.851229455</v>
      </c>
      <c r="BO266" s="13" t="n">
        <f aca="false">BO147</f>
        <v>125268.851229455</v>
      </c>
      <c r="BP266" s="13" t="n">
        <f aca="false">BP147</f>
        <v>170268.851229455</v>
      </c>
      <c r="BQ266" s="13" t="n">
        <f aca="false">BQ147</f>
        <v>170268.851229455</v>
      </c>
      <c r="BR266" s="13" t="n">
        <f aca="false">BR147</f>
        <v>260562.101229455</v>
      </c>
      <c r="BS266" s="13" t="n">
        <f aca="false">BS147</f>
        <v>79975.6012294553</v>
      </c>
      <c r="BT266" s="13" t="n">
        <f aca="false">BT147</f>
        <v>188327.501229455</v>
      </c>
      <c r="BU266" s="13" t="n">
        <f aca="false">BU147</f>
        <v>143327.501229455</v>
      </c>
      <c r="BV266" s="13" t="n">
        <f aca="false">BV147</f>
        <v>282075.980953148</v>
      </c>
      <c r="BW266" s="13" t="n">
        <f aca="false">BW147</f>
        <v>79975.6012294553</v>
      </c>
      <c r="BX266" s="13" t="n">
        <f aca="false">BX147</f>
        <v>170268.851229455</v>
      </c>
      <c r="BY266" s="13" t="n">
        <f aca="false">BY147</f>
        <v>-20636.8457459562</v>
      </c>
      <c r="BZ266" s="13" t="n">
        <f aca="false">BZ147</f>
        <v>178008.304254044</v>
      </c>
      <c r="CA266" s="13" t="n">
        <f aca="false">CA147</f>
        <v>-47578.1957459557</v>
      </c>
      <c r="CB266" s="13" t="n">
        <f aca="false">CB147</f>
        <v>196066.954254044</v>
      </c>
      <c r="CC266" s="13" t="n">
        <f aca="false">CC147</f>
        <v>-58136.8457459556</v>
      </c>
      <c r="CD266" s="13" t="n">
        <f aca="false">CD147</f>
        <v>159949.654254044</v>
      </c>
      <c r="CE266" s="13" t="n">
        <f aca="false">CE147</f>
        <v>-58136.8457459556</v>
      </c>
      <c r="CF266" s="13" t="n">
        <f aca="false">CF147</f>
        <v>186315.579928135</v>
      </c>
      <c r="CG266" s="13" t="n">
        <f aca="false">CG147</f>
        <v>-65636.8457459561</v>
      </c>
      <c r="CH266" s="13" t="n">
        <f aca="false">CH147</f>
        <v>-192843.595745956</v>
      </c>
      <c r="CI266" s="13" t="n">
        <f aca="false">CI147</f>
        <v>32156.4042540444</v>
      </c>
      <c r="CJ266" s="13" t="n">
        <f aca="false">CJ147</f>
        <v>69656.4042540443</v>
      </c>
      <c r="CK266" s="13" t="n">
        <f aca="false">CK147</f>
        <v>59130.8233391253</v>
      </c>
      <c r="CL266" s="13" t="n">
        <f aca="false">CL147</f>
        <v>167010.764045772</v>
      </c>
      <c r="CM266" s="13" t="n">
        <f aca="false">CM147</f>
        <v>-49221.0766608751</v>
      </c>
      <c r="CN266" s="13" t="n">
        <f aca="false">CN147</f>
        <v>-49221.0766608751</v>
      </c>
      <c r="CO266" s="13" t="n">
        <f aca="false">CO147</f>
        <v>-49221.0766608751</v>
      </c>
      <c r="CP266" s="13" t="n">
        <f aca="false">CP147</f>
        <v>-49221.0766608751</v>
      </c>
      <c r="CQ266" s="13" t="n">
        <f aca="false">CQ147</f>
        <v>-49221.0766608751</v>
      </c>
      <c r="CR266" s="13" t="n">
        <f aca="false">CR147</f>
        <v>59130.8233391253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H109-I109-H107-IF(H$3&lt;5,0,-SUMPRODUCT('Deal Terms'!$E$4:$E$47*('Deal Terms'!$G$4:$G$47=0),H$13:H$56+H$60:H$103))</f>
        <v>2285401.14939339</v>
      </c>
      <c r="J269" s="13" t="n">
        <f aca="false">I109-J109-I107-IF(I$3&lt;5,0,-SUMPRODUCT('Deal Terms'!$E$4:$E$47*('Deal Terms'!$G$4:$G$47=0),I$13:I$56+I$60:I$103))</f>
        <v>-1246621.46760733</v>
      </c>
      <c r="K269" s="13" t="n">
        <f aca="false">J109-K109-J107-IF(J$3&lt;5,0,-SUMPRODUCT('Deal Terms'!$E$4:$E$47*('Deal Terms'!$G$4:$G$47=0),J$13:J$56+J$60:J$103))</f>
        <v>255184.984727599</v>
      </c>
      <c r="L269" s="13" t="n">
        <f aca="false">K109-L109-K107-IF(K$3&lt;5,0,-SUMPRODUCT('Deal Terms'!$E$4:$E$47*('Deal Terms'!$G$4:$G$47=0),K$13:K$56+K$60:K$103))</f>
        <v>455330.269861591</v>
      </c>
      <c r="M269" s="13" t="n">
        <f aca="false">L109-M109-L107-IF(L$3&lt;5,0,-SUMPRODUCT('Deal Terms'!$E$4:$E$47*('Deal Terms'!$G$4:$G$47=0),L$13:L$56+L$60:L$103))</f>
        <v>-454062.466617051</v>
      </c>
      <c r="N269" s="13" t="n">
        <f aca="false">M109-N109-M107-IF(M$3&lt;5,0,-SUMPRODUCT('Deal Terms'!$E$4:$E$47*('Deal Terms'!$G$4:$G$47=0),M$13:M$56+M$60:M$103))</f>
        <v>-182274.211345489</v>
      </c>
      <c r="O269" s="13" t="n">
        <f aca="false">N109-O109-N107-IF(N$3&lt;5,0,-SUMPRODUCT('Deal Terms'!$E$4:$E$47*('Deal Terms'!$G$4:$G$47=0),N$13:N$56+N$60:N$103))</f>
        <v>155486.85</v>
      </c>
      <c r="P269" s="13" t="n">
        <f aca="false">O109-P109-O107-IF(O$3&lt;5,0,-SUMPRODUCT('Deal Terms'!$E$4:$E$47*('Deal Terms'!$G$4:$G$47=0),O$13:O$56+O$60:O$103))</f>
        <v>-6497.71999999927</v>
      </c>
      <c r="Q269" s="13" t="n">
        <f aca="false">P109-Q109-P107-IF(P$3&lt;5,0,-SUMPRODUCT('Deal Terms'!$E$4:$E$47*('Deal Terms'!$G$4:$G$47=0),P$13:P$56+P$60:P$103))</f>
        <v>61527.8299999994</v>
      </c>
      <c r="R269" s="13" t="n">
        <f aca="false">Q109-R109-Q107-IF(Q$3&lt;5,0,-SUMPRODUCT('Deal Terms'!$E$4:$E$47*('Deal Terms'!$G$4:$G$47=0),Q$13:Q$56+Q$60:Q$103))</f>
        <v>864788.775349534</v>
      </c>
      <c r="S269" s="13" t="n">
        <f aca="false">R109-S109-R107-IF(R$3&lt;5,0,-SUMPRODUCT('Deal Terms'!$E$4:$E$47*('Deal Terms'!$G$4:$G$47=0),R$13:R$56+R$60:R$103))</f>
        <v>-934578.01487675</v>
      </c>
      <c r="T269" s="13" t="n">
        <f aca="false">S109-T109-S107-IF(S$3&lt;5,0,-SUMPRODUCT('Deal Terms'!$E$4:$E$47*('Deal Terms'!$G$4:$G$47=0),S$13:S$56+S$60:S$103))</f>
        <v>-123066.540133949</v>
      </c>
      <c r="U269" s="13" t="n">
        <f aca="false">T109-U109-T107-IF(T$3&lt;5,0,-SUMPRODUCT('Deal Terms'!$E$4:$E$47*('Deal Terms'!$G$4:$G$47=0),T$13:T$56+T$60:T$103))</f>
        <v>-237891.787500001</v>
      </c>
      <c r="V269" s="13" t="n">
        <f aca="false">U109-V109-U107-IF(U$3&lt;5,0,-SUMPRODUCT('Deal Terms'!$E$4:$E$47*('Deal Terms'!$G$4:$G$47=0),U$13:U$56+U$60:U$103))</f>
        <v>-81881.0600000017</v>
      </c>
      <c r="W269" s="13" t="n">
        <f aca="false">V109-W109-V107-IF(V$3&lt;5,0,-SUMPRODUCT('Deal Terms'!$E$4:$E$47*('Deal Terms'!$G$4:$G$47=0),V$13:V$56+V$60:V$103))</f>
        <v>-624604.619999998</v>
      </c>
      <c r="X269" s="13" t="n">
        <f aca="false">W109-X109-W107-IF(W$3&lt;5,0,-SUMPRODUCT('Deal Terms'!$E$4:$E$47*('Deal Terms'!$G$4:$G$47=0),W$13:W$56+W$60:W$103))</f>
        <v>451631.265141085</v>
      </c>
      <c r="Y269" s="13" t="n">
        <f aca="false">X109-Y109-X107-IF(X$3&lt;5,0,-SUMPRODUCT('Deal Terms'!$E$4:$E$47*('Deal Terms'!$G$4:$G$47=0),X$13:X$56+X$60:X$103))</f>
        <v>161760.82</v>
      </c>
      <c r="Z269" s="13" t="n">
        <f aca="false">Y109-Z109-Y107-IF(Y$3&lt;5,0,-SUMPRODUCT('Deal Terms'!$E$4:$E$47*('Deal Terms'!$G$4:$G$47=0),Y$13:Y$56+Y$60:Y$103))</f>
        <v>-126346.18</v>
      </c>
      <c r="AA269" s="13" t="n">
        <f aca="false">Z109-AA109-Z107-IF(Z$3&lt;5,0,-SUMPRODUCT('Deal Terms'!$E$4:$E$47*('Deal Terms'!$G$4:$G$47=0),Z$13:Z$56+Z$60:Z$103))</f>
        <v>57063.7000000011</v>
      </c>
      <c r="AB269" s="13" t="n">
        <f aca="false">AA109-AB109-AA107-IF(AA$3&lt;5,0,-SUMPRODUCT('Deal Terms'!$E$4:$E$47*('Deal Terms'!$G$4:$G$47=0),AA$13:AA$56+AA$60:AA$103))</f>
        <v>13727.0153782219</v>
      </c>
      <c r="AC269" s="13" t="n">
        <f aca="false">AB109-AC109-AB107-IF(AB$3&lt;5,0,-SUMPRODUCT('Deal Terms'!$E$4:$E$47*('Deal Terms'!$G$4:$G$47=0),AB$13:AB$56+AB$60:AB$103))</f>
        <v>228725.469243554</v>
      </c>
      <c r="AD269" s="13" t="n">
        <f aca="false">AC109-AD109-AC107-IF(AC$3&lt;5,0,-SUMPRODUCT('Deal Terms'!$E$4:$E$47*('Deal Terms'!$G$4:$G$47=0),AC$13:AC$56+AC$60:AC$103))</f>
        <v>-22949.9100000002</v>
      </c>
      <c r="AE269" s="13" t="n">
        <f aca="false">AD109-AE109-AD107-IF(AD$3&lt;5,0,-SUMPRODUCT('Deal Terms'!$E$4:$E$47*('Deal Terms'!$G$4:$G$47=0),AD$13:AD$56+AD$60:AD$103))</f>
        <v>575114.409131454</v>
      </c>
      <c r="AF269" s="13" t="n">
        <f aca="false">AE109-AF109-AE107-IF(AE$3&lt;5,0,-SUMPRODUCT('Deal Terms'!$E$4:$E$47*('Deal Terms'!$G$4:$G$47=0),AE$13:AE$56+AE$60:AE$103))</f>
        <v>-950975.760595662</v>
      </c>
      <c r="AG269" s="13" t="n">
        <f aca="false">AF109-AG109-AF107-IF(AF$3&lt;5,0,-SUMPRODUCT('Deal Terms'!$E$4:$E$47*('Deal Terms'!$G$4:$G$47=0),AF$13:AF$56+AF$60:AF$103))</f>
        <v>262852.571191324</v>
      </c>
      <c r="AH269" s="13" t="n">
        <f aca="false">AG109-AH109-AG107-IF(AG$3&lt;5,0,-SUMPRODUCT('Deal Terms'!$E$4:$E$47*('Deal Terms'!$G$4:$G$47=0),AG$13:AG$56+AG$60:AG$103))</f>
        <v>21393.5500000007</v>
      </c>
      <c r="AI269" s="13" t="n">
        <f aca="false">AH109-AI109-AH107-IF(AH$3&lt;5,0,-SUMPRODUCT('Deal Terms'!$E$4:$E$47*('Deal Terms'!$G$4:$G$47=0),AH$13:AH$56+AH$60:AH$103))</f>
        <v>-212122.509567751</v>
      </c>
      <c r="AJ269" s="13" t="n">
        <f aca="false">AI109-AJ109-AI107-IF(AI$3&lt;5,0,-SUMPRODUCT('Deal Terms'!$E$4:$E$47*('Deal Terms'!$G$4:$G$47=0),AI$13:AI$56+AI$60:AI$103))</f>
        <v>259755.910715636</v>
      </c>
      <c r="AK269" s="13" t="n">
        <f aca="false">AJ109-AK109-AJ107-IF(AJ$3&lt;5,0,-SUMPRODUCT('Deal Terms'!$E$4:$E$47*('Deal Terms'!$G$4:$G$47=0),AJ$13:AJ$56+AJ$60:AJ$103))</f>
        <v>141273.49130975</v>
      </c>
      <c r="AL269" s="13" t="n">
        <f aca="false">AK109-AL109-AK107-IF(AK$3&lt;5,0,-SUMPRODUCT('Deal Terms'!$E$4:$E$47*('Deal Terms'!$G$4:$G$47=0),AK$13:AK$56+AK$60:AK$103))</f>
        <v>96828.2862584097</v>
      </c>
      <c r="AM269" s="13" t="n">
        <f aca="false">AL109-AM109-AL107-IF(AL$3&lt;5,0,-SUMPRODUCT('Deal Terms'!$E$4:$E$47*('Deal Terms'!$G$4:$G$47=0),AL$13:AL$56+AL$60:AL$103))</f>
        <v>88613.0707577625</v>
      </c>
      <c r="AN269" s="13" t="n">
        <f aca="false">AM109-AN109-AM107-IF(AM$3&lt;5,0,-SUMPRODUCT('Deal Terms'!$E$4:$E$47*('Deal Terms'!$G$4:$G$47=0),AM$13:AM$56+AM$60:AM$103))</f>
        <v>108482.05</v>
      </c>
      <c r="AO269" s="13" t="n">
        <f aca="false">AN109-AO109-AN107-IF(AN$3&lt;5,0,-SUMPRODUCT('Deal Terms'!$E$4:$E$47*('Deal Terms'!$G$4:$G$47=0),AN$13:AN$56+AN$60:AN$103))</f>
        <v>-68423.29</v>
      </c>
      <c r="AP269" s="13" t="n">
        <f aca="false">AO109-AP109-AO107-IF(AO$3&lt;5,0,-SUMPRODUCT('Deal Terms'!$E$4:$E$47*('Deal Terms'!$G$4:$G$47=0),AO$13:AO$56+AO$60:AO$103))</f>
        <v>0</v>
      </c>
      <c r="AQ269" s="13" t="n">
        <f aca="false">AP109-AQ109-AP107-IF(AP$3&lt;5,0,-SUMPRODUCT('Deal Terms'!$E$4:$E$47*('Deal Terms'!$G$4:$G$47=0),AP$13:AP$56+AP$60:AP$103))</f>
        <v>0</v>
      </c>
      <c r="AR269" s="13" t="n">
        <f aca="false">AQ109-AR109-AQ107-IF(AQ$3&lt;5,0,-SUMPRODUCT('Deal Terms'!$E$4:$E$47*('Deal Terms'!$G$4:$G$47=0),AQ$13:AQ$56+AQ$60:AQ$103))</f>
        <v>-108351.899999999</v>
      </c>
      <c r="AS269" s="13" t="n">
        <f aca="false">AR109-AS109-AR107-IF(AR$3&lt;5,0,-SUMPRODUCT('Deal Terms'!$E$4:$E$47*('Deal Terms'!$G$4:$G$47=0),AR$13:AR$56+AR$60:AR$103))</f>
        <v>0</v>
      </c>
      <c r="AT269" s="13" t="n">
        <f aca="false">AS109-AT109-AS107-IF(AS$3&lt;5,0,-SUMPRODUCT('Deal Terms'!$E$4:$E$47*('Deal Terms'!$G$4:$G$47=0),AS$13:AS$56+AS$60:AS$103))</f>
        <v>0</v>
      </c>
      <c r="AU269" s="13" t="n">
        <f aca="false">AT109-AU109-AT107-IF(AT$3&lt;5,0,-SUMPRODUCT('Deal Terms'!$E$4:$E$47*('Deal Terms'!$G$4:$G$47=0),AT$13:AT$56+AT$60:AT$103))</f>
        <v>-423132.833596339</v>
      </c>
      <c r="AV269" s="13" t="n">
        <f aca="false">AU109-AV109-AU107-IF(AU$3&lt;5,0,-SUMPRODUCT('Deal Terms'!$E$4:$E$47*('Deal Terms'!$G$4:$G$47=0),AU$13:AU$56+AU$60:AU$103))</f>
        <v>714969.442512469</v>
      </c>
      <c r="AW269" s="13" t="n">
        <f aca="false">AV109-AW109-AV107-IF(AV$3&lt;5,0,-SUMPRODUCT('Deal Terms'!$E$4:$E$47*('Deal Terms'!$G$4:$G$47=0),AV$13:AV$56+AV$60:AV$103))</f>
        <v>0</v>
      </c>
      <c r="AX269" s="13" t="n">
        <f aca="false">AW109-AX109-AW107-IF(AW$3&lt;5,0,-SUMPRODUCT('Deal Terms'!$E$4:$E$47*('Deal Terms'!$G$4:$G$47=0),AW$13:AW$56+AW$60:AW$103))</f>
        <v>0</v>
      </c>
      <c r="AY269" s="13" t="n">
        <f aca="false">AX109-AY109-AX107-IF(AX$3&lt;5,0,-SUMPRODUCT('Deal Terms'!$E$4:$E$47*('Deal Terms'!$G$4:$G$47=0),AX$13:AX$56+AX$60:AX$103))</f>
        <v>0</v>
      </c>
      <c r="AZ269" s="13" t="n">
        <f aca="false">AY109-AZ109-AY107-IF(AY$3&lt;5,0,-SUMPRODUCT('Deal Terms'!$E$4:$E$47*('Deal Terms'!$G$4:$G$47=0),AY$13:AY$56+AY$60:AY$103))</f>
        <v>-90293.2499999991</v>
      </c>
      <c r="BA269" s="13" t="n">
        <f aca="false">AZ109-BA109-AZ107-IF(AZ$3&lt;5,0,-SUMPRODUCT('Deal Terms'!$E$4:$E$47*('Deal Terms'!$G$4:$G$47=0),AZ$13:AZ$56+AZ$60:AZ$103))</f>
        <v>-90293.2500000009</v>
      </c>
      <c r="BB269" s="13" t="n">
        <f aca="false">BA109-BB109-BA107-IF(BA$3&lt;5,0,-SUMPRODUCT('Deal Terms'!$E$4:$E$47*('Deal Terms'!$G$4:$G$47=0),BA$13:BA$56+BA$60:BA$103))</f>
        <v>180586.5</v>
      </c>
      <c r="BC269" s="13" t="n">
        <f aca="false">BB109-BC109-BB107-IF(BB$3&lt;5,0,-SUMPRODUCT('Deal Terms'!$E$4:$E$47*('Deal Terms'!$G$4:$G$47=0),BB$13:BB$56+BB$60:BB$103))</f>
        <v>0</v>
      </c>
      <c r="BD269" s="13" t="n">
        <f aca="false">BC109-BD109-BC107-IF(BC$3&lt;5,0,-SUMPRODUCT('Deal Terms'!$E$4:$E$47*('Deal Terms'!$G$4:$G$47=0),BC$13:BC$56+BC$60:BC$103))</f>
        <v>-198645.15</v>
      </c>
      <c r="BE269" s="13" t="n">
        <f aca="false">BD109-BE109-BD107-IF(BD$3&lt;5,0,-SUMPRODUCT('Deal Terms'!$E$4:$E$47*('Deal Terms'!$G$4:$G$47=0),BD$13:BD$56+BD$60:BD$103))</f>
        <v>180586.5</v>
      </c>
      <c r="BF269" s="13" t="n">
        <f aca="false">BE109-BF109-BE107-IF(BE$3&lt;5,0,-SUMPRODUCT('Deal Terms'!$E$4:$E$47*('Deal Terms'!$G$4:$G$47=0),BE$13:BE$56+BE$60:BE$103))</f>
        <v>-90293.2499999995</v>
      </c>
      <c r="BG269" s="13" t="n">
        <f aca="false">BF109-BG109-BF107-IF(BF$3&lt;5,0,-SUMPRODUCT('Deal Terms'!$E$4:$E$47*('Deal Terms'!$G$4:$G$47=0),BF$13:BF$56+BF$60:BF$103))</f>
        <v>-108351.9</v>
      </c>
      <c r="BH269" s="13" t="n">
        <f aca="false">BG109-BH109-BG107-IF(BG$3&lt;5,0,-SUMPRODUCT('Deal Terms'!$E$4:$E$47*('Deal Terms'!$G$4:$G$47=0),BG$13:BG$56+BG$60:BG$103))</f>
        <v>-122525.7250556</v>
      </c>
      <c r="BI269" s="13" t="n">
        <f aca="false">BH109-BI109-BH107-IF(BH$3&lt;5,0,-SUMPRODUCT('Deal Terms'!$E$4:$E$47*('Deal Terms'!$G$4:$G$47=0),BH$13:BH$56+BH$60:BH$103))</f>
        <v>406595.915924147</v>
      </c>
      <c r="BJ269" s="13" t="n">
        <f aca="false">BI109-BJ109-BI107-IF(BI$3&lt;5,0,-SUMPRODUCT('Deal Terms'!$E$4:$E$47*('Deal Terms'!$G$4:$G$47=0),BI$13:BI$56+BI$60:BI$103))</f>
        <v>98296.1999999997</v>
      </c>
      <c r="BK269" s="13" t="n">
        <f aca="false">BJ109-BK109-BJ107-IF(BJ$3&lt;5,0,-SUMPRODUCT('Deal Terms'!$E$4:$E$47*('Deal Terms'!$G$4:$G$47=0),BJ$13:BJ$56+BJ$60:BJ$103))</f>
        <v>-98296.1999999997</v>
      </c>
      <c r="BL269" s="13" t="n">
        <f aca="false">BK109-BL109-BK107-IF(BK$3&lt;5,0,-SUMPRODUCT('Deal Terms'!$E$4:$E$47*('Deal Terms'!$G$4:$G$47=0),BK$13:BK$56+BK$60:BK$103))</f>
        <v>-90293.25</v>
      </c>
      <c r="BM269" s="13" t="n">
        <f aca="false">BL109-BM109-BL107-IF(BL$3&lt;5,0,-SUMPRODUCT('Deal Terms'!$E$4:$E$47*('Deal Terms'!$G$4:$G$47=0),BL$13:BL$56+BL$60:BL$103))</f>
        <v>0</v>
      </c>
      <c r="BN269" s="13" t="n">
        <f aca="false">BM109-BN109-BM107-IF(BM$3&lt;5,0,-SUMPRODUCT('Deal Terms'!$E$4:$E$47*('Deal Terms'!$G$4:$G$47=0),BM$13:BM$56+BM$60:BM$103))</f>
        <v>-108351.9</v>
      </c>
      <c r="BO269" s="13" t="n">
        <f aca="false">BN109-BO109-BN107-IF(BN$3&lt;5,0,-SUMPRODUCT('Deal Terms'!$E$4:$E$47*('Deal Terms'!$G$4:$G$47=0),BN$13:BN$56+BN$60:BN$103))</f>
        <v>0</v>
      </c>
      <c r="BP269" s="13" t="n">
        <f aca="false">BO109-BP109-BO107-IF(BO$3&lt;5,0,-SUMPRODUCT('Deal Terms'!$E$4:$E$47*('Deal Terms'!$G$4:$G$47=0),BO$13:BO$56+BO$60:BO$103))</f>
        <v>0</v>
      </c>
      <c r="BQ269" s="13" t="n">
        <f aca="false">BP109-BQ109-BP107-IF(BP$3&lt;5,0,-SUMPRODUCT('Deal Terms'!$E$4:$E$47*('Deal Terms'!$G$4:$G$47=0),BP$13:BP$56+BP$60:BP$103))</f>
        <v>0</v>
      </c>
      <c r="BR269" s="13" t="n">
        <f aca="false">BQ109-BR109-BQ107-IF(BQ$3&lt;5,0,-SUMPRODUCT('Deal Terms'!$E$4:$E$47*('Deal Terms'!$G$4:$G$47=0),BQ$13:BQ$56+BQ$60:BQ$103))</f>
        <v>-90293.25</v>
      </c>
      <c r="BS269" s="13" t="n">
        <f aca="false">BR109-BS109-BR107-IF(BR$3&lt;5,0,-SUMPRODUCT('Deal Terms'!$E$4:$E$47*('Deal Terms'!$G$4:$G$47=0),BR$13:BR$56+BR$60:BR$103))</f>
        <v>180586.5</v>
      </c>
      <c r="BT269" s="13" t="n">
        <f aca="false">BS109-BT109-BS107-IF(BS$3&lt;5,0,-SUMPRODUCT('Deal Terms'!$E$4:$E$47*('Deal Terms'!$G$4:$G$47=0),BS$13:BS$56+BS$60:BS$103))</f>
        <v>-108351.899999999</v>
      </c>
      <c r="BU269" s="13" t="n">
        <f aca="false">BT109-BU109-BT107-IF(BT$3&lt;5,0,-SUMPRODUCT('Deal Terms'!$E$4:$E$47*('Deal Terms'!$G$4:$G$47=0),BT$13:BT$56+BT$60:BT$103))</f>
        <v>0</v>
      </c>
      <c r="BV269" s="13" t="n">
        <f aca="false">BU109-BV109-BU107-IF(BU$3&lt;5,0,-SUMPRODUCT('Deal Terms'!$E$4:$E$47*('Deal Terms'!$G$4:$G$47=0),BU$13:BU$56+BU$60:BU$103))</f>
        <v>-108351.9</v>
      </c>
      <c r="BW269" s="13" t="n">
        <f aca="false">BV109-BW109-BV107-IF(BV$3&lt;5,0,-SUMPRODUCT('Deal Terms'!$E$4:$E$47*('Deal Terms'!$G$4:$G$47=0),BV$13:BV$56+BV$60:BV$103))</f>
        <v>216703.8</v>
      </c>
      <c r="BX269" s="13" t="n">
        <f aca="false">BW109-BX109-BW107-IF(BW$3&lt;5,0,-SUMPRODUCT('Deal Terms'!$E$4:$E$47*('Deal Terms'!$G$4:$G$47=0),BW$13:BW$56+BW$60:BW$103))</f>
        <v>-90293.25</v>
      </c>
      <c r="BY269" s="13" t="n">
        <f aca="false">BX109-BY109-BX107-IF(BX$3&lt;5,0,-SUMPRODUCT('Deal Terms'!$E$4:$E$47*('Deal Terms'!$G$4:$G$47=0),BX$13:BX$56+BX$60:BX$103))</f>
        <v>180586.5</v>
      </c>
      <c r="BZ269" s="13" t="n">
        <f aca="false">BY109-BZ109-BY107-IF(BY$3&lt;5,0,-SUMPRODUCT('Deal Terms'!$E$4:$E$47*('Deal Terms'!$G$4:$G$47=0),BY$13:BY$56+BY$60:BY$103))</f>
        <v>-198645.15</v>
      </c>
      <c r="CA269" s="13" t="n">
        <f aca="false">BZ109-CA109-BZ107-IF(BZ$3&lt;5,0,-SUMPRODUCT('Deal Terms'!$E$4:$E$47*('Deal Terms'!$G$4:$G$47=0),BZ$13:BZ$56+BZ$60:BZ$103))</f>
        <v>180586.5</v>
      </c>
      <c r="CB269" s="13" t="n">
        <f aca="false">CA109-CB109-CA107-IF(CA$3&lt;5,0,-SUMPRODUCT('Deal Terms'!$E$4:$E$47*('Deal Terms'!$G$4:$G$47=0),CA$13:CA$56+CA$60:CA$103))</f>
        <v>-198645.15</v>
      </c>
      <c r="CC269" s="13" t="n">
        <f aca="false">CB109-CC109-CB107-IF(CB$3&lt;5,0,-SUMPRODUCT('Deal Terms'!$E$4:$E$47*('Deal Terms'!$G$4:$G$47=0),CB$13:CB$56+CB$60:CB$103))</f>
        <v>216703.8</v>
      </c>
      <c r="CD269" s="13" t="n">
        <f aca="false">CC109-CD109-CC107-IF(CC$3&lt;5,0,-SUMPRODUCT('Deal Terms'!$E$4:$E$47*('Deal Terms'!$G$4:$G$47=0),CC$13:CC$56+CC$60:CC$103))</f>
        <v>-180586.5</v>
      </c>
      <c r="CE269" s="13" t="n">
        <f aca="false">CD109-CE109-CD107-IF(CD$3&lt;5,0,-SUMPRODUCT('Deal Terms'!$E$4:$E$47*('Deal Terms'!$G$4:$G$47=0),CD$13:CD$56+CD$60:CD$103))</f>
        <v>180586.5</v>
      </c>
      <c r="CF269" s="13" t="n">
        <f aca="false">CE109-CF109-CE107-IF(CE$3&lt;5,0,-SUMPRODUCT('Deal Terms'!$E$4:$E$47*('Deal Terms'!$G$4:$G$47=0),CE$13:CE$56+CE$60:CE$103))</f>
        <v>-216703.799999999</v>
      </c>
      <c r="CG269" s="13" t="n">
        <f aca="false">CF109-CG109-CF107-IF(CF$3&lt;5,0,-SUMPRODUCT('Deal Terms'!$E$4:$E$47*('Deal Terms'!$G$4:$G$47=0),CF$13:CF$56+CF$60:CF$103))</f>
        <v>216703.8</v>
      </c>
      <c r="CH269" s="13" t="n">
        <f aca="false">CG109-CH109-CG107-IF(CG$3&lt;5,0,-SUMPRODUCT('Deal Terms'!$E$4:$E$47*('Deal Terms'!$G$4:$G$47=0),CG$13:CG$56+CG$60:CG$103))</f>
        <v>172206.75</v>
      </c>
      <c r="CI269" s="13" t="n">
        <f aca="false">CH109-CI109-CH107-IF(CH$3&lt;5,0,-SUMPRODUCT('Deal Terms'!$E$4:$E$47*('Deal Terms'!$G$4:$G$47=0),CH$13:CH$56+CH$60:CH$103))</f>
        <v>-262500</v>
      </c>
      <c r="CJ269" s="13" t="n">
        <f aca="false">CI109-CJ109-CI107-IF(CI$3&lt;5,0,-SUMPRODUCT('Deal Terms'!$E$4:$E$47*('Deal Terms'!$G$4:$G$47=0),CI$13:CI$56+CI$60:CI$103))</f>
        <v>0</v>
      </c>
      <c r="CK269" s="13" t="n">
        <f aca="false">CJ109-CK109-CJ107-IF(CJ$3&lt;5,0,-SUMPRODUCT('Deal Terms'!$E$4:$E$47*('Deal Terms'!$G$4:$G$47=0),CJ$13:CJ$56+CJ$60:CJ$103))</f>
        <v>0</v>
      </c>
      <c r="CL269" s="13" t="n">
        <f aca="false">CK109-CL109-CK107-IF(CK$3&lt;5,0,-SUMPRODUCT('Deal Terms'!$E$4:$E$47*('Deal Terms'!$G$4:$G$47=0),CK$13:CK$56+CK$60:CK$103))</f>
        <v>-108351.899999999</v>
      </c>
      <c r="CM269" s="13" t="n">
        <f aca="false">CL109-CM109-CL107-IF(CL$3&lt;5,0,-SUMPRODUCT('Deal Terms'!$E$4:$E$47*('Deal Terms'!$G$4:$G$47=0),CL$13:CL$56+CL$60:CL$103))</f>
        <v>216703.8</v>
      </c>
      <c r="CN269" s="13" t="n">
        <f aca="false">CM109-CN109-CM107-IF(CM$3&lt;5,0,-SUMPRODUCT('Deal Terms'!$E$4:$E$47*('Deal Terms'!$G$4:$G$47=0),CM$13:CM$56+CM$60:CM$103))</f>
        <v>0</v>
      </c>
      <c r="CO269" s="13" t="n">
        <f aca="false">CN109-CO109-CN107-IF(CN$3&lt;5,0,-SUMPRODUCT('Deal Terms'!$E$4:$E$47*('Deal Terms'!$G$4:$G$47=0),CN$13:CN$56+CN$60:CN$103))</f>
        <v>0</v>
      </c>
      <c r="CP269" s="13" t="n">
        <f aca="false">CO109-CP109-CO107-IF(CO$3&lt;5,0,-SUMPRODUCT('Deal Terms'!$E$4:$E$47*('Deal Terms'!$G$4:$G$47=0),CO$13:CO$56+CO$60:CO$103))</f>
        <v>0</v>
      </c>
      <c r="CQ269" s="13" t="n">
        <f aca="false">CP109-CQ109-CP107-IF(CP$3&lt;5,0,-SUMPRODUCT('Deal Terms'!$E$4:$E$47*('Deal Terms'!$G$4:$G$47=0),CP$13:CP$56+CP$60:CP$103))</f>
        <v>0</v>
      </c>
      <c r="CR269" s="13" t="n">
        <f aca="false">CQ109-CR109-CQ107-IF(CQ$3&lt;5,0,-SUMPRODUCT('Deal Terms'!$E$4:$E$47*('Deal Terms'!$G$4:$G$47=0),CQ$13:CQ$56+CQ$60:CQ$103))</f>
        <v>-108351.9</v>
      </c>
      <c r="CS269" s="13" t="n">
        <f aca="false">CR109-CS109-CR107-IF(CR$3&lt;5,0,-SUMPRODUCT('Deal Terms'!$E$4:$E$47*('Deal Terms'!$G$4:$G$47=0),CR$13:CR$56+CR$60:CR$103))</f>
        <v>216703.8</v>
      </c>
      <c r="CT269" s="13" t="n">
        <f aca="false">CS109-CT109-CS107-IF(CS$3&lt;5,0,-SUMPRODUCT('Deal Terms'!$E$4:$E$47*('Deal Terms'!$G$4:$G$47=0),CS$13:CS$56+CS$60:CS$103))</f>
        <v>-90293.25</v>
      </c>
      <c r="CU269" s="13" t="n">
        <f aca="false">CT109-CU109-CT107-IF(CT$3&lt;5,0,-SUMPRODUCT('Deal Terms'!$E$4:$E$47*('Deal Terms'!$G$4:$G$47=0),CT$13:CT$56+CT$60:CT$103))</f>
        <v>180586.5</v>
      </c>
      <c r="CV269" s="13" t="n">
        <f aca="false">CU109-CV109-CU107-IF(CU$3&lt;5,0,-SUMPRODUCT('Deal Terms'!$E$4:$E$47*('Deal Terms'!$G$4:$G$47=0),CU$13:CU$56+CU$60:CU$103))</f>
        <v>-90293.25</v>
      </c>
      <c r="CW269" s="13" t="n">
        <f aca="false">CV109-CW109-CV107-IF(CV$3&lt;5,0,-SUMPRODUCT('Deal Terms'!$E$4:$E$47*('Deal Terms'!$G$4:$G$47=0),CV$13:CV$56+CV$60:CV$103))</f>
        <v>180586.5</v>
      </c>
      <c r="CX269" s="13" t="n">
        <f aca="false">CW109-CX109-CW107-IF(CW$3&lt;5,0,-SUMPRODUCT('Deal Terms'!$E$4:$E$47*('Deal Terms'!$G$4:$G$47=0),CW$13:CW$56+CW$60:CW$103))</f>
        <v>-108351.9</v>
      </c>
      <c r="CY269" s="13" t="n">
        <f aca="false">CX109-CY109-CX107-IF(CX$3&lt;5,0,-SUMPRODUCT('Deal Terms'!$E$4:$E$47*('Deal Terms'!$G$4:$G$47=0),CX$13:CX$56+CX$60:CX$103))</f>
        <v>216703.8</v>
      </c>
      <c r="CZ269" s="13" t="n">
        <f aca="false">CY109-CZ109-CY107-IF(CY$3&lt;5,0,-SUMPRODUCT('Deal Terms'!$E$4:$E$47*('Deal Terms'!$G$4:$G$47=0),CY$13:CY$56+CY$60:CY$103))</f>
        <v>-90293.25</v>
      </c>
      <c r="DA269" s="13" t="n">
        <f aca="false">CZ109-DA109-CZ107-IF(CZ$3&lt;5,0,-SUMPRODUCT('Deal Terms'!$E$4:$E$47*('Deal Terms'!$G$4:$G$47=0),CZ$13:CZ$56+CZ$60:CZ$103))</f>
        <v>180586.5</v>
      </c>
      <c r="DB269" s="13" t="n">
        <f aca="false">DA109-DB109-DA107-IF(DA$3&lt;5,0,-SUMPRODUCT('Deal Terms'!$E$4:$E$47*('Deal Terms'!$G$4:$G$47=0),DA$13:DA$56+DA$60:DA$103))</f>
        <v>0</v>
      </c>
      <c r="DC269" s="13" t="n">
        <f aca="false">DB109-DC109-DB107-IF(DB$3&lt;5,0,-SUMPRODUCT('Deal Terms'!$E$4:$E$47*('Deal Terms'!$G$4:$G$47=0),DB$13:DB$56+DB$60:DB$103))</f>
        <v>0</v>
      </c>
      <c r="DD269" s="13" t="n">
        <f aca="false">DC109-DD109-DC107-IF(DC$3&lt;5,0,-SUMPRODUCT('Deal Terms'!$E$4:$E$47*('Deal Terms'!$G$4:$G$47=0),DC$13:DC$56+DC$60:DC$103))</f>
        <v>0</v>
      </c>
      <c r="DE269" s="13" t="n">
        <f aca="false">DD109-DE109-DD107-IF(DD$3&lt;5,0,-SUMPRODUCT('Deal Terms'!$E$4:$E$47*('Deal Terms'!$G$4:$G$47=0),DD$13:DD$56+DD$60:DD$103))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-42339.3274892339</v>
      </c>
      <c r="AU271" s="13" t="n">
        <f aca="false">-0.05*(AU10+AU11)</f>
        <v>-63495.9691690508</v>
      </c>
      <c r="AV271" s="13" t="n">
        <f aca="false">-0.05*(AV10+AV11)</f>
        <v>-27747.4970434273</v>
      </c>
      <c r="AW271" s="13" t="n">
        <f aca="false">-0.05*(AW10+AW11)</f>
        <v>-27747.4970434273</v>
      </c>
      <c r="AX271" s="13" t="n">
        <f aca="false">-0.05*(AX10+AX11)</f>
        <v>-27747.4970434273</v>
      </c>
      <c r="AY271" s="13" t="n">
        <f aca="false">-0.05*(AY10+AY11)</f>
        <v>-27747.4970434273</v>
      </c>
      <c r="AZ271" s="13" t="n">
        <f aca="false">-0.05*(AZ10+AZ11)</f>
        <v>-32262.1595434273</v>
      </c>
      <c r="BA271" s="13" t="n">
        <f aca="false">-0.05*(BA10+BA11)</f>
        <v>-36776.8220434273</v>
      </c>
      <c r="BB271" s="13" t="n">
        <f aca="false">-0.05*(BB10+BB11)</f>
        <v>-27747.4970434273</v>
      </c>
      <c r="BC271" s="13" t="n">
        <f aca="false">-0.05*(BC10+BC11)</f>
        <v>-27747.4970434273</v>
      </c>
      <c r="BD271" s="13" t="n">
        <f aca="false">-0.05*(BD10+BD11)</f>
        <v>-37679.7545434273</v>
      </c>
      <c r="BE271" s="13" t="n">
        <f aca="false">-0.05*(BE10+BE11)</f>
        <v>-28650.4295434273</v>
      </c>
      <c r="BF271" s="13" t="n">
        <f aca="false">-0.05*(BF10+BF11)</f>
        <v>-33165.0920434273</v>
      </c>
      <c r="BG271" s="13" t="n">
        <f aca="false">-0.05*(BG10+BG11)</f>
        <v>-38582.6870434273</v>
      </c>
      <c r="BH271" s="13" t="n">
        <f aca="false">-0.05*(BH10+BH11)</f>
        <v>-44708.9732962073</v>
      </c>
      <c r="BI271" s="13" t="n">
        <f aca="false">-0.05*(BI10+BI11)</f>
        <v>-24379.1775</v>
      </c>
      <c r="BJ271" s="13" t="n">
        <f aca="false">-0.05*(BJ10+BJ11)</f>
        <v>-35214.3675</v>
      </c>
      <c r="BK271" s="13" t="n">
        <f aca="false">-0.05*(BK10+BK11)</f>
        <v>-24379.1775</v>
      </c>
      <c r="BL271" s="13" t="n">
        <f aca="false">-0.05*(BL10+BL11)</f>
        <v>-28893.84</v>
      </c>
      <c r="BM271" s="13" t="n">
        <f aca="false">-0.05*(BM10+BM11)</f>
        <v>-28893.84</v>
      </c>
      <c r="BN271" s="13" t="n">
        <f aca="false">-0.05*(BN10+BN11)</f>
        <v>-34311.435</v>
      </c>
      <c r="BO271" s="13" t="n">
        <f aca="false">-0.05*(BO10+BO11)</f>
        <v>-34311.435</v>
      </c>
      <c r="BP271" s="13" t="n">
        <f aca="false">-0.05*(BP10+BP11)</f>
        <v>-34311.435</v>
      </c>
      <c r="BQ271" s="13" t="n">
        <f aca="false">-0.05*(BQ10+BQ11)</f>
        <v>-34311.435</v>
      </c>
      <c r="BR271" s="13" t="n">
        <f aca="false">-0.05*(BR10+BR11)</f>
        <v>-38826.0975</v>
      </c>
      <c r="BS271" s="13" t="n">
        <f aca="false">-0.05*(BS10+BS11)</f>
        <v>-29796.7725</v>
      </c>
      <c r="BT271" s="13" t="n">
        <f aca="false">-0.05*(BT10+BT11)</f>
        <v>-35214.3675</v>
      </c>
      <c r="BU271" s="13" t="n">
        <f aca="false">-0.05*(BU10+BU11)</f>
        <v>-35214.3675</v>
      </c>
      <c r="BV271" s="13" t="n">
        <f aca="false">-0.05*(BV10+BV11)</f>
        <v>-40631.9625</v>
      </c>
      <c r="BW271" s="13" t="n">
        <f aca="false">-0.05*(BW10+BW11)</f>
        <v>-29796.7725</v>
      </c>
      <c r="BX271" s="13" t="n">
        <f aca="false">-0.05*(BX10+BX11)</f>
        <v>-34311.435</v>
      </c>
      <c r="BY271" s="13" t="n">
        <f aca="false">-0.05*(BY10+BY11)</f>
        <v>-25282.11</v>
      </c>
      <c r="BZ271" s="13" t="n">
        <f aca="false">-0.05*(BZ10+BZ11)</f>
        <v>-35214.3675</v>
      </c>
      <c r="CA271" s="13" t="n">
        <f aca="false">-0.05*(CA10+CA11)</f>
        <v>-26185.0425</v>
      </c>
      <c r="CB271" s="13" t="n">
        <f aca="false">-0.05*(CB10+CB11)</f>
        <v>-36117.3</v>
      </c>
      <c r="CC271" s="13" t="n">
        <f aca="false">-0.05*(CC10+CC11)</f>
        <v>-25282.11</v>
      </c>
      <c r="CD271" s="13" t="n">
        <f aca="false">-0.05*(CD10+CD11)</f>
        <v>-34311.435</v>
      </c>
      <c r="CE271" s="13" t="n">
        <f aca="false">-0.05*(CE10+CE11)</f>
        <v>-25282.11</v>
      </c>
      <c r="CF271" s="13" t="n">
        <f aca="false">-0.05*(CF10+CF11)</f>
        <v>-36117.3</v>
      </c>
      <c r="CG271" s="13" t="n">
        <f aca="false">-0.05*(CG10+CG11)</f>
        <v>-25282.11</v>
      </c>
      <c r="CH271" s="13" t="n">
        <f aca="false">-0.05*(CH10+CH11)</f>
        <v>-29796.7725</v>
      </c>
      <c r="CI271" s="13" t="n">
        <f aca="false">-0.05*(CI10+CI11)</f>
        <v>-29796.7725</v>
      </c>
      <c r="CJ271" s="13" t="n">
        <f aca="false">-0.05*(CJ10+CJ11)</f>
        <v>-29796.7725</v>
      </c>
      <c r="CK271" s="13" t="n">
        <f aca="false">-0.05*(CK10+CK11)</f>
        <v>-29796.7725</v>
      </c>
      <c r="CL271" s="13" t="n">
        <f aca="false">-0.05*(CL10+CL11)</f>
        <v>-35214.3675</v>
      </c>
      <c r="CM271" s="13" t="n">
        <f aca="false">-0.05*(CM10+CM11)</f>
        <v>-24379.1775</v>
      </c>
      <c r="CN271" s="13" t="n">
        <f aca="false">-0.05*(CN10+CN11)</f>
        <v>-24379.1775</v>
      </c>
      <c r="CO271" s="13" t="n">
        <f aca="false">-0.05*(CO10+CO11)</f>
        <v>-24379.1775</v>
      </c>
      <c r="CP271" s="13" t="n">
        <f aca="false">-0.05*(CP10+CP11)</f>
        <v>-24379.1775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1778966.34647118</v>
      </c>
      <c r="K273" s="68" t="n">
        <f aca="false">SUM(K265:K272)</f>
        <v>2356166.75469446</v>
      </c>
      <c r="L273" s="68" t="n">
        <f aca="false">SUM(L265:L272)</f>
        <v>2740450.54567408</v>
      </c>
      <c r="M273" s="68" t="n">
        <f aca="false">SUM(M265:M272)</f>
        <v>2590728.61924926</v>
      </c>
      <c r="N273" s="68" t="n">
        <f aca="false">SUM(N265:N272)</f>
        <v>2825678.4884117</v>
      </c>
      <c r="O273" s="68" t="n">
        <f aca="false">SUM(O265:O272)</f>
        <v>3278192.91404463</v>
      </c>
      <c r="P273" s="68" t="n">
        <f aca="false">SUM(P265:P272)</f>
        <v>3626150.15255256</v>
      </c>
      <c r="Q273" s="68" t="n">
        <f aca="false">SUM(Q265:Q272)</f>
        <v>3982458.2232605</v>
      </c>
      <c r="R273" s="68" t="n">
        <f aca="false">SUM(R265:R272)</f>
        <v>4169548.03636091</v>
      </c>
      <c r="S273" s="68" t="n">
        <f aca="false">SUM(S265:S272)</f>
        <v>3529549.07236794</v>
      </c>
      <c r="T273" s="68" t="n">
        <f aca="false">SUM(T265:T272)</f>
        <v>3732312.33624503</v>
      </c>
      <c r="U273" s="68" t="n">
        <f aca="false">SUM(U265:U272)</f>
        <v>4124856.35725607</v>
      </c>
      <c r="V273" s="68" t="n">
        <f aca="false">SUM(V265:V272)</f>
        <v>4831857.28426711</v>
      </c>
      <c r="W273" s="68" t="n">
        <f aca="false">SUM(W265:W272)</f>
        <v>5611922.04677816</v>
      </c>
      <c r="X273" s="68" t="n">
        <f aca="false">SUM(X265:X272)</f>
        <v>6891433.14204625</v>
      </c>
      <c r="Y273" s="68" t="n">
        <f aca="false">SUM(Y265:Y272)</f>
        <v>7664835.18672326</v>
      </c>
      <c r="Z273" s="68" t="n">
        <f aca="false">SUM(Z265:Z272)</f>
        <v>8332724.92885027</v>
      </c>
      <c r="AA273" s="68" t="n">
        <f aca="false">SUM(AA265:AA272)</f>
        <v>9129814.03597728</v>
      </c>
      <c r="AB273" s="68" t="n">
        <f aca="false">SUM(AB265:AB272)</f>
        <v>9948742.47849498</v>
      </c>
      <c r="AC273" s="68" t="n">
        <f aca="false">SUM(AC265:AC272)</f>
        <v>10677630.1515489</v>
      </c>
      <c r="AD273" s="68" t="n">
        <f aca="false">SUM(AD265:AD272)</f>
        <v>11176644.8598592</v>
      </c>
      <c r="AE273" s="68" t="n">
        <f aca="false">SUM(AE265:AE272)</f>
        <v>11691179.8956261</v>
      </c>
      <c r="AF273" s="68" t="n">
        <f aca="false">SUM(AF265:AF272)</f>
        <v>11810717.9473358</v>
      </c>
      <c r="AG273" s="68" t="n">
        <f aca="false">SUM(AG265:AG272)</f>
        <v>12702893.4780967</v>
      </c>
      <c r="AH273" s="68" t="n">
        <f aca="false">SUM(AH265:AH272)</f>
        <v>13333286.1151663</v>
      </c>
      <c r="AI273" s="68" t="n">
        <f aca="false">SUM(AI265:AI272)</f>
        <v>14059675.2063252</v>
      </c>
      <c r="AJ273" s="68" t="n">
        <f aca="false">SUM(AJ265:AJ272)</f>
        <v>14931479.0879989</v>
      </c>
      <c r="AK273" s="68" t="n">
        <f aca="false">SUM(AK265:AK272)</f>
        <v>15570415.6834203</v>
      </c>
      <c r="AL273" s="68" t="n">
        <f aca="false">SUM(AL265:AL272)</f>
        <v>16172490.7036057</v>
      </c>
      <c r="AM273" s="68" t="n">
        <f aca="false">SUM(AM265:AM272)</f>
        <v>16476972.0244329</v>
      </c>
      <c r="AN273" s="68" t="n">
        <f aca="false">SUM(AN265:AN272)</f>
        <v>16993369.6046581</v>
      </c>
      <c r="AO273" s="68" t="n">
        <f aca="false">SUM(AO265:AO272)</f>
        <v>17130534.732943</v>
      </c>
      <c r="AP273" s="68" t="n">
        <f aca="false">SUM(AP265:AP272)</f>
        <v>17291123.1512279</v>
      </c>
      <c r="AQ273" s="68" t="n">
        <f aca="false">SUM(AQ265:AQ272)</f>
        <v>17496711.5695128</v>
      </c>
      <c r="AR273" s="68" t="n">
        <f aca="false">SUM(AR265:AR272)</f>
        <v>17696882.3927978</v>
      </c>
      <c r="AS273" s="68" t="n">
        <f aca="false">SUM(AS265:AS272)</f>
        <v>17960405.1160827</v>
      </c>
      <c r="AT273" s="68" t="n">
        <f aca="false">SUM(AT265:AT272)</f>
        <v>18268927.8393676</v>
      </c>
      <c r="AU273" s="68" t="n">
        <f aca="false">SUM(AU265:AU272)</f>
        <v>18891037.7675546</v>
      </c>
      <c r="AV273" s="68" t="n">
        <f aca="false">SUM(AV265:AV272)</f>
        <v>19637285.1548817</v>
      </c>
      <c r="AW273" s="68" t="n">
        <f aca="false">SUM(AW265:AW272)</f>
        <v>19668563.0996963</v>
      </c>
      <c r="AX273" s="68" t="n">
        <f aca="false">SUM(AX265:AX272)</f>
        <v>19699841.0445109</v>
      </c>
      <c r="AY273" s="68" t="n">
        <f aca="false">SUM(AY265:AY272)</f>
        <v>19731118.9893255</v>
      </c>
      <c r="AZ273" s="68" t="n">
        <f aca="false">SUM(AZ265:AZ272)</f>
        <v>19757882.2716401</v>
      </c>
      <c r="BA273" s="68" t="n">
        <f aca="false">SUM(BA265:BA272)</f>
        <v>19913298.9014745</v>
      </c>
      <c r="BB273" s="68" t="n">
        <f aca="false">SUM(BB265:BB272)</f>
        <v>20115244.8563089</v>
      </c>
      <c r="BC273" s="68" t="n">
        <f aca="false">SUM(BC265:BC272)</f>
        <v>20136604.3111433</v>
      </c>
      <c r="BD273" s="68" t="n">
        <f aca="false">SUM(BD265:BD272)</f>
        <v>20238324.7584776</v>
      </c>
      <c r="BE273" s="68" t="n">
        <f aca="false">SUM(BE265:BE272)</f>
        <v>20412426.430812</v>
      </c>
      <c r="BF273" s="68" t="n">
        <f aca="false">SUM(BF265:BF272)</f>
        <v>20446426.9406464</v>
      </c>
      <c r="BG273" s="68" t="n">
        <f aca="false">SUM(BG265:BG272)</f>
        <v>20629598.7867418</v>
      </c>
      <c r="BH273" s="68" t="n">
        <f aca="false">SUM(BH265:BH272)</f>
        <v>21099636.840379</v>
      </c>
      <c r="BI273" s="68" t="n">
        <f aca="false">SUM(BI265:BI272)</f>
        <v>21426094.1398124</v>
      </c>
      <c r="BJ273" s="68" t="n">
        <f aca="false">SUM(BJ265:BJ272)</f>
        <v>21476598.0823783</v>
      </c>
      <c r="BK273" s="68" t="n">
        <f aca="false">SUM(BK265:BK272)</f>
        <v>21290663.2658876</v>
      </c>
      <c r="BL273" s="68" t="n">
        <f aca="false">SUM(BL265:BL272)</f>
        <v>21243509.9868968</v>
      </c>
      <c r="BM273" s="68" t="n">
        <f aca="false">SUM(BM265:BM272)</f>
        <v>21239033.0981263</v>
      </c>
      <c r="BN273" s="68" t="n">
        <f aca="false">SUM(BN265:BN272)</f>
        <v>21266638.6143557</v>
      </c>
      <c r="BO273" s="68" t="n">
        <f aca="false">SUM(BO265:BO272)</f>
        <v>21357596.0305852</v>
      </c>
      <c r="BP273" s="68" t="n">
        <f aca="false">SUM(BP265:BP272)</f>
        <v>21493553.4468146</v>
      </c>
      <c r="BQ273" s="68" t="n">
        <f aca="false">SUM(BQ265:BQ272)</f>
        <v>21629510.8630441</v>
      </c>
      <c r="BR273" s="68" t="n">
        <f aca="false">SUM(BR265:BR272)</f>
        <v>21851246.8667736</v>
      </c>
      <c r="BS273" s="68" t="n">
        <f aca="false">SUM(BS265:BS272)</f>
        <v>22082012.195503</v>
      </c>
      <c r="BT273" s="68" t="n">
        <f aca="false">SUM(BT265:BT272)</f>
        <v>22126773.4292325</v>
      </c>
      <c r="BU273" s="68" t="n">
        <f aca="false">SUM(BU265:BU272)</f>
        <v>22234886.5629619</v>
      </c>
      <c r="BV273" s="68" t="n">
        <f aca="false">SUM(BV265:BV272)</f>
        <v>22476330.5814151</v>
      </c>
      <c r="BW273" s="68" t="n">
        <f aca="false">SUM(BW265:BW272)</f>
        <v>22743213.2101445</v>
      </c>
      <c r="BX273" s="68" t="n">
        <f aca="false">SUM(BX265:BX272)</f>
        <v>22879170.626374</v>
      </c>
      <c r="BY273" s="68" t="n">
        <f aca="false">SUM(BY265:BY272)</f>
        <v>23013838.170628</v>
      </c>
      <c r="BZ273" s="68" t="n">
        <f aca="false">SUM(BZ265:BZ272)</f>
        <v>23048280.2073821</v>
      </c>
      <c r="CA273" s="68" t="n">
        <f aca="false">SUM(CA265:CA272)</f>
        <v>23155103.4691361</v>
      </c>
      <c r="CB273" s="68" t="n">
        <f aca="false">SUM(CB265:CB272)</f>
        <v>23224759.8733902</v>
      </c>
      <c r="CC273" s="68" t="n">
        <f aca="false">SUM(CC265:CC272)</f>
        <v>23358044.7176442</v>
      </c>
      <c r="CD273" s="68" t="n">
        <f aca="false">SUM(CD265:CD272)</f>
        <v>23393389.6868982</v>
      </c>
      <c r="CE273" s="68" t="n">
        <f aca="false">SUM(CE265:CE272)</f>
        <v>23490557.2311523</v>
      </c>
      <c r="CF273" s="68" t="n">
        <f aca="false">SUM(CF265:CF272)</f>
        <v>23532403.6110804</v>
      </c>
      <c r="CG273" s="68" t="n">
        <f aca="false">SUM(CG265:CG272)</f>
        <v>23658188.4553345</v>
      </c>
      <c r="CH273" s="68" t="n">
        <f aca="false">SUM(CH265:CH272)</f>
        <v>23607754.8370885</v>
      </c>
      <c r="CI273" s="68" t="n">
        <f aca="false">SUM(CI265:CI272)</f>
        <v>23347614.4688426</v>
      </c>
      <c r="CJ273" s="68" t="n">
        <f aca="false">SUM(CJ265:CJ272)</f>
        <v>23387474.1005966</v>
      </c>
      <c r="CK273" s="68" t="n">
        <f aca="false">SUM(CK265:CK272)</f>
        <v>23416808.1514357</v>
      </c>
      <c r="CL273" s="68" t="n">
        <f aca="false">SUM(CL265:CL272)</f>
        <v>23548604.5479815</v>
      </c>
      <c r="CM273" s="68" t="n">
        <f aca="false">SUM(CM265:CM272)</f>
        <v>23691708.0938206</v>
      </c>
      <c r="CN273" s="68" t="n">
        <f aca="false">SUM(CN265:CN272)</f>
        <v>23618107.8396598</v>
      </c>
      <c r="CO273" s="68" t="n">
        <f aca="false">SUM(CO265:CO272)</f>
        <v>23544507.5854989</v>
      </c>
      <c r="CP273" s="68" t="n">
        <f aca="false">SUM(CP265:CP272)</f>
        <v>23470907.331338</v>
      </c>
      <c r="CQ273" s="68" t="n">
        <f aca="false">SUM(CQ265:CQ272)</f>
        <v>23397307.0771771</v>
      </c>
      <c r="CR273" s="68" t="n">
        <f aca="false">SUM(CR265:CR272)</f>
        <v>23426641.1280163</v>
      </c>
      <c r="CS273" s="68" t="n">
        <f aca="false">SUM(CS265:CS272)</f>
        <v>23466810.3688554</v>
      </c>
      <c r="CT273" s="68" t="n">
        <f aca="false">SUM(CT265:CT272)</f>
        <v>23440145.0747115</v>
      </c>
      <c r="CU273" s="68" t="n">
        <f aca="false">SUM(CU265:CU272)</f>
        <v>23422509.1055676</v>
      </c>
      <c r="CV273" s="68" t="n">
        <f aca="false">SUM(CV265:CV272)</f>
        <v>23310065.2239237</v>
      </c>
      <c r="CW273" s="68" t="n">
        <f aca="false">SUM(CW265:CW272)</f>
        <v>23197196.3882969</v>
      </c>
      <c r="CX273" s="68" t="n">
        <f aca="false">SUM(CX265:CX272)</f>
        <v>23006675.3576701</v>
      </c>
      <c r="CY273" s="68" t="n">
        <f aca="false">SUM(CY265:CY272)</f>
        <v>22826989.5170434</v>
      </c>
      <c r="CZ273" s="68" t="n">
        <f aca="false">SUM(CZ265:CZ272)</f>
        <v>22516378.4639166</v>
      </c>
      <c r="DA273" s="68" t="n">
        <f aca="false">SUM(DA265:DA272)</f>
        <v>22214796.7357898</v>
      </c>
      <c r="DB273" s="68" t="n">
        <f aca="false">SUM(DB265:DB272)</f>
        <v>21732628.507663</v>
      </c>
      <c r="DC273" s="68" t="n">
        <f aca="false">SUM(DC265:DC272)</f>
        <v>21250460.2795363</v>
      </c>
      <c r="DD273" s="68" t="n">
        <f aca="false">SUM(DD265:DD272)</f>
        <v>20768292.0514095</v>
      </c>
      <c r="DE273" s="68" t="n">
        <f aca="false">SUM(DE265:DE272)</f>
        <v>20286123.8232827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-1401055.16552381</v>
      </c>
      <c r="S276" s="13" t="n">
        <f aca="false">R281</f>
        <v>-1636457.36152381</v>
      </c>
      <c r="T276" s="13" t="n">
        <f aca="false">S281</f>
        <v>-1871859.55752381</v>
      </c>
      <c r="U276" s="13" t="n">
        <f aca="false">T281</f>
        <v>-2132768.00352381</v>
      </c>
      <c r="V276" s="13" t="n">
        <f aca="false">U281</f>
        <v>-2392076.44952381</v>
      </c>
      <c r="W276" s="13" t="n">
        <f aca="false">V281</f>
        <v>-2651384.89552381</v>
      </c>
      <c r="X276" s="13" t="n">
        <f aca="false">W281</f>
        <v>-2910693.34152381</v>
      </c>
      <c r="Y276" s="13" t="n">
        <f aca="false">X281</f>
        <v>-3170540.58752381</v>
      </c>
      <c r="Z276" s="13" t="n">
        <f aca="false">Y281</f>
        <v>-3373012.83352381</v>
      </c>
      <c r="AA276" s="13" t="n">
        <f aca="false">Z281</f>
        <v>-3640037.07952381</v>
      </c>
      <c r="AB276" s="13" t="n">
        <f aca="false">AA281</f>
        <v>-4157061.32552381</v>
      </c>
      <c r="AC276" s="13" t="n">
        <f aca="false">AB281</f>
        <v>-4366710.57152381</v>
      </c>
      <c r="AD276" s="13" t="n">
        <f aca="false">AC281</f>
        <v>-4637398.98664381</v>
      </c>
      <c r="AE276" s="13" t="n">
        <f aca="false">AD281</f>
        <v>-4908087.40176381</v>
      </c>
      <c r="AF276" s="13" t="n">
        <f aca="false">AE281</f>
        <v>-5101382.24716241</v>
      </c>
      <c r="AG276" s="13" t="n">
        <f aca="false">AF281</f>
        <v>-5260070.66228241</v>
      </c>
      <c r="AH276" s="13" t="n">
        <f aca="false">AG281</f>
        <v>-5442443.28740241</v>
      </c>
      <c r="AI276" s="13" t="n">
        <f aca="false">AH281</f>
        <v>-5624815.91252241</v>
      </c>
      <c r="AJ276" s="13" t="n">
        <f aca="false">AI281</f>
        <v>-5816688.53764241</v>
      </c>
      <c r="AK276" s="13" t="n">
        <f aca="false">AJ281</f>
        <v>-6008561.16276241</v>
      </c>
      <c r="AL276" s="13" t="n">
        <f aca="false">AK281</f>
        <v>-6200433.78788241</v>
      </c>
      <c r="AM276" s="13" t="n">
        <f aca="false">AL281</f>
        <v>-6392306.41300241</v>
      </c>
      <c r="AN276" s="13" t="n">
        <f aca="false">AM281</f>
        <v>-6834179.03812241</v>
      </c>
      <c r="AO276" s="13" t="n">
        <f aca="false">AN281</f>
        <v>-7026051.66324241</v>
      </c>
      <c r="AP276" s="13" t="n">
        <f aca="false">AO281</f>
        <v>-7221661.74086481</v>
      </c>
      <c r="AQ276" s="13" t="n">
        <f aca="false">AP281</f>
        <v>-7417271.81848721</v>
      </c>
      <c r="AR276" s="13" t="n">
        <f aca="false">AQ281</f>
        <v>-7612881.89610961</v>
      </c>
      <c r="AS276" s="13" t="n">
        <f aca="false">AR281</f>
        <v>-7808491.97373201</v>
      </c>
      <c r="AT276" s="13" t="n">
        <f aca="false">AS281</f>
        <v>-8004102.05135441</v>
      </c>
      <c r="AU276" s="13" t="n">
        <f aca="false">AT281</f>
        <v>-8199712.1289768</v>
      </c>
      <c r="AV276" s="13" t="n">
        <f aca="false">AU281</f>
        <v>-8395322.2065992</v>
      </c>
      <c r="AW276" s="13" t="n">
        <f aca="false">AV281</f>
        <v>-8590932.2842216</v>
      </c>
      <c r="AX276" s="13" t="n">
        <f aca="false">AW281</f>
        <v>-8786542.36184401</v>
      </c>
      <c r="AY276" s="13" t="n">
        <f aca="false">AX281</f>
        <v>-8982152.43946641</v>
      </c>
      <c r="AZ276" s="13" t="n">
        <f aca="false">AY281</f>
        <v>-9177762.51708881</v>
      </c>
      <c r="BA276" s="13" t="n">
        <f aca="false">AZ281</f>
        <v>-9373372.59471121</v>
      </c>
      <c r="BB276" s="13" t="n">
        <f aca="false">BA281</f>
        <v>-9572794.87388605</v>
      </c>
      <c r="BC276" s="13" t="n">
        <f aca="false">BB281</f>
        <v>-9772217.1530609</v>
      </c>
      <c r="BD276" s="13" t="n">
        <f aca="false">BC281</f>
        <v>-9971639.43223575</v>
      </c>
      <c r="BE276" s="13" t="n">
        <f aca="false">BD281</f>
        <v>-10171061.7114106</v>
      </c>
      <c r="BF276" s="13" t="n">
        <f aca="false">BE281</f>
        <v>-10370483.9905854</v>
      </c>
      <c r="BG276" s="13" t="n">
        <f aca="false">BF281</f>
        <v>-10569906.2697603</v>
      </c>
      <c r="BH276" s="13" t="n">
        <f aca="false">BG281</f>
        <v>-10769328.5489351</v>
      </c>
      <c r="BI276" s="13" t="n">
        <f aca="false">BH281</f>
        <v>-10968750.82811</v>
      </c>
      <c r="BJ276" s="13" t="n">
        <f aca="false">BI281</f>
        <v>-11168173.1072848</v>
      </c>
      <c r="BK276" s="13" t="n">
        <f aca="false">BJ281</f>
        <v>-11367595.3864597</v>
      </c>
      <c r="BL276" s="13" t="n">
        <f aca="false">BK281</f>
        <v>-11567017.6656345</v>
      </c>
      <c r="BM276" s="13" t="n">
        <f aca="false">BL281</f>
        <v>-11766439.9448094</v>
      </c>
      <c r="BN276" s="13" t="n">
        <f aca="false">BM281</f>
        <v>-11969750.6695677</v>
      </c>
      <c r="BO276" s="13" t="n">
        <f aca="false">BN281</f>
        <v>-12173061.3943261</v>
      </c>
      <c r="BP276" s="13" t="n">
        <f aca="false">BO281</f>
        <v>-12376372.1190844</v>
      </c>
      <c r="BQ276" s="13" t="n">
        <f aca="false">BP281</f>
        <v>-12579682.8438428</v>
      </c>
      <c r="BR276" s="13" t="n">
        <f aca="false">BQ281</f>
        <v>-12782993.5686011</v>
      </c>
      <c r="BS276" s="13" t="n">
        <f aca="false">BR281</f>
        <v>-12933053.9433595</v>
      </c>
      <c r="BT276" s="13" t="n">
        <f aca="false">BS281</f>
        <v>-13136364.6681178</v>
      </c>
      <c r="BU276" s="13" t="n">
        <f aca="false">BT281</f>
        <v>-13339675.3928761</v>
      </c>
      <c r="BV276" s="13" t="n">
        <f aca="false">BU281</f>
        <v>-13475224.1176345</v>
      </c>
      <c r="BW276" s="13" t="n">
        <f aca="false">BV281</f>
        <v>-13678534.8423928</v>
      </c>
      <c r="BX276" s="13" t="n">
        <f aca="false">BW281</f>
        <v>-13881845.5671512</v>
      </c>
      <c r="BY276" s="13" t="n">
        <f aca="false">BX281</f>
        <v>-14017394.2919095</v>
      </c>
      <c r="BZ276" s="13" t="n">
        <f aca="false">BY281</f>
        <v>-14224671.231163</v>
      </c>
      <c r="CA276" s="13" t="n">
        <f aca="false">BZ281</f>
        <v>-14431948.1704165</v>
      </c>
      <c r="CB276" s="13" t="n">
        <f aca="false">CA281</f>
        <v>-14571463.1096701</v>
      </c>
      <c r="CC276" s="13" t="n">
        <f aca="false">CB281</f>
        <v>-14778740.0489236</v>
      </c>
      <c r="CD276" s="13" t="n">
        <f aca="false">CC281</f>
        <v>-14986016.9881771</v>
      </c>
      <c r="CE276" s="13" t="n">
        <f aca="false">CD281</f>
        <v>-15116794.9274306</v>
      </c>
      <c r="CF276" s="13" t="n">
        <f aca="false">CE281</f>
        <v>-15324071.8666841</v>
      </c>
      <c r="CG276" s="13" t="n">
        <f aca="false">CF281</f>
        <v>-15531348.8059376</v>
      </c>
      <c r="CH276" s="13" t="n">
        <f aca="false">CG281</f>
        <v>-15662126.7451911</v>
      </c>
      <c r="CI276" s="13" t="n">
        <f aca="false">CH281</f>
        <v>-15869403.6844447</v>
      </c>
      <c r="CJ276" s="13" t="n">
        <f aca="false">CI281</f>
        <v>-16076680.6236982</v>
      </c>
      <c r="CK276" s="13" t="n">
        <f aca="false">CJ281</f>
        <v>-16200850.5363452</v>
      </c>
      <c r="CL276" s="13" t="n">
        <f aca="false">CK281</f>
        <v>-16254312.0143838</v>
      </c>
      <c r="CM276" s="13" t="n">
        <f aca="false">CL281</f>
        <v>-16307773.4924224</v>
      </c>
      <c r="CN276" s="13" t="n">
        <f aca="false">CM281</f>
        <v>-16361234.9704609</v>
      </c>
      <c r="CO276" s="13" t="n">
        <f aca="false">CN281</f>
        <v>-16414696.4484995</v>
      </c>
      <c r="CP276" s="13" t="n">
        <f aca="false">CO281</f>
        <v>-16468157.9265381</v>
      </c>
      <c r="CQ276" s="13" t="n">
        <f aca="false">CP281</f>
        <v>-16521619.4045767</v>
      </c>
      <c r="CR276" s="13" t="n">
        <f aca="false">CQ281</f>
        <v>-16575080.8826153</v>
      </c>
      <c r="CS276" s="13" t="n">
        <f aca="false">CR281</f>
        <v>-16628542.3606539</v>
      </c>
      <c r="CT276" s="13" t="n">
        <f aca="false">CS281</f>
        <v>-16682003.8386924</v>
      </c>
      <c r="CU276" s="13" t="n">
        <f aca="false">CT281</f>
        <v>-16726443.3480497</v>
      </c>
      <c r="CV276" s="13" t="n">
        <f aca="false">CU281</f>
        <v>-16770882.857407</v>
      </c>
      <c r="CW276" s="13" t="n">
        <f aca="false">CV281</f>
        <v>-16815322.3667642</v>
      </c>
      <c r="CX276" s="13" t="n">
        <f aca="false">CW281</f>
        <v>-16807999.735245</v>
      </c>
      <c r="CY276" s="13" t="n">
        <f aca="false">CX281</f>
        <v>-16783230.2547894</v>
      </c>
      <c r="CZ276" s="13" t="n">
        <f aca="false">CY281</f>
        <v>-16758460.7743338</v>
      </c>
      <c r="DA276" s="13" t="n">
        <f aca="false">CZ281</f>
        <v>-16733691.2938782</v>
      </c>
      <c r="DB276" s="13" t="n">
        <f aca="false">DA281</f>
        <v>-16708921.8134226</v>
      </c>
      <c r="DC276" s="13" t="n">
        <f aca="false">DB281</f>
        <v>-16684152.332967</v>
      </c>
      <c r="DD276" s="13" t="n">
        <f aca="false">DC281</f>
        <v>-16659382.8525114</v>
      </c>
      <c r="DE276" s="13" t="n">
        <f aca="false">DD281</f>
        <v>-16634613.3720558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-123402.196</v>
      </c>
      <c r="R277" s="13" t="n">
        <f aca="false">R203</f>
        <v>-123402.196</v>
      </c>
      <c r="S277" s="13" t="n">
        <f aca="false">S203</f>
        <v>-123402.196</v>
      </c>
      <c r="T277" s="13" t="n">
        <f aca="false">T203</f>
        <v>-148908.446</v>
      </c>
      <c r="U277" s="13" t="n">
        <f aca="false">U203</f>
        <v>-147308.446</v>
      </c>
      <c r="V277" s="13" t="n">
        <f aca="false">V203</f>
        <v>-147308.446</v>
      </c>
      <c r="W277" s="13" t="n">
        <f aca="false">W203</f>
        <v>-147308.446</v>
      </c>
      <c r="X277" s="13" t="n">
        <f aca="false">X203</f>
        <v>-147847.246</v>
      </c>
      <c r="Y277" s="13" t="n">
        <f aca="false">Y203</f>
        <v>-90472.246</v>
      </c>
      <c r="Z277" s="13" t="n">
        <f aca="false">Z203</f>
        <v>-155024.246</v>
      </c>
      <c r="AA277" s="13" t="n">
        <f aca="false">AA203</f>
        <v>-155024.246</v>
      </c>
      <c r="AB277" s="13" t="n">
        <f aca="false">AB203</f>
        <v>-97649.246</v>
      </c>
      <c r="AC277" s="13" t="n">
        <f aca="false">AC203</f>
        <v>-158688.41512</v>
      </c>
      <c r="AD277" s="13" t="n">
        <f aca="false">AD203</f>
        <v>-158688.41512</v>
      </c>
      <c r="AE277" s="13" t="n">
        <f aca="false">AE203</f>
        <v>-101313.41512</v>
      </c>
      <c r="AF277" s="13" t="n">
        <f aca="false">AF203</f>
        <v>-158688.41512</v>
      </c>
      <c r="AG277" s="13" t="n">
        <f aca="false">AG203</f>
        <v>-182372.62512</v>
      </c>
      <c r="AH277" s="13" t="n">
        <f aca="false">AH203</f>
        <v>-182372.62512</v>
      </c>
      <c r="AI277" s="13" t="n">
        <f aca="false">AI203</f>
        <v>-191872.62512</v>
      </c>
      <c r="AJ277" s="13" t="n">
        <f aca="false">AJ203</f>
        <v>-191872.62512</v>
      </c>
      <c r="AK277" s="13" t="n">
        <f aca="false">AK203</f>
        <v>-191872.62512</v>
      </c>
      <c r="AL277" s="13" t="n">
        <f aca="false">AL203</f>
        <v>-191872.62512</v>
      </c>
      <c r="AM277" s="13" t="n">
        <f aca="false">AM203</f>
        <v>-191872.62512</v>
      </c>
      <c r="AN277" s="13" t="n">
        <f aca="false">AN203</f>
        <v>-191872.62512</v>
      </c>
      <c r="AO277" s="13" t="n">
        <f aca="false">AO203</f>
        <v>-195610.0776224</v>
      </c>
      <c r="AP277" s="13" t="n">
        <f aca="false">AP203</f>
        <v>-195610.0776224</v>
      </c>
      <c r="AQ277" s="13" t="n">
        <f aca="false">AQ203</f>
        <v>-195610.0776224</v>
      </c>
      <c r="AR277" s="13" t="n">
        <f aca="false">AR203</f>
        <v>-195610.0776224</v>
      </c>
      <c r="AS277" s="13" t="n">
        <f aca="false">AS203</f>
        <v>-195610.0776224</v>
      </c>
      <c r="AT277" s="13" t="n">
        <f aca="false">AT203</f>
        <v>-195610.0776224</v>
      </c>
      <c r="AU277" s="13" t="n">
        <f aca="false">AU203</f>
        <v>-195610.0776224</v>
      </c>
      <c r="AV277" s="13" t="n">
        <f aca="false">AV203</f>
        <v>-195610.0776224</v>
      </c>
      <c r="AW277" s="13" t="n">
        <f aca="false">AW203</f>
        <v>-195610.0776224</v>
      </c>
      <c r="AX277" s="13" t="n">
        <f aca="false">AX203</f>
        <v>-195610.0776224</v>
      </c>
      <c r="AY277" s="13" t="n">
        <f aca="false">AY203</f>
        <v>-195610.0776224</v>
      </c>
      <c r="AZ277" s="13" t="n">
        <f aca="false">AZ203</f>
        <v>-195610.0776224</v>
      </c>
      <c r="BA277" s="13" t="n">
        <f aca="false">BA203</f>
        <v>-199422.279174848</v>
      </c>
      <c r="BB277" s="13" t="n">
        <f aca="false">BB203</f>
        <v>-199422.279174848</v>
      </c>
      <c r="BC277" s="13" t="n">
        <f aca="false">BC203</f>
        <v>-199422.279174848</v>
      </c>
      <c r="BD277" s="13" t="n">
        <f aca="false">BD203</f>
        <v>-199422.279174848</v>
      </c>
      <c r="BE277" s="13" t="n">
        <f aca="false">BE203</f>
        <v>-199422.279174848</v>
      </c>
      <c r="BF277" s="13" t="n">
        <f aca="false">BF203</f>
        <v>-199422.279174848</v>
      </c>
      <c r="BG277" s="13" t="n">
        <f aca="false">BG203</f>
        <v>-199422.279174848</v>
      </c>
      <c r="BH277" s="13" t="n">
        <f aca="false">BH203</f>
        <v>-199422.279174848</v>
      </c>
      <c r="BI277" s="13" t="n">
        <f aca="false">BI203</f>
        <v>-199422.279174848</v>
      </c>
      <c r="BJ277" s="13" t="n">
        <f aca="false">BJ203</f>
        <v>-199422.279174848</v>
      </c>
      <c r="BK277" s="13" t="n">
        <f aca="false">BK203</f>
        <v>-199422.279174848</v>
      </c>
      <c r="BL277" s="13" t="n">
        <f aca="false">BL203</f>
        <v>-199422.279174848</v>
      </c>
      <c r="BM277" s="13" t="n">
        <f aca="false">BM203</f>
        <v>-203310.724758345</v>
      </c>
      <c r="BN277" s="13" t="n">
        <f aca="false">BN203</f>
        <v>-203310.724758345</v>
      </c>
      <c r="BO277" s="13" t="n">
        <f aca="false">BO203</f>
        <v>-203310.724758345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-1401055.16552381</v>
      </c>
      <c r="R281" s="68" t="n">
        <f aca="false">R276+R277+R278+R279+R280</f>
        <v>-1636457.36152381</v>
      </c>
      <c r="S281" s="68" t="n">
        <f aca="false">S276+S277+S278+S279+S280</f>
        <v>-1871859.55752381</v>
      </c>
      <c r="T281" s="68" t="n">
        <f aca="false">T276+T277+T278+T279+T280</f>
        <v>-2132768.00352381</v>
      </c>
      <c r="U281" s="68" t="n">
        <f aca="false">U276+U277+U278+U279+U280</f>
        <v>-2392076.44952381</v>
      </c>
      <c r="V281" s="68" t="n">
        <f aca="false">V276+V277+V278+V279+V280</f>
        <v>-2651384.89552381</v>
      </c>
      <c r="W281" s="68" t="n">
        <f aca="false">W276+W277+W278+W279+W280</f>
        <v>-2910693.34152381</v>
      </c>
      <c r="X281" s="68" t="n">
        <f aca="false">X276+X277+X278+X279+X280</f>
        <v>-3170540.58752381</v>
      </c>
      <c r="Y281" s="68" t="n">
        <f aca="false">Y276+Y277+Y278+Y279+Y280</f>
        <v>-3373012.83352381</v>
      </c>
      <c r="Z281" s="68" t="n">
        <f aca="false">Z276+Z277+Z278+Z279+Z280</f>
        <v>-3640037.07952381</v>
      </c>
      <c r="AA281" s="68" t="n">
        <f aca="false">AA276+AA277+AA278+AA279+AA280</f>
        <v>-4157061.32552381</v>
      </c>
      <c r="AB281" s="68" t="n">
        <f aca="false">AB276+AB277+AB278+AB279+AB280</f>
        <v>-4366710.57152381</v>
      </c>
      <c r="AC281" s="68" t="n">
        <f aca="false">AC276+AC277+AC278+AC279+AC280</f>
        <v>-4637398.98664381</v>
      </c>
      <c r="AD281" s="68" t="n">
        <f aca="false">AD276+AD277+AD278+AD279+AD280</f>
        <v>-4908087.40176381</v>
      </c>
      <c r="AE281" s="68" t="n">
        <f aca="false">AE276+AE277+AE278+AE279+AE280</f>
        <v>-5101382.24716241</v>
      </c>
      <c r="AF281" s="68" t="n">
        <f aca="false">AF276+AF277+AF278+AF279+AF280</f>
        <v>-5260070.66228241</v>
      </c>
      <c r="AG281" s="68" t="n">
        <f aca="false">AG276+AG277+AG278+AG279+AG280</f>
        <v>-5442443.28740241</v>
      </c>
      <c r="AH281" s="68" t="n">
        <f aca="false">AH276+AH277+AH278+AH279+AH280</f>
        <v>-5624815.91252241</v>
      </c>
      <c r="AI281" s="68" t="n">
        <f aca="false">AI276+AI277+AI278+AI279+AI280</f>
        <v>-5816688.53764241</v>
      </c>
      <c r="AJ281" s="68" t="n">
        <f aca="false">AJ276+AJ277+AJ278+AJ279+AJ280</f>
        <v>-6008561.16276241</v>
      </c>
      <c r="AK281" s="68" t="n">
        <f aca="false">AK276+AK277+AK278+AK279+AK280</f>
        <v>-6200433.78788241</v>
      </c>
      <c r="AL281" s="68" t="n">
        <f aca="false">AL276+AL277+AL278+AL279+AL280</f>
        <v>-6392306.41300241</v>
      </c>
      <c r="AM281" s="68" t="n">
        <f aca="false">AM276+AM277+AM278+AM279+AM280</f>
        <v>-6834179.03812241</v>
      </c>
      <c r="AN281" s="68" t="n">
        <f aca="false">AN276+AN277+AN278+AN279+AN280</f>
        <v>-7026051.66324241</v>
      </c>
      <c r="AO281" s="68" t="n">
        <f aca="false">AO276+AO277+AO278+AO279+AO280</f>
        <v>-7221661.74086481</v>
      </c>
      <c r="AP281" s="68" t="n">
        <f aca="false">AP276+AP277+AP278+AP279+AP280</f>
        <v>-7417271.81848721</v>
      </c>
      <c r="AQ281" s="68" t="n">
        <f aca="false">AQ276+AQ277+AQ278+AQ279+AQ280</f>
        <v>-7612881.89610961</v>
      </c>
      <c r="AR281" s="68" t="n">
        <f aca="false">AR276+AR277+AR278+AR279+AR280</f>
        <v>-7808491.97373201</v>
      </c>
      <c r="AS281" s="68" t="n">
        <f aca="false">AS276+AS277+AS278+AS279+AS280</f>
        <v>-8004102.05135441</v>
      </c>
      <c r="AT281" s="68" t="n">
        <f aca="false">AT276+AT277+AT278+AT279+AT280</f>
        <v>-8199712.1289768</v>
      </c>
      <c r="AU281" s="68" t="n">
        <f aca="false">AU276+AU277+AU278+AU279+AU280</f>
        <v>-8395322.2065992</v>
      </c>
      <c r="AV281" s="68" t="n">
        <f aca="false">AV276+AV277+AV278+AV279+AV280</f>
        <v>-8590932.2842216</v>
      </c>
      <c r="AW281" s="68" t="n">
        <f aca="false">AW276+AW277+AW278+AW279+AW280</f>
        <v>-8786542.36184401</v>
      </c>
      <c r="AX281" s="68" t="n">
        <f aca="false">AX276+AX277+AX278+AX279+AX280</f>
        <v>-8982152.43946641</v>
      </c>
      <c r="AY281" s="68" t="n">
        <f aca="false">AY276+AY277+AY278+AY279+AY280</f>
        <v>-9177762.51708881</v>
      </c>
      <c r="AZ281" s="68" t="n">
        <f aca="false">AZ276+AZ277+AZ278+AZ279+AZ280</f>
        <v>-9373372.59471121</v>
      </c>
      <c r="BA281" s="68" t="n">
        <f aca="false">BA276+BA277+BA278+BA279+BA280</f>
        <v>-9572794.87388605</v>
      </c>
      <c r="BB281" s="68" t="n">
        <f aca="false">BB276+BB277+BB278+BB279+BB280</f>
        <v>-9772217.1530609</v>
      </c>
      <c r="BC281" s="68" t="n">
        <f aca="false">BC276+BC277+BC278+BC279+BC280</f>
        <v>-9971639.43223575</v>
      </c>
      <c r="BD281" s="68" t="n">
        <f aca="false">BD276+BD277+BD278+BD279+BD280</f>
        <v>-10171061.7114106</v>
      </c>
      <c r="BE281" s="68" t="n">
        <f aca="false">BE276+BE277+BE278+BE279+BE280</f>
        <v>-10370483.9905854</v>
      </c>
      <c r="BF281" s="68" t="n">
        <f aca="false">BF276+BF277+BF278+BF279+BF280</f>
        <v>-10569906.2697603</v>
      </c>
      <c r="BG281" s="68" t="n">
        <f aca="false">BG276+BG277+BG278+BG279+BG280</f>
        <v>-10769328.5489351</v>
      </c>
      <c r="BH281" s="68" t="n">
        <f aca="false">BH276+BH277+BH278+BH279+BH280</f>
        <v>-10968750.82811</v>
      </c>
      <c r="BI281" s="68" t="n">
        <f aca="false">BI276+BI277+BI278+BI279+BI280</f>
        <v>-11168173.1072848</v>
      </c>
      <c r="BJ281" s="68" t="n">
        <f aca="false">BJ276+BJ277+BJ278+BJ279+BJ280</f>
        <v>-11367595.3864597</v>
      </c>
      <c r="BK281" s="68" t="n">
        <f aca="false">BK276+BK277+BK278+BK279+BK280</f>
        <v>-11567017.6656345</v>
      </c>
      <c r="BL281" s="68" t="n">
        <f aca="false">BL276+BL277+BL278+BL279+BL280</f>
        <v>-11766439.9448094</v>
      </c>
      <c r="BM281" s="68" t="n">
        <f aca="false">BM276+BM277+BM278+BM279+BM280</f>
        <v>-11969750.6695677</v>
      </c>
      <c r="BN281" s="68" t="n">
        <f aca="false">BN276+BN277+BN278+BN279+BN280</f>
        <v>-12173061.3943261</v>
      </c>
      <c r="BO281" s="68" t="n">
        <f aca="false">BO276+BO277+BO278+BO279+BO280</f>
        <v>-12376372.1190844</v>
      </c>
      <c r="BP281" s="68" t="n">
        <f aca="false">BP276+BP277+BP278+BP279+BP280</f>
        <v>-12579682.8438428</v>
      </c>
      <c r="BQ281" s="68" t="n">
        <f aca="false">BQ276+BQ277+BQ278+BQ279+BQ280</f>
        <v>-12782993.5686011</v>
      </c>
      <c r="BR281" s="68" t="n">
        <f aca="false">BR276+BR277+BR278+BR279+BR280</f>
        <v>-12933053.9433595</v>
      </c>
      <c r="BS281" s="68" t="n">
        <f aca="false">BS276+BS277+BS278+BS279+BS280</f>
        <v>-13136364.6681178</v>
      </c>
      <c r="BT281" s="68" t="n">
        <f aca="false">BT276+BT277+BT278+BT279+BT280</f>
        <v>-13339675.3928761</v>
      </c>
      <c r="BU281" s="68" t="n">
        <f aca="false">BU276+BU277+BU278+BU279+BU280</f>
        <v>-13475224.1176345</v>
      </c>
      <c r="BV281" s="68" t="n">
        <f aca="false">BV276+BV277+BV278+BV279+BV280</f>
        <v>-13678534.8423928</v>
      </c>
      <c r="BW281" s="68" t="n">
        <f aca="false">BW276+BW277+BW278+BW279+BW280</f>
        <v>-13881845.5671512</v>
      </c>
      <c r="BX281" s="68" t="n">
        <f aca="false">BX276+BX277+BX278+BX279+BX280</f>
        <v>-14017394.2919095</v>
      </c>
      <c r="BY281" s="68" t="n">
        <f aca="false">BY276+BY277+BY278+BY279+BY280</f>
        <v>-14224671.231163</v>
      </c>
      <c r="BZ281" s="68" t="n">
        <f aca="false">BZ276+BZ277+BZ278+BZ279+BZ280</f>
        <v>-14431948.1704165</v>
      </c>
      <c r="CA281" s="68" t="n">
        <f aca="false">CA276+CA277+CA278+CA279+CA280</f>
        <v>-14571463.1096701</v>
      </c>
      <c r="CB281" s="68" t="n">
        <f aca="false">CB276+CB277+CB278+CB279+CB280</f>
        <v>-14778740.0489236</v>
      </c>
      <c r="CC281" s="68" t="n">
        <f aca="false">CC276+CC277+CC278+CC279+CC280</f>
        <v>-14986016.9881771</v>
      </c>
      <c r="CD281" s="68" t="n">
        <f aca="false">CD276+CD277+CD278+CD279+CD280</f>
        <v>-15116794.9274306</v>
      </c>
      <c r="CE281" s="68" t="n">
        <f aca="false">CE276+CE277+CE278+CE279+CE280</f>
        <v>-15324071.8666841</v>
      </c>
      <c r="CF281" s="68" t="n">
        <f aca="false">CF276+CF277+CF278+CF279+CF280</f>
        <v>-15531348.8059376</v>
      </c>
      <c r="CG281" s="68" t="n">
        <f aca="false">CG276+CG277+CG278+CG279+CG280</f>
        <v>-15662126.7451911</v>
      </c>
      <c r="CH281" s="68" t="n">
        <f aca="false">CH276+CH277+CH278+CH279+CH280</f>
        <v>-15869403.6844447</v>
      </c>
      <c r="CI281" s="68" t="n">
        <f aca="false">CI276+CI277+CI278+CI279+CI280</f>
        <v>-16076680.6236982</v>
      </c>
      <c r="CJ281" s="68" t="n">
        <f aca="false">CJ276+CJ277+CJ278+CJ279+CJ280</f>
        <v>-16200850.5363452</v>
      </c>
      <c r="CK281" s="68" t="n">
        <f aca="false">CK276+CK277+CK278+CK279+CK280</f>
        <v>-16254312.0143838</v>
      </c>
      <c r="CL281" s="68" t="n">
        <f aca="false">CL276+CL277+CL278+CL279+CL280</f>
        <v>-16307773.4924224</v>
      </c>
      <c r="CM281" s="68" t="n">
        <f aca="false">CM276+CM277+CM278+CM279+CM280</f>
        <v>-16361234.9704609</v>
      </c>
      <c r="CN281" s="68" t="n">
        <f aca="false">CN276+CN277+CN278+CN279+CN280</f>
        <v>-16414696.4484995</v>
      </c>
      <c r="CO281" s="68" t="n">
        <f aca="false">CO276+CO277+CO278+CO279+CO280</f>
        <v>-16468157.9265381</v>
      </c>
      <c r="CP281" s="68" t="n">
        <f aca="false">CP276+CP277+CP278+CP279+CP280</f>
        <v>-16521619.4045767</v>
      </c>
      <c r="CQ281" s="68" t="n">
        <f aca="false">CQ276+CQ277+CQ278+CQ279+CQ280</f>
        <v>-16575080.8826153</v>
      </c>
      <c r="CR281" s="68" t="n">
        <f aca="false">CR276+CR277+CR278+CR279+CR280</f>
        <v>-16628542.3606539</v>
      </c>
      <c r="CS281" s="68" t="n">
        <f aca="false">CS276+CS277+CS278+CS279+CS280</f>
        <v>-16682003.8386924</v>
      </c>
      <c r="CT281" s="68" t="n">
        <f aca="false">CT276+CT277+CT278+CT279+CT280</f>
        <v>-16726443.3480497</v>
      </c>
      <c r="CU281" s="68" t="n">
        <f aca="false">CU276+CU277+CU278+CU279+CU280</f>
        <v>-16770882.857407</v>
      </c>
      <c r="CV281" s="68" t="n">
        <f aca="false">CV276+CV277+CV278+CV279+CV280</f>
        <v>-16815322.3667642</v>
      </c>
      <c r="CW281" s="68" t="n">
        <f aca="false">CW276+CW277+CW278+CW279+CW280</f>
        <v>-16807999.735245</v>
      </c>
      <c r="CX281" s="68" t="n">
        <f aca="false">CX276+CX277+CX278+CX279+CX280</f>
        <v>-16783230.2547894</v>
      </c>
      <c r="CY281" s="68" t="n">
        <f aca="false">CY276+CY277+CY278+CY279+CY280</f>
        <v>-16758460.7743338</v>
      </c>
      <c r="CZ281" s="68" t="n">
        <f aca="false">CZ276+CZ277+CZ278+CZ279+CZ280</f>
        <v>-16733691.2938782</v>
      </c>
      <c r="DA281" s="68" t="n">
        <f aca="false">DA276+DA277+DA278+DA279+DA280</f>
        <v>-16708921.8134226</v>
      </c>
      <c r="DB281" s="68" t="n">
        <f aca="false">DB276+DB277+DB278+DB279+DB280</f>
        <v>-16684152.332967</v>
      </c>
      <c r="DC281" s="68" t="n">
        <f aca="false">DC276+DC277+DC278+DC279+DC280</f>
        <v>-16659382.8525114</v>
      </c>
      <c r="DD281" s="68" t="n">
        <f aca="false">DD276+DD277+DD278+DD279+DD280</f>
        <v>-16634613.3720558</v>
      </c>
      <c r="DE281" s="68" t="n">
        <f aca="false">DE276+DE277+DE278+DE279+DE280</f>
        <v>-16609843.8916002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1611352.90980451</v>
      </c>
      <c r="L284" s="13" t="n">
        <f aca="false">L265+L276</f>
        <v>2043218.43469446</v>
      </c>
      <c r="M284" s="13" t="n">
        <f aca="false">M265+M276</f>
        <v>2272792.34234075</v>
      </c>
      <c r="N284" s="13" t="n">
        <f aca="false">N265+N276</f>
        <v>1971860.53258259</v>
      </c>
      <c r="O284" s="13" t="n">
        <f aca="false">O265+O276</f>
        <v>2124145.26555456</v>
      </c>
      <c r="P284" s="13" t="n">
        <f aca="false">P265+P276</f>
        <v>2344349.81785416</v>
      </c>
      <c r="Q284" s="13" t="n">
        <f aca="false">Q265+Q276</f>
        <v>2460497.18302876</v>
      </c>
      <c r="R284" s="13" t="n">
        <f aca="false">R265+R276</f>
        <v>2581403.05773669</v>
      </c>
      <c r="S284" s="13" t="n">
        <f aca="false">S265+S276</f>
        <v>2533090.6748371</v>
      </c>
      <c r="T284" s="13" t="n">
        <f aca="false">T265+T276</f>
        <v>1657689.51484413</v>
      </c>
      <c r="U284" s="13" t="n">
        <f aca="false">U265+U276</f>
        <v>1599544.33272122</v>
      </c>
      <c r="V284" s="13" t="n">
        <f aca="false">V265+V276</f>
        <v>1732779.90773226</v>
      </c>
      <c r="W284" s="13" t="n">
        <f aca="false">W265+W276</f>
        <v>2180472.38874331</v>
      </c>
      <c r="X284" s="13" t="n">
        <f aca="false">X265+X276</f>
        <v>2701228.70525435</v>
      </c>
      <c r="Y284" s="13" t="n">
        <f aca="false">Y265+Y276</f>
        <v>3720892.55452244</v>
      </c>
      <c r="Z284" s="13" t="n">
        <f aca="false">Z265+Z276</f>
        <v>4291822.35319945</v>
      </c>
      <c r="AA284" s="13" t="n">
        <f aca="false">AA265+AA276</f>
        <v>4692687.84932646</v>
      </c>
      <c r="AB284" s="13" t="n">
        <f aca="false">AB265+AB276</f>
        <v>4972752.71045348</v>
      </c>
      <c r="AC284" s="13" t="n">
        <f aca="false">AC265+AC276</f>
        <v>5582031.90697117</v>
      </c>
      <c r="AD284" s="13" t="n">
        <f aca="false">AD265+AD276</f>
        <v>6040231.16490505</v>
      </c>
      <c r="AE284" s="13" t="n">
        <f aca="false">AE265+AE276</f>
        <v>6268557.45809537</v>
      </c>
      <c r="AF284" s="13" t="n">
        <f aca="false">AF265+AF276</f>
        <v>6589797.64846367</v>
      </c>
      <c r="AG284" s="13" t="n">
        <f aca="false">AG265+AG276</f>
        <v>6550647.28505344</v>
      </c>
      <c r="AH284" s="13" t="n">
        <f aca="false">AH265+AH276</f>
        <v>7260450.19069432</v>
      </c>
      <c r="AI284" s="13" t="n">
        <f aca="false">AI265+AI276</f>
        <v>7708470.20264388</v>
      </c>
      <c r="AJ284" s="13" t="n">
        <f aca="false">AJ265+AJ276</f>
        <v>8242986.6686828</v>
      </c>
      <c r="AK284" s="13" t="n">
        <f aca="false">AK265+AK276</f>
        <v>8922917.92523654</v>
      </c>
      <c r="AL284" s="13" t="n">
        <f aca="false">AL265+AL276</f>
        <v>9369981.89553785</v>
      </c>
      <c r="AM284" s="13" t="n">
        <f aca="false">AM265+AM276</f>
        <v>9780184.29060325</v>
      </c>
      <c r="AN284" s="13" t="n">
        <f aca="false">AN265+AN276</f>
        <v>9642792.98631046</v>
      </c>
      <c r="AO284" s="13" t="n">
        <f aca="false">AO265+AO276</f>
        <v>9967317.94141566</v>
      </c>
      <c r="AP284" s="13" t="n">
        <f aca="false">AP265+AP276</f>
        <v>9908872.99207818</v>
      </c>
      <c r="AQ284" s="13" t="n">
        <f aca="false">AQ265+AQ276</f>
        <v>9873851.33274071</v>
      </c>
      <c r="AR284" s="13" t="n">
        <f aca="false">AR265+AR276</f>
        <v>9883829.67340323</v>
      </c>
      <c r="AS284" s="13" t="n">
        <f aca="false">AS265+AS276</f>
        <v>9888390.41906575</v>
      </c>
      <c r="AT284" s="13" t="n">
        <f aca="false">AT265+AT276</f>
        <v>9956303.06472828</v>
      </c>
      <c r="AU284" s="13" t="n">
        <f aca="false">AU265+AU276</f>
        <v>10069215.7103908</v>
      </c>
      <c r="AV284" s="13" t="n">
        <f aca="false">AV265+AV276</f>
        <v>10495715.5609554</v>
      </c>
      <c r="AW284" s="13" t="n">
        <f aca="false">AW265+AW276</f>
        <v>11046352.8706601</v>
      </c>
      <c r="AX284" s="13" t="n">
        <f aca="false">AX265+AX276</f>
        <v>10882020.7378523</v>
      </c>
      <c r="AY284" s="13" t="n">
        <f aca="false">AY265+AY276</f>
        <v>10717688.6050445</v>
      </c>
      <c r="AZ284" s="13" t="n">
        <f aca="false">AZ265+AZ276</f>
        <v>10553356.4722367</v>
      </c>
      <c r="BA284" s="13" t="n">
        <f aca="false">BA265+BA276</f>
        <v>10384509.6769289</v>
      </c>
      <c r="BB284" s="13" t="n">
        <f aca="false">BB265+BB276</f>
        <v>10340504.0275884</v>
      </c>
      <c r="BC284" s="13" t="n">
        <f aca="false">BC265+BC276</f>
        <v>10343027.703248</v>
      </c>
      <c r="BD284" s="13" t="n">
        <f aca="false">BD265+BD276</f>
        <v>10164964.8789075</v>
      </c>
      <c r="BE284" s="13" t="n">
        <f aca="false">BE265+BE276</f>
        <v>10067263.047067</v>
      </c>
      <c r="BF284" s="13" t="n">
        <f aca="false">BF265+BF276</f>
        <v>10041942.4402266</v>
      </c>
      <c r="BG284" s="13" t="n">
        <f aca="false">BG265+BG276</f>
        <v>9876520.67088613</v>
      </c>
      <c r="BH284" s="13" t="n">
        <f aca="false">BH265+BH276</f>
        <v>9860270.23780664</v>
      </c>
      <c r="BI284" s="13" t="n">
        <f aca="false">BI265+BI276</f>
        <v>10130886.012269</v>
      </c>
      <c r="BJ284" s="13" t="n">
        <f aca="false">BJ265+BJ276</f>
        <v>10257921.0325276</v>
      </c>
      <c r="BK284" s="13" t="n">
        <f aca="false">BK265+BK276</f>
        <v>10109002.6959186</v>
      </c>
      <c r="BL284" s="13" t="n">
        <f aca="false">BL265+BL276</f>
        <v>9723645.60025303</v>
      </c>
      <c r="BM284" s="13" t="n">
        <f aca="false">BM265+BM276</f>
        <v>9477070.04208745</v>
      </c>
      <c r="BN284" s="13" t="n">
        <f aca="false">BN265+BN276</f>
        <v>9269282.42855856</v>
      </c>
      <c r="BO284" s="13" t="n">
        <f aca="false">BO265+BO276</f>
        <v>9093577.22002966</v>
      </c>
      <c r="BP284" s="13" t="n">
        <f aca="false">BP265+BP276</f>
        <v>8981223.91150077</v>
      </c>
      <c r="BQ284" s="13" t="n">
        <f aca="false">BQ265+BQ276</f>
        <v>8913870.60297189</v>
      </c>
      <c r="BR284" s="13" t="n">
        <f aca="false">BR265+BR276</f>
        <v>8846517.294443</v>
      </c>
      <c r="BS284" s="13" t="n">
        <f aca="false">BS265+BS276</f>
        <v>8918192.92341411</v>
      </c>
      <c r="BT284" s="13" t="n">
        <f aca="false">BT265+BT276</f>
        <v>8945647.52738522</v>
      </c>
      <c r="BU284" s="13" t="n">
        <f aca="false">BU265+BU276</f>
        <v>8787098.03635633</v>
      </c>
      <c r="BV284" s="13" t="n">
        <f aca="false">BV265+BV276</f>
        <v>8759662.44532744</v>
      </c>
      <c r="BW284" s="13" t="n">
        <f aca="false">BW265+BW276</f>
        <v>8797795.73902224</v>
      </c>
      <c r="BX284" s="13" t="n">
        <f aca="false">BX265+BX276</f>
        <v>8861367.64299335</v>
      </c>
      <c r="BY284" s="13" t="n">
        <f aca="false">BY265+BY276</f>
        <v>8861776.33446446</v>
      </c>
      <c r="BZ284" s="13" t="n">
        <f aca="false">BZ265+BZ276</f>
        <v>8789166.93946499</v>
      </c>
      <c r="CA284" s="13" t="n">
        <f aca="false">CA265+CA276</f>
        <v>8616332.03696552</v>
      </c>
      <c r="CB284" s="13" t="n">
        <f aca="false">CB265+CB276</f>
        <v>8583640.35946605</v>
      </c>
      <c r="CC284" s="13" t="n">
        <f aca="false">CC265+CC276</f>
        <v>8446019.82446658</v>
      </c>
      <c r="CD284" s="13" t="n">
        <f aca="false">CD265+CD276</f>
        <v>8372027.72946711</v>
      </c>
      <c r="CE284" s="13" t="n">
        <f aca="false">CE265+CE276</f>
        <v>8276594.75946764</v>
      </c>
      <c r="CF284" s="13" t="n">
        <f aca="false">CF265+CF276</f>
        <v>8166485.36446818</v>
      </c>
      <c r="CG284" s="13" t="n">
        <f aca="false">CG265+CG276</f>
        <v>8001054.8051428</v>
      </c>
      <c r="CH284" s="13" t="n">
        <f aca="false">CH265+CH276</f>
        <v>7996061.71014333</v>
      </c>
      <c r="CI284" s="13" t="n">
        <f aca="false">CI265+CI276</f>
        <v>7738351.15264386</v>
      </c>
      <c r="CJ284" s="13" t="n">
        <f aca="false">CJ265+CJ276</f>
        <v>7270933.84514439</v>
      </c>
      <c r="CK284" s="13" t="n">
        <f aca="false">CK265+CK276</f>
        <v>7186623.5642514</v>
      </c>
      <c r="CL284" s="13" t="n">
        <f aca="false">CL265+CL276</f>
        <v>7162496.13705195</v>
      </c>
      <c r="CM284" s="13" t="n">
        <f aca="false">CM265+CM276</f>
        <v>7240831.05555913</v>
      </c>
      <c r="CN284" s="13" t="n">
        <f aca="false">CN265+CN276</f>
        <v>7330473.12335968</v>
      </c>
      <c r="CO284" s="13" t="n">
        <f aca="false">CO265+CO276</f>
        <v>7203411.39116022</v>
      </c>
      <c r="CP284" s="13" t="n">
        <f aca="false">CP265+CP276</f>
        <v>7076349.65896077</v>
      </c>
      <c r="CQ284" s="13" t="n">
        <f aca="false">CQ265+CQ276</f>
        <v>6949287.92676131</v>
      </c>
      <c r="CR284" s="13" t="n">
        <f aca="false">CR265+CR276</f>
        <v>6822226.19456185</v>
      </c>
      <c r="CS284" s="13" t="n">
        <f aca="false">CS265+CS276</f>
        <v>6798098.76736239</v>
      </c>
      <c r="CT284" s="13" t="n">
        <f aca="false">CT265+CT276</f>
        <v>6784806.53016294</v>
      </c>
      <c r="CU284" s="13" t="n">
        <f aca="false">CU265+CU276</f>
        <v>6713701.72666179</v>
      </c>
      <c r="CV284" s="13" t="n">
        <f aca="false">CV265+CV276</f>
        <v>6651626.24816063</v>
      </c>
      <c r="CW284" s="13" t="n">
        <f aca="false">CW265+CW276</f>
        <v>6494742.85715948</v>
      </c>
      <c r="CX284" s="13" t="n">
        <f aca="false">CX265+CX276</f>
        <v>6389196.6530519</v>
      </c>
      <c r="CY284" s="13" t="n">
        <f aca="false">CY265+CY276</f>
        <v>6223445.10288072</v>
      </c>
      <c r="CZ284" s="13" t="n">
        <f aca="false">CZ265+CZ276</f>
        <v>6068528.74270955</v>
      </c>
      <c r="DA284" s="13" t="n">
        <f aca="false">DA265+DA276</f>
        <v>5782687.17003837</v>
      </c>
      <c r="DB284" s="13" t="n">
        <f aca="false">DB265+DB276</f>
        <v>5505874.9223672</v>
      </c>
      <c r="DC284" s="13" t="n">
        <f aca="false">DC265+DC276</f>
        <v>5048476.17469602</v>
      </c>
      <c r="DD284" s="13" t="n">
        <f aca="false">DD265+DD276</f>
        <v>4591077.42702485</v>
      </c>
      <c r="DE284" s="13" t="n">
        <f aca="false">DE265+DE276</f>
        <v>4133678.67935368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-115665.006520259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-2221080.24146605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-2963298.00875604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-483220.097077917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1611352.90980451</v>
      </c>
      <c r="K286" s="68" t="n">
        <f aca="false">K273+K281+K285</f>
        <v>2043218.43469446</v>
      </c>
      <c r="L286" s="68" t="n">
        <f aca="false">L273+L281+L285</f>
        <v>2272792.34234075</v>
      </c>
      <c r="M286" s="68" t="n">
        <f aca="false">M273+M281+M285</f>
        <v>1971860.53258259</v>
      </c>
      <c r="N286" s="68" t="n">
        <f aca="false">N273+N281+N285</f>
        <v>2124145.26555456</v>
      </c>
      <c r="O286" s="68" t="n">
        <f aca="false">O273+O281+O285</f>
        <v>2344349.81785416</v>
      </c>
      <c r="P286" s="68" t="n">
        <f aca="false">P273+P281+P285</f>
        <v>2344832.1765085</v>
      </c>
      <c r="Q286" s="68" t="n">
        <f aca="false">Q273+Q281+Q285</f>
        <v>2581403.05773669</v>
      </c>
      <c r="R286" s="68" t="n">
        <f aca="false">R273+R281+R285</f>
        <v>2533090.6748371</v>
      </c>
      <c r="S286" s="68" t="n">
        <f aca="false">S273+S281+S285</f>
        <v>1657689.51484413</v>
      </c>
      <c r="T286" s="68" t="n">
        <f aca="false">T273+T281+T285</f>
        <v>1599544.33272122</v>
      </c>
      <c r="U286" s="68" t="n">
        <f aca="false">U273+U281+U285</f>
        <v>1732779.90773226</v>
      </c>
      <c r="V286" s="68" t="n">
        <f aca="false">V273+V281+V285</f>
        <v>2180472.38874331</v>
      </c>
      <c r="W286" s="68" t="n">
        <f aca="false">W273+W281+W285</f>
        <v>2701228.70525435</v>
      </c>
      <c r="X286" s="68" t="n">
        <f aca="false">X273+X281+X285</f>
        <v>3720892.55452244</v>
      </c>
      <c r="Y286" s="68" t="n">
        <f aca="false">Y273+Y281+Y285</f>
        <v>4291822.35319945</v>
      </c>
      <c r="Z286" s="68" t="n">
        <f aca="false">Z273+Z281+Z285</f>
        <v>4692687.84932646</v>
      </c>
      <c r="AA286" s="68" t="n">
        <f aca="false">AA273+AA281+AA285</f>
        <v>4972752.71045348</v>
      </c>
      <c r="AB286" s="68" t="n">
        <f aca="false">AB273+AB281+AB285</f>
        <v>3360951.66550512</v>
      </c>
      <c r="AC286" s="68" t="n">
        <f aca="false">AC273+AC281+AC285</f>
        <v>6040231.16490505</v>
      </c>
      <c r="AD286" s="68" t="n">
        <f aca="false">AD273+AD281+AD285</f>
        <v>6268557.45809537</v>
      </c>
      <c r="AE286" s="68" t="n">
        <f aca="false">AE273+AE281+AE285</f>
        <v>6589797.64846367</v>
      </c>
      <c r="AF286" s="68" t="n">
        <f aca="false">AF273+AF281+AF285</f>
        <v>6550647.28505344</v>
      </c>
      <c r="AG286" s="68" t="n">
        <f aca="false">AG273+AG281+AG285</f>
        <v>7260450.19069432</v>
      </c>
      <c r="AH286" s="68" t="n">
        <f aca="false">AH273+AH281+AH285</f>
        <v>7708470.20264388</v>
      </c>
      <c r="AI286" s="68" t="n">
        <f aca="false">AI273+AI281+AI285</f>
        <v>8242986.6686828</v>
      </c>
      <c r="AJ286" s="68" t="n">
        <f aca="false">AJ273+AJ281+AJ285</f>
        <v>8922917.92523654</v>
      </c>
      <c r="AK286" s="68" t="n">
        <f aca="false">AK273+AK281+AK285</f>
        <v>9369981.89553785</v>
      </c>
      <c r="AL286" s="68" t="n">
        <f aca="false">AL273+AL281+AL285</f>
        <v>9780184.29060325</v>
      </c>
      <c r="AM286" s="68" t="n">
        <f aca="false">AM273+AM281+AM285</f>
        <v>9642792.98631046</v>
      </c>
      <c r="AN286" s="68" t="n">
        <f aca="false">AN273+AN281+AN285</f>
        <v>7004019.93265962</v>
      </c>
      <c r="AO286" s="68" t="n">
        <f aca="false">AO273+AO281+AO285</f>
        <v>9908872.99207818</v>
      </c>
      <c r="AP286" s="68" t="n">
        <f aca="false">AP273+AP281+AP285</f>
        <v>9873851.33274071</v>
      </c>
      <c r="AQ286" s="68" t="n">
        <f aca="false">AQ273+AQ281+AQ285</f>
        <v>9883829.67340323</v>
      </c>
      <c r="AR286" s="68" t="n">
        <f aca="false">AR273+AR281+AR285</f>
        <v>9888390.41906575</v>
      </c>
      <c r="AS286" s="68" t="n">
        <f aca="false">AS273+AS281+AS285</f>
        <v>9956303.06472828</v>
      </c>
      <c r="AT286" s="68" t="n">
        <f aca="false">AT273+AT281+AT285</f>
        <v>10069215.7103908</v>
      </c>
      <c r="AU286" s="68" t="n">
        <f aca="false">AU273+AU281+AU285</f>
        <v>10495715.5609554</v>
      </c>
      <c r="AV286" s="68" t="n">
        <f aca="false">AV273+AV281+AV285</f>
        <v>11046352.8706601</v>
      </c>
      <c r="AW286" s="68" t="n">
        <f aca="false">AW273+AW281+AW285</f>
        <v>10882020.7378523</v>
      </c>
      <c r="AX286" s="68" t="n">
        <f aca="false">AX273+AX281+AX285</f>
        <v>10717688.6050445</v>
      </c>
      <c r="AY286" s="68" t="n">
        <f aca="false">AY273+AY281+AY285</f>
        <v>10553356.4722367</v>
      </c>
      <c r="AZ286" s="68" t="n">
        <f aca="false">AZ273+AZ281+AZ285</f>
        <v>9901289.57985096</v>
      </c>
      <c r="BA286" s="68" t="n">
        <f aca="false">BA273+BA281+BA285</f>
        <v>10340504.0275884</v>
      </c>
      <c r="BB286" s="68" t="n">
        <f aca="false">BB273+BB281+BB285</f>
        <v>10343027.703248</v>
      </c>
      <c r="BC286" s="68" t="n">
        <f aca="false">BC273+BC281+BC285</f>
        <v>10164964.8789075</v>
      </c>
      <c r="BD286" s="68" t="n">
        <f aca="false">BD273+BD281+BD285</f>
        <v>10067263.047067</v>
      </c>
      <c r="BE286" s="68" t="n">
        <f aca="false">BE273+BE281+BE285</f>
        <v>10041942.4402266</v>
      </c>
      <c r="BF286" s="68" t="n">
        <f aca="false">BF273+BF281+BF285</f>
        <v>9876520.67088613</v>
      </c>
      <c r="BG286" s="68" t="n">
        <f aca="false">BG273+BG281+BG285</f>
        <v>9860270.23780664</v>
      </c>
      <c r="BH286" s="68" t="n">
        <f aca="false">BH273+BH281+BH285</f>
        <v>10130886.012269</v>
      </c>
      <c r="BI286" s="68" t="n">
        <f aca="false">BI273+BI281+BI285</f>
        <v>10257921.0325276</v>
      </c>
      <c r="BJ286" s="68" t="n">
        <f aca="false">BJ273+BJ281+BJ285</f>
        <v>10109002.6959186</v>
      </c>
      <c r="BK286" s="68" t="n">
        <f aca="false">BK273+BK281+BK285</f>
        <v>9723645.60025303</v>
      </c>
      <c r="BL286" s="68" t="n">
        <f aca="false">BL273+BL281+BL285</f>
        <v>9477070.04208745</v>
      </c>
      <c r="BM286" s="68" t="n">
        <f aca="false">BM273+BM281+BM285</f>
        <v>9269282.42855856</v>
      </c>
      <c r="BN286" s="68" t="n">
        <f aca="false">BN273+BN281+BN285</f>
        <v>9093577.22002966</v>
      </c>
      <c r="BO286" s="68" t="n">
        <f aca="false">BO273+BO281+BO285</f>
        <v>8981223.91150077</v>
      </c>
      <c r="BP286" s="68" t="n">
        <f aca="false">BP273+BP281+BP285</f>
        <v>8913870.60297189</v>
      </c>
      <c r="BQ286" s="68" t="n">
        <f aca="false">BQ273+BQ281+BQ285</f>
        <v>8846517.294443</v>
      </c>
      <c r="BR286" s="68" t="n">
        <f aca="false">BR273+BR281+BR285</f>
        <v>8918192.92341411</v>
      </c>
      <c r="BS286" s="68" t="n">
        <f aca="false">BS273+BS281+BS285</f>
        <v>8945647.52738522</v>
      </c>
      <c r="BT286" s="68" t="n">
        <f aca="false">BT273+BT281+BT285</f>
        <v>8787098.03635633</v>
      </c>
      <c r="BU286" s="68" t="n">
        <f aca="false">BU273+BU281+BU285</f>
        <v>8759662.44532744</v>
      </c>
      <c r="BV286" s="68" t="n">
        <f aca="false">BV273+BV281+BV285</f>
        <v>8797795.73902224</v>
      </c>
      <c r="BW286" s="68" t="n">
        <f aca="false">BW273+BW281+BW285</f>
        <v>8861367.64299335</v>
      </c>
      <c r="BX286" s="68" t="n">
        <f aca="false">BX273+BX281+BX285</f>
        <v>8861776.33446446</v>
      </c>
      <c r="BY286" s="68" t="n">
        <f aca="false">BY273+BY281+BY285</f>
        <v>8789166.93946499</v>
      </c>
      <c r="BZ286" s="68" t="n">
        <f aca="false">BZ273+BZ281+BZ285</f>
        <v>8616332.03696552</v>
      </c>
      <c r="CA286" s="68" t="n">
        <f aca="false">CA273+CA281+CA285</f>
        <v>8583640.35946605</v>
      </c>
      <c r="CB286" s="68" t="n">
        <f aca="false">CB273+CB281+CB285</f>
        <v>8446019.82446658</v>
      </c>
      <c r="CC286" s="68" t="n">
        <f aca="false">CC273+CC281+CC285</f>
        <v>8372027.72946711</v>
      </c>
      <c r="CD286" s="68" t="n">
        <f aca="false">CD273+CD281+CD285</f>
        <v>8276594.75946764</v>
      </c>
      <c r="CE286" s="68" t="n">
        <f aca="false">CE273+CE281+CE285</f>
        <v>8166485.36446818</v>
      </c>
      <c r="CF286" s="68" t="n">
        <f aca="false">CF273+CF281+CF285</f>
        <v>8001054.8051428</v>
      </c>
      <c r="CG286" s="68" t="n">
        <f aca="false">CG273+CG281+CG285</f>
        <v>7996061.71014333</v>
      </c>
      <c r="CH286" s="68" t="n">
        <f aca="false">CH273+CH281+CH285</f>
        <v>7738351.15264386</v>
      </c>
      <c r="CI286" s="68" t="n">
        <f aca="false">CI273+CI281+CI285</f>
        <v>7270933.84514439</v>
      </c>
      <c r="CJ286" s="68" t="n">
        <f aca="false">CJ273+CJ281+CJ285</f>
        <v>7186623.5642514</v>
      </c>
      <c r="CK286" s="68" t="n">
        <f aca="false">CK273+CK281+CK285</f>
        <v>7162496.13705195</v>
      </c>
      <c r="CL286" s="68" t="n">
        <f aca="false">CL273+CL281+CL285</f>
        <v>7240831.05555913</v>
      </c>
      <c r="CM286" s="68" t="n">
        <f aca="false">CM273+CM281+CM285</f>
        <v>7330473.12335968</v>
      </c>
      <c r="CN286" s="68" t="n">
        <f aca="false">CN273+CN281+CN285</f>
        <v>7203411.39116022</v>
      </c>
      <c r="CO286" s="68" t="n">
        <f aca="false">CO273+CO281+CO285</f>
        <v>7076349.65896077</v>
      </c>
      <c r="CP286" s="68" t="n">
        <f aca="false">CP273+CP281+CP285</f>
        <v>6949287.92676131</v>
      </c>
      <c r="CQ286" s="68" t="n">
        <f aca="false">CQ273+CQ281+CQ285</f>
        <v>6822226.19456185</v>
      </c>
      <c r="CR286" s="68" t="n">
        <f aca="false">CR273+CR281+CR285</f>
        <v>6798098.76736239</v>
      </c>
      <c r="CS286" s="68" t="n">
        <f aca="false">CS273+CS281+CS285</f>
        <v>6784806.53016294</v>
      </c>
      <c r="CT286" s="68" t="n">
        <f aca="false">CT273+CT281+CT285</f>
        <v>6713701.72666179</v>
      </c>
      <c r="CU286" s="68" t="n">
        <f aca="false">CU273+CU281+CU285</f>
        <v>6651626.24816063</v>
      </c>
      <c r="CV286" s="68" t="n">
        <f aca="false">CV273+CV281+CV285</f>
        <v>6494742.85715948</v>
      </c>
      <c r="CW286" s="68" t="n">
        <f aca="false">CW273+CW281+CW285</f>
        <v>6389196.6530519</v>
      </c>
      <c r="CX286" s="68" t="n">
        <f aca="false">CX273+CX281+CX285</f>
        <v>6223445.10288072</v>
      </c>
      <c r="CY286" s="68" t="n">
        <f aca="false">CY273+CY281+CY285</f>
        <v>6068528.74270955</v>
      </c>
      <c r="CZ286" s="68" t="n">
        <f aca="false">CZ273+CZ281+CZ285</f>
        <v>5782687.17003837</v>
      </c>
      <c r="DA286" s="68" t="n">
        <f aca="false">DA273+DA281+DA285</f>
        <v>5505874.9223672</v>
      </c>
      <c r="DB286" s="68" t="n">
        <f aca="false">DB273+DB281+DB285</f>
        <v>5048476.17469602</v>
      </c>
      <c r="DC286" s="68" t="n">
        <f aca="false">DC273+DC281+DC285</f>
        <v>4591077.42702485</v>
      </c>
      <c r="DD286" s="68" t="n">
        <f aca="false">DD273+DD281+DD285</f>
        <v>4133678.67935368</v>
      </c>
      <c r="DE286" s="68" t="n">
        <f aca="false">DE273+DE281+DE285</f>
        <v>3676279.9316825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5550636.34586184</v>
      </c>
      <c r="F4" s="13" t="n">
        <f aca="false">SUM(Model!AX10:BI10)</f>
        <v>4425095.86019527</v>
      </c>
      <c r="G4" s="13" t="n">
        <f aca="false">SUM(Model!BJ10:BU10)</f>
        <v>4499193</v>
      </c>
      <c r="H4" s="13" t="n">
        <f aca="false">SUM(Model!BV10:CG10)</f>
        <v>4272169.5</v>
      </c>
      <c r="I4" s="13" t="n">
        <f aca="false">SUM(Model!CH10:CS10)</f>
        <v>3714930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4162957.76807613</v>
      </c>
      <c r="F5" s="13" t="n">
        <f aca="false">SUM(Model!AX11:BI11)</f>
        <v>3318805.81441435</v>
      </c>
      <c r="G5" s="13" t="n">
        <f aca="false">SUM(Model!BJ11:BU11)</f>
        <v>3374378.4</v>
      </c>
      <c r="H5" s="13" t="n">
        <f aca="false">SUM(Model!BV11:CG11)</f>
        <v>3204111.6</v>
      </c>
      <c r="I5" s="13" t="n">
        <f aca="false">SUM(Model!CH11:CS11)</f>
        <v>2786184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66890012.4711</v>
      </c>
      <c r="F6" s="13" t="n">
        <f aca="false">SUM(Model!AX57:BI57)</f>
        <v>50823002.2455424</v>
      </c>
      <c r="G6" s="13" t="n">
        <f aca="false">SUM(Model!BJ57:BU57)</f>
        <v>63270888.6</v>
      </c>
      <c r="H6" s="13" t="n">
        <f aca="false">SUM(Model!BV57:CG57)</f>
        <v>48700071.9</v>
      </c>
      <c r="I6" s="13" t="n">
        <f aca="false">SUM(Model!CH57:CS57)</f>
        <v>53608578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76603606.585038</v>
      </c>
      <c r="F7" s="30" t="n">
        <f aca="false">SUM(Model!AX58:BI58)</f>
        <v>58566903.920152</v>
      </c>
      <c r="G7" s="30" t="n">
        <f aca="false">SUM(Model!BJ58:BU58)</f>
        <v>71144460</v>
      </c>
      <c r="H7" s="30" t="n">
        <f aca="false">SUM(Model!BV58:CG58)</f>
        <v>56176353</v>
      </c>
      <c r="I7" s="30" t="n">
        <f aca="false">SUM(Model!CH58:CS58)</f>
        <v>60109692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-66890012.4711</v>
      </c>
      <c r="F8" s="13" t="n">
        <f aca="false">SUM(Model!AX104:BI104)</f>
        <v>-50823002.2455424</v>
      </c>
      <c r="G8" s="13" t="n">
        <f aca="false">SUM(Model!BJ104:BU104)</f>
        <v>-63270888.6</v>
      </c>
      <c r="H8" s="13" t="n">
        <f aca="false">SUM(Model!BV104:CG104)</f>
        <v>-48700071.9</v>
      </c>
      <c r="I8" s="13" t="n">
        <f aca="false">SUM(Model!CH104:CS104)</f>
        <v>-53608578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0</v>
      </c>
      <c r="G9" s="13" t="n">
        <f aca="false">SUM(Model!BJ105:BU105)</f>
        <v>270000</v>
      </c>
      <c r="H9" s="13" t="n">
        <f aca="false">SUM(Model!BV105:CG105)</f>
        <v>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-1794673.08580814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0</v>
      </c>
      <c r="G10" s="13" t="n">
        <f aca="false">SUM(Model!BJ106:BU106)</f>
        <v>-585000</v>
      </c>
      <c r="H10" s="13" t="n">
        <f aca="false">SUM(Model!BV106:CG106)</f>
        <v>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142225.639250174</v>
      </c>
      <c r="C12" s="13" t="n">
        <f aca="false">SUM(Model!N108:Y108)</f>
        <v>739723.889999999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6142625.23617348</v>
      </c>
      <c r="C13" s="32" t="n">
        <f aca="false">SUM(Model!N109:Y109)</f>
        <v>11688566.8884101</v>
      </c>
      <c r="D13" s="32" t="n">
        <f aca="false">SUM(Model!Z109:AK109)</f>
        <v>13669410.5059737</v>
      </c>
      <c r="E13" s="32" t="n">
        <f aca="false">SUM(Model!AL109:AW109)</f>
        <v>9451094.11393797</v>
      </c>
      <c r="F13" s="32" t="n">
        <f aca="false">SUM(Model!AX109:BI109)</f>
        <v>7743901.67460962</v>
      </c>
      <c r="G13" s="32" t="n">
        <f aca="false">SUM(Model!BJ109:BU109)</f>
        <v>7558571.4</v>
      </c>
      <c r="H13" s="32" t="n">
        <f aca="false">SUM(Model!BV109:CG109)</f>
        <v>7476281.1</v>
      </c>
      <c r="I13" s="32" t="n">
        <f aca="false">SUM(Model!CH109:CS109)</f>
        <v>6238614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0.114428193575638</v>
      </c>
      <c r="C14" s="81" t="n">
        <f aca="false">IFERROR(C13/C7,0)</f>
        <v>0.105875561607392</v>
      </c>
      <c r="D14" s="81" t="n">
        <f aca="false">IFERROR(D13/D7,0)</f>
        <v>0.107940651842653</v>
      </c>
      <c r="E14" s="81" t="n">
        <f aca="false">IFERROR(E13/E7,0)</f>
        <v>0.123376620700571</v>
      </c>
      <c r="F14" s="81" t="n">
        <f aca="false">IFERROR(F13/F7,0)</f>
        <v>0.132223169679028</v>
      </c>
      <c r="G14" s="81" t="n">
        <f aca="false">IFERROR(G13/G7,0)</f>
        <v>0.106242585859813</v>
      </c>
      <c r="H14" s="81" t="n">
        <f aca="false">IFERROR(H13/H7,0)</f>
        <v>0.133085910721189</v>
      </c>
      <c r="I14" s="81" t="n">
        <f aca="false">IFERROR(I13/I7,0)</f>
        <v>0.103787156320814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-232387.443871847</v>
      </c>
      <c r="F20" s="13" t="n">
        <f aca="false">SUM(Model!AX144:BI144)</f>
        <v>-164056.21873903</v>
      </c>
      <c r="G20" s="13" t="n">
        <f aca="false">SUM(Model!BJ144:BU144)</f>
        <v>-176874.150943384</v>
      </c>
      <c r="H20" s="13" t="n">
        <f aca="false">SUM(Model!BV144:CG144)</f>
        <v>-189354.794602216</v>
      </c>
      <c r="I20" s="13" t="n">
        <f aca="false">SUM(Model!CH144:CS144)</f>
        <v>-37971.9592933532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-6154309.40264453</v>
      </c>
      <c r="F21" s="30" t="n">
        <f aca="false">SUM(Model!AX146:BI146)</f>
        <v>-6204416.61668716</v>
      </c>
      <c r="G21" s="30" t="n">
        <f aca="false">SUM(Model!BJ146:BU146)</f>
        <v>-6338041.75685048</v>
      </c>
      <c r="H21" s="30" t="n">
        <f aca="false">SUM(Model!BV146:CG146)</f>
        <v>-6473745.75262745</v>
      </c>
      <c r="I21" s="30" t="n">
        <f aca="false">SUM(Model!CH146:CS146)</f>
        <v>-6448050.7364791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2124966.12784014</v>
      </c>
      <c r="C22" s="30" t="n">
        <f aca="false">SUM(Model!N147:Y147)</f>
        <v>5825811.23088508</v>
      </c>
      <c r="D22" s="30" t="n">
        <f aca="false">SUM(Model!Z147:AK147)</f>
        <v>7816688.05043396</v>
      </c>
      <c r="E22" s="30" t="n">
        <f aca="false">SUM(Model!AL147:AW147)</f>
        <v>3296784.71129344</v>
      </c>
      <c r="F22" s="30" t="n">
        <f aca="false">SUM(Model!AX147:BI147)</f>
        <v>1539485.05792245</v>
      </c>
      <c r="G22" s="30" t="n">
        <f aca="false">SUM(Model!BJ147:BU147)</f>
        <v>1220529.64314952</v>
      </c>
      <c r="H22" s="30" t="n">
        <f aca="false">SUM(Model!BV147:CG147)</f>
        <v>1002535.34737255</v>
      </c>
      <c r="I22" s="30" t="n">
        <f aca="false">SUM(Model!CH147:CS147)</f>
        <v>-209436.736479096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0.0395850350736421</v>
      </c>
      <c r="C23" s="81" t="n">
        <f aca="false">IFERROR(C22/C7,0)</f>
        <v>0.0527704586693357</v>
      </c>
      <c r="D23" s="81" t="n">
        <f aca="false">IFERROR(D22/D7,0)</f>
        <v>0.0617245639850962</v>
      </c>
      <c r="E23" s="81" t="n">
        <f aca="false">IFERROR(E22/E7,0)</f>
        <v>0.0430369385759098</v>
      </c>
      <c r="F23" s="81" t="n">
        <f aca="false">IFERROR(F22/F7,0)</f>
        <v>0.0262859218240618</v>
      </c>
      <c r="G23" s="81" t="n">
        <f aca="false">IFERROR(G22/G7,0)</f>
        <v>0.0171556526418153</v>
      </c>
      <c r="H23" s="81" t="n">
        <f aca="false">IFERROR(H22/H7,0)</f>
        <v>0.017846216314052</v>
      </c>
      <c r="I23" s="81" t="n">
        <f aca="false">IFERROR(I22/I7,0)</f>
        <v>-0.00348424238272749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-1410144.74685714</v>
      </c>
      <c r="D27" s="37" t="n">
        <f aca="false">Model!Z203+Model!AA203+Model!AB203+Model!AC203+Model!AD203+Model!AE203+Model!AF203+Model!AG203+Model!AH203+Model!AI203+Model!AJ203+Model!AK203</f>
        <v>-1925439.52408</v>
      </c>
      <c r="E27" s="37" t="n">
        <f aca="false">Model!AL203+Model!AM203+Model!AN203+Model!AO203+Model!AP203+Model!AQ203+Model!AR203+Model!AS203+Model!AT203+Model!AU203+Model!AV203+Model!AW203</f>
        <v>-2336108.5739616</v>
      </c>
      <c r="F27" s="37" t="n">
        <f aca="false">Model!AX203+Model!AY203+Model!AZ203+Model!BA203+Model!BB203+Model!BC203+Model!BD203+Model!BE203+Model!BF203+Model!BG203+Model!BH203+Model!BI203</f>
        <v>-2381630.74544083</v>
      </c>
      <c r="G27" s="37" t="n">
        <f aca="false">Model!BJ203+Model!BK203+Model!BL203+Model!BM203+Model!BN203+Model!BO203+Model!BP203+Model!BQ203+Model!BR203+Model!BS203+Model!BT203+Model!BU203</f>
        <v>-2307051.01034965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229950.311173477</v>
      </c>
      <c r="C29" s="37" t="n">
        <f aca="false">Model!N212+Model!O212+Model!P212+Model!Q212+Model!R212+Model!S212+Model!T212+Model!U212+Model!V212+Model!W212+Model!X212+Model!Y212</f>
        <v>4415666.48402794</v>
      </c>
      <c r="D29" s="37" t="n">
        <f aca="false">Model!Z212+Model!AA212+Model!AB212+Model!AC212+Model!AD212+Model!AE212+Model!AF212+Model!AG212+Model!AH212+Model!AI212+Model!AJ212+Model!AK212</f>
        <v>5891248.52635396</v>
      </c>
      <c r="E29" s="37" t="n">
        <f aca="false">Model!AL212+Model!AM212+Model!AN212+Model!AO212+Model!AP212+Model!AQ212+Model!AR212+Model!AS212+Model!AT212+Model!AU212+Model!AV212+Model!AW212</f>
        <v>960676.137331842</v>
      </c>
      <c r="F29" s="37" t="n">
        <f aca="false">Model!AX212+Model!AY212+Model!AZ212+Model!BA212+Model!BB212+Model!BC212+Model!BD212+Model!BE212+Model!BF212+Model!BG212+Model!BH212+Model!BI212</f>
        <v>-842145.687518379</v>
      </c>
      <c r="G29" s="37" t="n">
        <f aca="false">Model!BJ212+Model!BK212+Model!BL212+Model!BM212+Model!BN212+Model!BO212+Model!BP212+Model!BQ212+Model!BR212+Model!BS212+Model!BT212+Model!BU212</f>
        <v>-1086521.36720013</v>
      </c>
      <c r="H29" s="37" t="n">
        <f aca="false">Model!BV212+Model!BW212+Model!BX212+Model!BY212+Model!BZ212+Model!CA212+Model!CB212+Model!CC212+Model!CD212+Model!CE212+Model!CF212+Model!CG212</f>
        <v>-1184367.2801841</v>
      </c>
      <c r="I29" s="37" t="n">
        <f aca="false">Model!CH212+Model!CI212+Model!CJ212+Model!CK212+Model!CL212+Model!CM212+Model!CN212+Model!CO212+Model!CP212+Model!CQ212+Model!CR212+Model!CS212</f>
        <v>-1229313.82998039</v>
      </c>
      <c r="J29" s="37" t="n">
        <f aca="false">Model!CT212+Model!CU212+Model!CV212+Model!CW212+Model!CX212+Model!CY212+Model!CZ212+Model!DA212+Model!DB212+Model!DC212+Model!DD212+Model!DE212</f>
        <v>-3771279.05348043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0</v>
      </c>
      <c r="G46" s="13" t="n">
        <f aca="false">Model!BU260</f>
        <v>5811282</v>
      </c>
      <c r="H46" s="13" t="n">
        <f aca="false">Model!CG260</f>
        <v>0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2590728.61924926</v>
      </c>
      <c r="C48" s="86" t="n">
        <f aca="false">Model!Y273</f>
        <v>7664835.18672326</v>
      </c>
      <c r="D48" s="86" t="n">
        <f aca="false">Model!AK273</f>
        <v>15570415.6834203</v>
      </c>
      <c r="E48" s="86" t="n">
        <f aca="false">Model!AW273</f>
        <v>19668563.0996963</v>
      </c>
      <c r="F48" s="86" t="n">
        <f aca="false">Model!BI273</f>
        <v>21426094.1398124</v>
      </c>
      <c r="G48" s="86" t="n">
        <f aca="false">Model!BU273</f>
        <v>22234886.5629619</v>
      </c>
      <c r="H48" s="86" t="n">
        <f aca="false">Model!CG273</f>
        <v>23658188.4553345</v>
      </c>
      <c r="I48" s="86" t="n">
        <f aca="false">Model!CS273</f>
        <v>23466810.3688554</v>
      </c>
      <c r="J48" s="86" t="n">
        <f aca="false">Model!DE273</f>
        <v>20286123.8232827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-3373012.83352381</v>
      </c>
      <c r="D49" s="86" t="n">
        <f aca="false">Model!AK281</f>
        <v>-6200433.78788241</v>
      </c>
      <c r="E49" s="86" t="n">
        <f aca="false">Model!AW281</f>
        <v>-8786542.36184401</v>
      </c>
      <c r="F49" s="86" t="n">
        <f aca="false">Model!BI281</f>
        <v>-11168173.1072848</v>
      </c>
      <c r="G49" s="86" t="n">
        <f aca="false">Model!BU281</f>
        <v>-13475224.1176345</v>
      </c>
      <c r="H49" s="86" t="n">
        <f aca="false">Model!CG281</f>
        <v>-15662126.7451911</v>
      </c>
      <c r="I49" s="86" t="n">
        <f aca="false">Model!CS281</f>
        <v>-16682003.8386924</v>
      </c>
      <c r="J49" s="86" t="n">
        <f aca="false">Model!DE281</f>
        <v>-16609843.8916002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-115665.006520259</v>
      </c>
      <c r="D50" s="86" t="n">
        <f aca="false">Model!Z285+Model!AA285+Model!AB285+Model!AC285+Model!AD285+Model!AE285+Model!AF285+Model!AG285+Model!AH285+Model!AI285+Model!AJ285+Model!AK285</f>
        <v>-2221080.24146605</v>
      </c>
      <c r="E50" s="86" t="n">
        <f aca="false">Model!AL285+Model!AM285+Model!AN285+Model!AO285+Model!AP285+Model!AQ285+Model!AR285+Model!AS285+Model!AT285+Model!AU285+Model!AV285+Model!AW285</f>
        <v>-2963298.00875604</v>
      </c>
      <c r="F50" s="86" t="n">
        <f aca="false">Model!AX285+Model!AY285+Model!AZ285+Model!BA285+Model!BB285+Model!BC285+Model!BD285+Model!BE285+Model!BF285+Model!BG285+Model!BH285+Model!BI285</f>
        <v>-483220.097077917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1971860.53258259</v>
      </c>
      <c r="C51" s="87" t="n">
        <f aca="false">Model!Y286</f>
        <v>4291822.35319945</v>
      </c>
      <c r="D51" s="87" t="n">
        <f aca="false">Model!AK286</f>
        <v>9369981.89553785</v>
      </c>
      <c r="E51" s="87" t="n">
        <f aca="false">Model!AW286</f>
        <v>10882020.7378523</v>
      </c>
      <c r="F51" s="87" t="n">
        <f aca="false">Model!BI286</f>
        <v>10257921.0325276</v>
      </c>
      <c r="G51" s="87" t="n">
        <f aca="false">Model!BU286</f>
        <v>8759662.44532744</v>
      </c>
      <c r="H51" s="87" t="n">
        <f aca="false">Model!CG286</f>
        <v>7996061.71014333</v>
      </c>
      <c r="I51" s="87" t="n">
        <f aca="false">Model!CS286</f>
        <v>6784806.53016294</v>
      </c>
      <c r="J51" s="87" t="n">
        <f aca="false">Model!DE286</f>
        <v>3676279.9316825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1451637.09976087</v>
      </c>
      <c r="Q4" s="13" t="n">
        <f aca="false">SUM(Model!AU10:AW10)</f>
        <v>1359899.54684154</v>
      </c>
      <c r="R4" s="13" t="n">
        <f aca="false">SUM(Model!AX10:AZ10)</f>
        <v>1002940.9813018</v>
      </c>
      <c r="S4" s="13" t="n">
        <f aca="false">SUM(Model!BA10:BC10)</f>
        <v>1054537.2313018</v>
      </c>
      <c r="T4" s="13" t="n">
        <f aca="false">SUM(Model!BD10:BF10)</f>
        <v>1137091.2313018</v>
      </c>
      <c r="U4" s="13" t="n">
        <f aca="false">SUM(Model!BG10:BI10)</f>
        <v>1230526.41628987</v>
      </c>
      <c r="V4" s="13" t="n">
        <f aca="false">SUM(Model!BJ10:BL10)</f>
        <v>1011286.5</v>
      </c>
      <c r="W4" s="13" t="n">
        <f aca="false">SUM(Model!BM10:BO10)</f>
        <v>1114479</v>
      </c>
      <c r="X4" s="13" t="n">
        <f aca="false">SUM(Model!BP10:BR10)</f>
        <v>1227990.75</v>
      </c>
      <c r="Y4" s="13" t="n">
        <f aca="false">SUM(Model!BS10:BU10)</f>
        <v>1145436.75</v>
      </c>
      <c r="Z4" s="13" t="n">
        <f aca="false">SUM(Model!BV10:BX10)</f>
        <v>1197033</v>
      </c>
      <c r="AA4" s="13" t="n">
        <f aca="false">SUM(Model!BY10:CA10)</f>
        <v>990648</v>
      </c>
      <c r="AB4" s="13" t="n">
        <f aca="false">SUM(Model!CB10:CD10)</f>
        <v>1093840.5</v>
      </c>
      <c r="AC4" s="13" t="n">
        <f aca="false">SUM(Model!CE10:CG10)</f>
        <v>990648</v>
      </c>
      <c r="AD4" s="13" t="n">
        <f aca="false">SUM(Model!CH10:CJ10)</f>
        <v>1021605.75</v>
      </c>
      <c r="AE4" s="13" t="n">
        <f aca="false">SUM(Model!CK10:CM10)</f>
        <v>1021605.75</v>
      </c>
      <c r="AF4" s="13" t="n">
        <f aca="false">SUM(Model!CN10:CP10)</f>
        <v>835859.25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1088722.54959316</v>
      </c>
      <c r="Q5" s="13" t="n">
        <f aca="false">SUM(Model!AU11:AW11)</f>
        <v>1019919.71827657</v>
      </c>
      <c r="R5" s="13" t="n">
        <f aca="false">SUM(Model!AX11:AZ11)</f>
        <v>752202.09130384</v>
      </c>
      <c r="S5" s="13" t="n">
        <f aca="false">SUM(Model!BA11:BC11)</f>
        <v>790899.09130384</v>
      </c>
      <c r="T5" s="13" t="n">
        <f aca="false">SUM(Model!BD11:BF11)</f>
        <v>852814.29130384</v>
      </c>
      <c r="U5" s="13" t="n">
        <f aca="false">SUM(Model!BG11:BI11)</f>
        <v>922890.340502827</v>
      </c>
      <c r="V5" s="13" t="n">
        <f aca="false">SUM(Model!BJ11:BL11)</f>
        <v>758461.2</v>
      </c>
      <c r="W5" s="13" t="n">
        <f aca="false">SUM(Model!BM11:BO11)</f>
        <v>835855.2</v>
      </c>
      <c r="X5" s="13" t="n">
        <f aca="false">SUM(Model!BP11:BR11)</f>
        <v>920988.6</v>
      </c>
      <c r="Y5" s="13" t="n">
        <f aca="false">SUM(Model!BS11:BU11)</f>
        <v>859073.4</v>
      </c>
      <c r="Z5" s="13" t="n">
        <f aca="false">SUM(Model!BV11:BX11)</f>
        <v>897770.4</v>
      </c>
      <c r="AA5" s="13" t="n">
        <f aca="false">SUM(Model!BY11:CA11)</f>
        <v>742982.4</v>
      </c>
      <c r="AB5" s="13" t="n">
        <f aca="false">SUM(Model!CB11:CD11)</f>
        <v>820376.4</v>
      </c>
      <c r="AC5" s="13" t="n">
        <f aca="false">SUM(Model!CE11:CG11)</f>
        <v>742982.4</v>
      </c>
      <c r="AD5" s="13" t="n">
        <f aca="false">SUM(Model!CH11:CJ11)</f>
        <v>766200.6</v>
      </c>
      <c r="AE5" s="13" t="n">
        <f aca="false">SUM(Model!CK11:CM11)</f>
        <v>766200.6</v>
      </c>
      <c r="AF5" s="13" t="n">
        <f aca="false">SUM(Model!CN11:CP11)</f>
        <v>626891.4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16943876.932002</v>
      </c>
      <c r="Q6" s="13" t="n">
        <f aca="false">SUM(Model!AU57:AW57)</f>
        <v>16302392.3547239</v>
      </c>
      <c r="R6" s="13" t="n">
        <f aca="false">SUM(Model!AX57:AZ57)</f>
        <v>15531936.5414744</v>
      </c>
      <c r="S6" s="13" t="n">
        <f aca="false">SUM(Model!BA57:BC57)</f>
        <v>13129080.0266184</v>
      </c>
      <c r="T6" s="13" t="n">
        <f aca="false">SUM(Model!BD57:BF57)</f>
        <v>11534929.4290344</v>
      </c>
      <c r="U6" s="13" t="n">
        <f aca="false">SUM(Model!BG57:BI57)</f>
        <v>10627056.2484153</v>
      </c>
      <c r="V6" s="13" t="n">
        <f aca="false">SUM(Model!BJ57:BL57)</f>
        <v>12425337.3</v>
      </c>
      <c r="W6" s="13" t="n">
        <f aca="false">SUM(Model!BM57:BO57)</f>
        <v>16096333.8</v>
      </c>
      <c r="X6" s="13" t="n">
        <f aca="false">SUM(Model!BP57:BR57)</f>
        <v>17731696.65</v>
      </c>
      <c r="Y6" s="13" t="n">
        <f aca="false">SUM(Model!BS57:BU57)</f>
        <v>17017520.85</v>
      </c>
      <c r="Z6" s="13" t="n">
        <f aca="false">SUM(Model!BV57:BX57)</f>
        <v>14629071.6</v>
      </c>
      <c r="AA6" s="13" t="n">
        <f aca="false">SUM(Model!BY57:CA57)</f>
        <v>11713881.6</v>
      </c>
      <c r="AB6" s="13" t="n">
        <f aca="false">SUM(Model!CB57:CD57)</f>
        <v>10821368.1</v>
      </c>
      <c r="AC6" s="13" t="n">
        <f aca="false">SUM(Model!CE57:CG57)</f>
        <v>11535750.6</v>
      </c>
      <c r="AD6" s="13" t="n">
        <f aca="false">SUM(Model!CH57:CJ57)</f>
        <v>14343067.65</v>
      </c>
      <c r="AE6" s="13" t="n">
        <f aca="false">SUM(Model!CK57:CM57)</f>
        <v>15038725.65</v>
      </c>
      <c r="AF6" s="13" t="n">
        <f aca="false">SUM(Model!CN57:CP57)</f>
        <v>13769302.35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19484236.581356</v>
      </c>
      <c r="Q7" s="91" t="n">
        <f aca="false">SUM(Model!AU58:AW58)</f>
        <v>18682211.619842</v>
      </c>
      <c r="R7" s="91" t="n">
        <f aca="false">SUM(Model!AX58:AZ58)</f>
        <v>17287079.61408</v>
      </c>
      <c r="S7" s="91" t="n">
        <f aca="false">SUM(Model!BA58:BC58)</f>
        <v>14974516.349224</v>
      </c>
      <c r="T7" s="91" t="n">
        <f aca="false">SUM(Model!BD58:BF58)</f>
        <v>13524834.95164</v>
      </c>
      <c r="U7" s="91" t="n">
        <f aca="false">SUM(Model!BG58:BI58)</f>
        <v>12780473.005208</v>
      </c>
      <c r="V7" s="91" t="n">
        <f aca="false">SUM(Model!BJ58:BL58)</f>
        <v>14195085</v>
      </c>
      <c r="W7" s="91" t="n">
        <f aca="false">SUM(Model!BM58:BO58)</f>
        <v>18046668</v>
      </c>
      <c r="X7" s="91" t="n">
        <f aca="false">SUM(Model!BP58:BR58)</f>
        <v>19880676</v>
      </c>
      <c r="Y7" s="91" t="n">
        <f aca="false">SUM(Model!BS58:BU58)</f>
        <v>19022031</v>
      </c>
      <c r="Z7" s="91" t="n">
        <f aca="false">SUM(Model!BV58:BX58)</f>
        <v>16723875</v>
      </c>
      <c r="AA7" s="91" t="n">
        <f aca="false">SUM(Model!BY58:CA58)</f>
        <v>13447512</v>
      </c>
      <c r="AB7" s="91" t="n">
        <f aca="false">SUM(Model!CB58:CD58)</f>
        <v>12735585</v>
      </c>
      <c r="AC7" s="91" t="n">
        <f aca="false">SUM(Model!CE58:CG58)</f>
        <v>13269381</v>
      </c>
      <c r="AD7" s="91" t="n">
        <f aca="false">SUM(Model!CH58:CJ58)</f>
        <v>16130874</v>
      </c>
      <c r="AE7" s="91" t="n">
        <f aca="false">SUM(Model!CK58:CM58)</f>
        <v>16826532</v>
      </c>
      <c r="AF7" s="91" t="n">
        <f aca="false">SUM(Model!CN58:CP58)</f>
        <v>15232053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-16943876.932002</v>
      </c>
      <c r="Q8" s="13" t="n">
        <f aca="false">SUM(Model!AU104:AW104)</f>
        <v>-16302392.3547239</v>
      </c>
      <c r="R8" s="13" t="n">
        <f aca="false">SUM(Model!AX104:AZ104)</f>
        <v>-15531936.5414744</v>
      </c>
      <c r="S8" s="13" t="n">
        <f aca="false">SUM(Model!BA104:BC104)</f>
        <v>-13129080.0266184</v>
      </c>
      <c r="T8" s="13" t="n">
        <f aca="false">SUM(Model!BD104:BF104)</f>
        <v>-11534929.4290344</v>
      </c>
      <c r="U8" s="13" t="n">
        <f aca="false">SUM(Model!BG104:BI104)</f>
        <v>-10627056.2484153</v>
      </c>
      <c r="V8" s="13" t="n">
        <f aca="false">SUM(Model!BJ104:BL104)</f>
        <v>-12425337.3</v>
      </c>
      <c r="W8" s="13" t="n">
        <f aca="false">SUM(Model!BM104:BO104)</f>
        <v>-16096333.8</v>
      </c>
      <c r="X8" s="13" t="n">
        <f aca="false">SUM(Model!BP104:BR104)</f>
        <v>-17731696.65</v>
      </c>
      <c r="Y8" s="13" t="n">
        <f aca="false">SUM(Model!BS104:BU104)</f>
        <v>-17017520.85</v>
      </c>
      <c r="Z8" s="13" t="n">
        <f aca="false">SUM(Model!BV104:BX104)</f>
        <v>-14629071.6</v>
      </c>
      <c r="AA8" s="13" t="n">
        <f aca="false">SUM(Model!BY104:CA104)</f>
        <v>-11713881.6</v>
      </c>
      <c r="AB8" s="13" t="n">
        <f aca="false">SUM(Model!CB104:CD104)</f>
        <v>-10821368.1</v>
      </c>
      <c r="AC8" s="13" t="n">
        <f aca="false">SUM(Model!CE104:CG104)</f>
        <v>-11535750.6</v>
      </c>
      <c r="AD8" s="13" t="n">
        <f aca="false">SUM(Model!CH104:CJ104)</f>
        <v>-14343067.65</v>
      </c>
      <c r="AE8" s="13" t="n">
        <f aca="false">SUM(Model!CK104:CM104)</f>
        <v>-15038725.65</v>
      </c>
      <c r="AF8" s="13" t="n">
        <f aca="false">SUM(Model!CN104:CP104)</f>
        <v>-13769302.35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-1101645.92330814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0</v>
      </c>
      <c r="E12" s="13" t="n">
        <f aca="false">SUM(Model!K108:M108)</f>
        <v>142225.639250174</v>
      </c>
      <c r="F12" s="13" t="n">
        <f aca="false">SUM(Model!N108:P108)</f>
        <v>0</v>
      </c>
      <c r="G12" s="13" t="n">
        <f aca="false">SUM(Model!Q108:S108)</f>
        <v>0</v>
      </c>
      <c r="H12" s="13" t="n">
        <f aca="false">SUM(Model!T108:V108)</f>
        <v>0</v>
      </c>
      <c r="I12" s="13" t="n">
        <f aca="false">SUM(Model!W108:Y108)</f>
        <v>739723.889999999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2016661.52882056</v>
      </c>
      <c r="E13" s="32" t="n">
        <f aca="false">SUM(Model!K109:M109)</f>
        <v>1809777.01735292</v>
      </c>
      <c r="F13" s="32" t="n">
        <f aca="false">SUM(Model!N109:P109)</f>
        <v>2568705.80476189</v>
      </c>
      <c r="G13" s="32" t="n">
        <f aca="false">SUM(Model!Q109:S109)</f>
        <v>1517284.17893957</v>
      </c>
      <c r="H13" s="32" t="n">
        <f aca="false">SUM(Model!T109:V109)</f>
        <v>3198869.74874539</v>
      </c>
      <c r="I13" s="32" t="n">
        <f aca="false">SUM(Model!W109:Y109)</f>
        <v>4403707.15596322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2540359.64935403</v>
      </c>
      <c r="Q13" s="32" t="n">
        <f aca="false">SUM(Model!AU109:AW109)</f>
        <v>2379819.26511811</v>
      </c>
      <c r="R13" s="32" t="n">
        <f aca="false">SUM(Model!AX109:AZ109)</f>
        <v>1755143.07260564</v>
      </c>
      <c r="S13" s="32" t="n">
        <f aca="false">SUM(Model!BA109:BC109)</f>
        <v>1845436.32260564</v>
      </c>
      <c r="T13" s="32" t="n">
        <f aca="false">SUM(Model!BD109:BF109)</f>
        <v>1989905.52260564</v>
      </c>
      <c r="U13" s="32" t="n">
        <f aca="false">SUM(Model!BG109:BI109)</f>
        <v>2153416.75679269</v>
      </c>
      <c r="V13" s="32" t="n">
        <f aca="false">SUM(Model!BJ109:BL109)</f>
        <v>1454747.7</v>
      </c>
      <c r="W13" s="32" t="n">
        <f aca="false">SUM(Model!BM109:BO109)</f>
        <v>1950334.2</v>
      </c>
      <c r="X13" s="32" t="n">
        <f aca="false">SUM(Model!BP109:BR109)</f>
        <v>2148979.35</v>
      </c>
      <c r="Y13" s="32" t="n">
        <f aca="false">SUM(Model!BS109:BU109)</f>
        <v>2004510.15</v>
      </c>
      <c r="Z13" s="32" t="n">
        <f aca="false">SUM(Model!BV109:BX109)</f>
        <v>2094803.4</v>
      </c>
      <c r="AA13" s="32" t="n">
        <f aca="false">SUM(Model!BY109:CA109)</f>
        <v>1733630.4</v>
      </c>
      <c r="AB13" s="32" t="n">
        <f aca="false">SUM(Model!CB109:CD109)</f>
        <v>1914216.9</v>
      </c>
      <c r="AC13" s="32" t="n">
        <f aca="false">SUM(Model!CE109:CG109)</f>
        <v>1733630.4</v>
      </c>
      <c r="AD13" s="32" t="n">
        <f aca="false">SUM(Model!CH109:CJ109)</f>
        <v>1525306.35</v>
      </c>
      <c r="AE13" s="32" t="n">
        <f aca="false">SUM(Model!CK109:CM109)</f>
        <v>1787806.35</v>
      </c>
      <c r="AF13" s="32" t="n">
        <f aca="false">SUM(Model!CN109:CP109)</f>
        <v>1462750.65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0.125242757268664</v>
      </c>
      <c r="E14" s="92" t="n">
        <f aca="false">IFERROR(E13/E7,0)</f>
        <v>0.112619656374183</v>
      </c>
      <c r="F14" s="92" t="n">
        <f aca="false">IFERROR(F13/F7,0)</f>
        <v>0.131665933123579</v>
      </c>
      <c r="G14" s="92" t="n">
        <f aca="false">IFERROR(G13/G7,0)</f>
        <v>0.0643396092447515</v>
      </c>
      <c r="H14" s="92" t="n">
        <f aca="false">IFERROR(H13/H7,0)</f>
        <v>0.0986214694481574</v>
      </c>
      <c r="I14" s="92" t="n">
        <f aca="false">IFERROR(I13/I7,0)</f>
        <v>0.126283586089547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0.130380250657849</v>
      </c>
      <c r="Q14" s="92" t="n">
        <f aca="false">IFERROR(Q13/Q7,0)</f>
        <v>0.127384236595979</v>
      </c>
      <c r="R14" s="92" t="n">
        <f aca="false">IFERROR(R13/R7,0)</f>
        <v>0.101529183169615</v>
      </c>
      <c r="S14" s="92" t="n">
        <f aca="false">IFERROR(S13/S7,0)</f>
        <v>0.123238459230857</v>
      </c>
      <c r="T14" s="92" t="n">
        <f aca="false">IFERROR(T13/T7,0)</f>
        <v>0.147129745369968</v>
      </c>
      <c r="U14" s="92" t="n">
        <f aca="false">IFERROR(U13/U7,0)</f>
        <v>0.168492727609939</v>
      </c>
      <c r="V14" s="92" t="n">
        <f aca="false">IFERROR(V13/V7,0)</f>
        <v>0.102482493060098</v>
      </c>
      <c r="W14" s="92" t="n">
        <f aca="false">IFERROR(W13/W7,0)</f>
        <v>0.108071706090011</v>
      </c>
      <c r="X14" s="92" t="n">
        <f aca="false">IFERROR(X13/X7,0)</f>
        <v>0.108093877190092</v>
      </c>
      <c r="Y14" s="92" t="n">
        <f aca="false">IFERROR(Y13/Y7,0)</f>
        <v>0.105378345246099</v>
      </c>
      <c r="Z14" s="92" t="n">
        <f aca="false">IFERROR(Z13/Z7,0)</f>
        <v>0.125258255039577</v>
      </c>
      <c r="AA14" s="92" t="n">
        <f aca="false">IFERROR(AA13/AA7,0)</f>
        <v>0.128918301021036</v>
      </c>
      <c r="AB14" s="92" t="n">
        <f aca="false">IFERROR(AB13/AB7,0)</f>
        <v>0.150304591426307</v>
      </c>
      <c r="AC14" s="92" t="n">
        <f aca="false">IFERROR(AC13/AC7,0)</f>
        <v>0.130648927783444</v>
      </c>
      <c r="AD14" s="92" t="n">
        <f aca="false">IFERROR(AD13/AD7,0)</f>
        <v>0.0945581962886822</v>
      </c>
      <c r="AE14" s="92" t="n">
        <f aca="false">IFERROR(AE13/AE7,0)</f>
        <v>0.10624924672535</v>
      </c>
      <c r="AF14" s="92" t="n">
        <f aca="false">IFERROR(AF13/AF7,0)</f>
        <v>0.0960310898340493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-88388.9870144349</v>
      </c>
      <c r="R20" s="13" t="n">
        <f aca="false">SUM(Model!AX144:AZ144)</f>
        <v>0</v>
      </c>
      <c r="S20" s="13" t="n">
        <f aca="false">SUM(Model!BA144:BC144)</f>
        <v>-37500</v>
      </c>
      <c r="T20" s="13" t="n">
        <f aca="false">SUM(Model!BD144:BF144)</f>
        <v>-45000</v>
      </c>
      <c r="U20" s="13" t="n">
        <f aca="false">SUM(Model!BG144:BI144)</f>
        <v>-81556.2187390301</v>
      </c>
      <c r="V20" s="13" t="n">
        <f aca="false">SUM(Model!BJ144:BL144)</f>
        <v>-49374.1509433838</v>
      </c>
      <c r="W20" s="13" t="n">
        <f aca="false">SUM(Model!BM144:BO144)</f>
        <v>-82500</v>
      </c>
      <c r="X20" s="13" t="n">
        <f aca="false">SUM(Model!BP144:BR144)</f>
        <v>0</v>
      </c>
      <c r="Y20" s="13" t="n">
        <f aca="false">SUM(Model!BS144:BU144)</f>
        <v>-45000</v>
      </c>
      <c r="Z20" s="13" t="n">
        <f aca="false">SUM(Model!BV144:BX144)</f>
        <v>-14603.4202763075</v>
      </c>
      <c r="AA20" s="13" t="n">
        <f aca="false">SUM(Model!BY144:CA144)</f>
        <v>-45000</v>
      </c>
      <c r="AB20" s="13" t="n">
        <f aca="false">SUM(Model!CB144:CD144)</f>
        <v>-37500</v>
      </c>
      <c r="AC20" s="13" t="n">
        <f aca="false">SUM(Model!CE144:CG144)</f>
        <v>-92251.3743259084</v>
      </c>
      <c r="AD20" s="13" t="n">
        <f aca="false">SUM(Model!CH144:CJ144)</f>
        <v>-37500</v>
      </c>
      <c r="AE20" s="13" t="n">
        <f aca="false">SUM(Model!CK144:CM144)</f>
        <v>-471.959293353168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-1576162.484046</v>
      </c>
      <c r="R21" s="91" t="n">
        <f aca="false">SUM(Model!AX146:AZ146)</f>
        <v>-1487773.49703156</v>
      </c>
      <c r="S21" s="91" t="n">
        <f aca="false">SUM(Model!BA146:BC146)</f>
        <v>-1555028.96697219</v>
      </c>
      <c r="T21" s="91" t="n">
        <f aca="false">SUM(Model!BD146:BF146)</f>
        <v>-1562528.96697219</v>
      </c>
      <c r="U21" s="91" t="n">
        <f aca="false">SUM(Model!BG146:BI146)</f>
        <v>-1599085.18571122</v>
      </c>
      <c r="V21" s="91" t="n">
        <f aca="false">SUM(Model!BJ146:BL146)</f>
        <v>-1566903.11791557</v>
      </c>
      <c r="W21" s="91" t="n">
        <f aca="false">SUM(Model!BM146:BO146)</f>
        <v>-1630379.54631164</v>
      </c>
      <c r="X21" s="91" t="n">
        <f aca="false">SUM(Model!BP146:BR146)</f>
        <v>-1547879.54631163</v>
      </c>
      <c r="Y21" s="91" t="n">
        <f aca="false">SUM(Model!BS146:BU146)</f>
        <v>-1592879.54631163</v>
      </c>
      <c r="Z21" s="91" t="n">
        <f aca="false">SUM(Model!BV146:BX146)</f>
        <v>-1562482.96658794</v>
      </c>
      <c r="AA21" s="91" t="n">
        <f aca="false">SUM(Model!BY146:CA146)</f>
        <v>-1623837.13723787</v>
      </c>
      <c r="AB21" s="91" t="n">
        <f aca="false">SUM(Model!CB146:CD146)</f>
        <v>-1616337.13723787</v>
      </c>
      <c r="AC21" s="91" t="n">
        <f aca="false">SUM(Model!CE146:CG146)</f>
        <v>-1671088.51156378</v>
      </c>
      <c r="AD21" s="91" t="n">
        <f aca="false">SUM(Model!CH146:CJ146)</f>
        <v>-1616337.13723787</v>
      </c>
      <c r="AE21" s="91" t="n">
        <f aca="false">SUM(Model!CK146:CM146)</f>
        <v>-1610885.83927598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934325.175487228</v>
      </c>
      <c r="E22" s="94" t="n">
        <f aca="false">SUM(Model!K147:M147)</f>
        <v>582102.342352915</v>
      </c>
      <c r="F22" s="94" t="n">
        <f aca="false">SUM(Model!N147:P147)</f>
        <v>1194651.08788689</v>
      </c>
      <c r="G22" s="94" t="n">
        <f aca="false">SUM(Model!Q147:S147)</f>
        <v>25552.3275395749</v>
      </c>
      <c r="H22" s="94" t="n">
        <f aca="false">SUM(Model!T147:V147)</f>
        <v>1694467.92484539</v>
      </c>
      <c r="I22" s="94" t="n">
        <f aca="false">SUM(Model!W147:Y147)</f>
        <v>2911139.89061322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1007586.15232247</v>
      </c>
      <c r="Q22" s="94" t="n">
        <f aca="false">SUM(Model!AU147:AW147)</f>
        <v>803656.781072115</v>
      </c>
      <c r="R22" s="94" t="n">
        <f aca="false">SUM(Model!AX147:AZ147)</f>
        <v>267369.575574081</v>
      </c>
      <c r="S22" s="94" t="n">
        <f aca="false">SUM(Model!BA147:BC147)</f>
        <v>290407.35563345</v>
      </c>
      <c r="T22" s="94" t="n">
        <f aca="false">SUM(Model!BD147:BF147)</f>
        <v>427376.555633449</v>
      </c>
      <c r="U22" s="94" t="n">
        <f aca="false">SUM(Model!BG147:BI147)</f>
        <v>554331.571081473</v>
      </c>
      <c r="V22" s="94" t="n">
        <f aca="false">SUM(Model!BJ147:BL147)</f>
        <v>-112155.417915575</v>
      </c>
      <c r="W22" s="94" t="n">
        <f aca="false">SUM(Model!BM147:BO147)</f>
        <v>319954.653688365</v>
      </c>
      <c r="X22" s="94" t="n">
        <f aca="false">SUM(Model!BP147:BR147)</f>
        <v>601099.803688366</v>
      </c>
      <c r="Y22" s="94" t="n">
        <f aca="false">SUM(Model!BS147:BU147)</f>
        <v>411630.603688365</v>
      </c>
      <c r="Z22" s="94" t="n">
        <f aca="false">SUM(Model!BV147:BX147)</f>
        <v>532320.433412058</v>
      </c>
      <c r="AA22" s="94" t="n">
        <f aca="false">SUM(Model!BY147:CA147)</f>
        <v>109793.262762132</v>
      </c>
      <c r="AB22" s="94" t="n">
        <f aca="false">SUM(Model!CB147:CD147)</f>
        <v>297879.762762133</v>
      </c>
      <c r="AC22" s="94" t="n">
        <f aca="false">SUM(Model!CE147:CG147)</f>
        <v>62541.8884362237</v>
      </c>
      <c r="AD22" s="94" t="n">
        <f aca="false">SUM(Model!CH147:CJ147)</f>
        <v>-91030.787237867</v>
      </c>
      <c r="AE22" s="94" t="n">
        <f aca="false">SUM(Model!CK147:CM147)</f>
        <v>176920.510724022</v>
      </c>
      <c r="AF22" s="94" t="n">
        <f aca="false">SUM(Model!CN147:CP147)</f>
        <v>-147663.229982625</v>
      </c>
      <c r="AG22" s="94" t="n">
        <f aca="false">SUM(Model!CQ147:CS147)</f>
        <v>-147663.229982625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0.0580253351845245</v>
      </c>
      <c r="E23" s="92" t="n">
        <f aca="false">IFERROR(E22/E7,0)</f>
        <v>0.0362233386443809</v>
      </c>
      <c r="F23" s="92" t="n">
        <f aca="false">IFERROR(F22/F7,0)</f>
        <v>0.0612350585077245</v>
      </c>
      <c r="G23" s="92" t="n">
        <f aca="false">IFERROR(G22/G7,0)</f>
        <v>0.0010835325326724</v>
      </c>
      <c r="H23" s="92" t="n">
        <f aca="false">IFERROR(H22/H7,0)</f>
        <v>0.0522406130310757</v>
      </c>
      <c r="I23" s="92" t="n">
        <f aca="false">IFERROR(I22/I7,0)</f>
        <v>0.0834817511643909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0.0517128884221518</v>
      </c>
      <c r="Q23" s="92" t="n">
        <f aca="false">IFERROR(Q22/Q7,0)</f>
        <v>0.0430172185941073</v>
      </c>
      <c r="R23" s="92" t="n">
        <f aca="false">IFERROR(R22/R7,0)</f>
        <v>0.0154664397655873</v>
      </c>
      <c r="S23" s="92" t="n">
        <f aca="false">IFERROR(S22/S7,0)</f>
        <v>0.0193934380824593</v>
      </c>
      <c r="T23" s="92" t="n">
        <f aca="false">IFERROR(T22/T7,0)</f>
        <v>0.0315993915756899</v>
      </c>
      <c r="U23" s="92" t="n">
        <f aca="false">IFERROR(U22/U7,0)</f>
        <v>0.0433733220089417</v>
      </c>
      <c r="V23" s="92" t="n">
        <f aca="false">IFERROR(V22/V7,0)</f>
        <v>-0.00790100361608085</v>
      </c>
      <c r="W23" s="92" t="n">
        <f aca="false">IFERROR(W22/W7,0)</f>
        <v>0.017729292392832</v>
      </c>
      <c r="X23" s="92" t="n">
        <f aca="false">IFERROR(X22/X7,0)</f>
        <v>0.0302353805116268</v>
      </c>
      <c r="Y23" s="92" t="n">
        <f aca="false">IFERROR(Y22/Y7,0)</f>
        <v>0.0216396768404154</v>
      </c>
      <c r="Z23" s="92" t="n">
        <f aca="false">IFERROR(Z22/Z7,0)</f>
        <v>0.0318299696339549</v>
      </c>
      <c r="AA23" s="92" t="n">
        <f aca="false">IFERROR(AA22/AA7,0)</f>
        <v>0.0081645781585569</v>
      </c>
      <c r="AB23" s="92" t="n">
        <f aca="false">IFERROR(AB22/AB7,0)</f>
        <v>0.0233895626123286</v>
      </c>
      <c r="AC23" s="92" t="n">
        <f aca="false">IFERROR(AC22/AC7,0)</f>
        <v>0.0047132483750541</v>
      </c>
      <c r="AD23" s="92" t="n">
        <f aca="false">IFERROR(AD22/AD7,0)</f>
        <v>-0.00564326441567066</v>
      </c>
      <c r="AE23" s="92" t="n">
        <f aca="false">IFERROR(AE22/AE7,0)</f>
        <v>0.0105143775748931</v>
      </c>
      <c r="AF23" s="92" t="n">
        <f aca="false">IFERROR(AF22/AF7,0)</f>
        <v>-0.00969424344719818</v>
      </c>
      <c r="AG23" s="92" t="n">
        <f aca="false">IFERROR(AG22/AG7,0)</f>
        <v>-0.0123876127238977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-370206.588</v>
      </c>
      <c r="H27" s="37" t="n">
        <f aca="false">Model!T203+Model!U203+Model!V203</f>
        <v>-443525.338</v>
      </c>
      <c r="I27" s="37" t="n">
        <f aca="false">Model!W203+Model!X203+Model!Y203</f>
        <v>-385627.938</v>
      </c>
      <c r="J27" s="37" t="n">
        <f aca="false">Model!Z203+Model!AA203+Model!AB203</f>
        <v>-407697.738</v>
      </c>
      <c r="K27" s="37" t="n">
        <f aca="false">Model!AC203+Model!AD203+Model!AE203</f>
        <v>-418690.24536</v>
      </c>
      <c r="L27" s="37" t="n">
        <f aca="false">Model!AF203+Model!AG203+Model!AH203</f>
        <v>-523433.66536</v>
      </c>
      <c r="M27" s="37" t="n">
        <f aca="false">Model!AI203+Model!AJ203+Model!AK203</f>
        <v>-575617.87536</v>
      </c>
      <c r="N27" s="37" t="n">
        <f aca="false">Model!AL203+Model!AM203+Model!AN203</f>
        <v>-575617.87536</v>
      </c>
      <c r="O27" s="37" t="n">
        <f aca="false">Model!AO203+Model!AP203+Model!AQ203</f>
        <v>-586830.2328672</v>
      </c>
      <c r="P27" s="37" t="n">
        <f aca="false">Model!AR203+Model!AS203+Model!AT203</f>
        <v>-586830.2328672</v>
      </c>
      <c r="Q27" s="37" t="n">
        <f aca="false">Model!AU203+Model!AV203+Model!AW203</f>
        <v>-586830.2328672</v>
      </c>
      <c r="R27" s="37" t="n">
        <f aca="false">Model!AX203+Model!AY203+Model!AZ203</f>
        <v>-586830.2328672</v>
      </c>
      <c r="S27" s="37" t="n">
        <f aca="false">Model!BA203+Model!BB203+Model!BC203</f>
        <v>-598266.837524544</v>
      </c>
      <c r="T27" s="37" t="n">
        <f aca="false">Model!BD203+Model!BE203+Model!BF203</f>
        <v>-598266.837524544</v>
      </c>
      <c r="U27" s="37" t="n">
        <f aca="false">Model!BG203+Model!BH203+Model!BI203</f>
        <v>-598266.837524544</v>
      </c>
      <c r="V27" s="37" t="n">
        <f aca="false">Model!BJ203+Model!BK203+Model!BL203</f>
        <v>-598266.837524544</v>
      </c>
      <c r="W27" s="37" t="n">
        <f aca="false">Model!BM203+Model!BN203+Model!BO203</f>
        <v>-609932.174275035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526105.378820562</v>
      </c>
      <c r="E29" s="37" t="n">
        <f aca="false">Model!K212+Model!L212+Model!M212</f>
        <v>130847.692352915</v>
      </c>
      <c r="F29" s="37" t="n">
        <f aca="false">Model!N212+Model!O212+Model!P212</f>
        <v>983866.205029749</v>
      </c>
      <c r="G29" s="37" t="n">
        <f aca="false">Model!Q212+Model!R212+Model!S212</f>
        <v>-344654.260460425</v>
      </c>
      <c r="H29" s="37" t="n">
        <f aca="false">Model!T212+Model!U212+Model!V212</f>
        <v>1250942.58684539</v>
      </c>
      <c r="I29" s="37" t="n">
        <f aca="false">Model!W212+Model!X212+Model!Y212</f>
        <v>2525511.95261322</v>
      </c>
      <c r="J29" s="37" t="n">
        <f aca="false">Model!Z212+Model!AA212+Model!AB212</f>
        <v>2047824.51854391</v>
      </c>
      <c r="K29" s="37" t="n">
        <f aca="false">Model!AC212+Model!AD212+Model!AE212</f>
        <v>708323.25478735</v>
      </c>
      <c r="L29" s="37" t="n">
        <f aca="false">Model!AF212+Model!AG212+Model!AH212</f>
        <v>1779107.80543723</v>
      </c>
      <c r="M29" s="37" t="n">
        <f aca="false">Model!AI212+Model!AJ212+Model!AK212</f>
        <v>1355992.94758547</v>
      </c>
      <c r="N29" s="37" t="n">
        <f aca="false">Model!AL212+Model!AM212+Model!AN212</f>
        <v>227393.450216383</v>
      </c>
      <c r="O29" s="37" t="n">
        <f aca="false">Model!AO212+Model!AP212+Model!AQ212</f>
        <v>95700.219455273</v>
      </c>
      <c r="P29" s="37" t="n">
        <f aca="false">Model!AR212+Model!AS212+Model!AT212</f>
        <v>420755.919455271</v>
      </c>
      <c r="Q29" s="37" t="n">
        <f aca="false">Model!AU212+Model!AV212+Model!AW212</f>
        <v>216826.548204915</v>
      </c>
      <c r="R29" s="37" t="n">
        <f aca="false">Model!AX212+Model!AY212+Model!AZ212</f>
        <v>-319460.657293119</v>
      </c>
      <c r="S29" s="37" t="n">
        <f aca="false">Model!BA212+Model!BB212+Model!BC212</f>
        <v>-307859.481891094</v>
      </c>
      <c r="T29" s="37" t="n">
        <f aca="false">Model!BD212+Model!BE212+Model!BF212</f>
        <v>-170890.281891095</v>
      </c>
      <c r="U29" s="37" t="n">
        <f aca="false">Model!BG212+Model!BH212+Model!BI212</f>
        <v>-43935.2664430711</v>
      </c>
      <c r="V29" s="37" t="n">
        <f aca="false">Model!BJ212+Model!BK212+Model!BL212</f>
        <v>-710422.255440119</v>
      </c>
      <c r="W29" s="37" t="n">
        <f aca="false">Model!BM212+Model!BN212+Model!BO212</f>
        <v>-289977.52058667</v>
      </c>
      <c r="X29" s="37" t="n">
        <f aca="false">Model!BP212+Model!BQ212+Model!BR212</f>
        <v>44417.9794133308</v>
      </c>
      <c r="Y29" s="37" t="n">
        <f aca="false">Model!BS212+Model!BT212+Model!BU212</f>
        <v>-130539.57058667</v>
      </c>
      <c r="Z29" s="37" t="n">
        <f aca="false">Model!BV212+Model!BW212+Model!BX212</f>
        <v>-9849.74086297676</v>
      </c>
      <c r="AA29" s="37" t="n">
        <f aca="false">Model!BY212+Model!BZ212+Model!CA212</f>
        <v>-444275.554998404</v>
      </c>
      <c r="AB29" s="37" t="n">
        <f aca="false">Model!CB212+Model!CC212+Model!CD212</f>
        <v>-247452.054998403</v>
      </c>
      <c r="AC29" s="37" t="n">
        <f aca="false">Model!CE212+Model!CF212+Model!CG212</f>
        <v>-482789.929324312</v>
      </c>
      <c r="AD29" s="37" t="n">
        <f aca="false">Model!CH212+Model!CI212+Model!CJ212</f>
        <v>-629754.578391923</v>
      </c>
      <c r="AE29" s="37" t="n">
        <f aca="false">Model!CK212+Model!CL212+Model!CM212</f>
        <v>16536.0766082753</v>
      </c>
      <c r="AF29" s="37" t="n">
        <f aca="false">Model!CN212+Model!CO212+Model!CP212</f>
        <v>-308047.664098372</v>
      </c>
      <c r="AG29" s="37" t="n">
        <f aca="false">Model!CQ212+Model!CR212+Model!CS212</f>
        <v>-308047.664098371</v>
      </c>
      <c r="AH29" s="37" t="n">
        <f aca="false">Model!CT212+Model!CU212+Model!CV212</f>
        <v>-413765.425503453</v>
      </c>
      <c r="AI29" s="37" t="n">
        <f aca="false">Model!CW212+Model!CX212+Model!CY212</f>
        <v>-793707.641949929</v>
      </c>
      <c r="AJ29" s="37" t="n">
        <f aca="false">Model!CZ212+Model!DA212+Model!DB212</f>
        <v>-1191609.74301352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10538121.887544</v>
      </c>
      <c r="S46" s="96" t="n">
        <f aca="false">Model!BC260</f>
        <v>4781759.53832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16222320</v>
      </c>
      <c r="W46" s="96" t="n">
        <f aca="false">Model!BO260</f>
        <v>13357584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2613096</v>
      </c>
      <c r="AA46" s="96" t="n">
        <f aca="false">Model!CA260</f>
        <v>477306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13518600</v>
      </c>
      <c r="AE46" s="96" t="n">
        <f aca="false">Model!CM260</f>
        <v>11131320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1778966.34647118</v>
      </c>
      <c r="E48" s="86" t="n">
        <f aca="false">Model!M273</f>
        <v>2590728.61924926</v>
      </c>
      <c r="F48" s="86" t="n">
        <f aca="false">Model!P273</f>
        <v>3626150.15255256</v>
      </c>
      <c r="G48" s="86" t="n">
        <f aca="false">Model!S273</f>
        <v>3529549.07236794</v>
      </c>
      <c r="H48" s="86" t="n">
        <f aca="false">Model!V273</f>
        <v>4831857.28426711</v>
      </c>
      <c r="I48" s="86" t="n">
        <f aca="false">Model!Y273</f>
        <v>7664835.18672326</v>
      </c>
      <c r="J48" s="86" t="n">
        <f aca="false">Model!AB273</f>
        <v>9948742.47849498</v>
      </c>
      <c r="K48" s="86" t="n">
        <f aca="false">Model!AE273</f>
        <v>11691179.8956261</v>
      </c>
      <c r="L48" s="86" t="n">
        <f aca="false">Model!AH273</f>
        <v>13333286.1151663</v>
      </c>
      <c r="M48" s="86" t="n">
        <f aca="false">Model!AK273</f>
        <v>15570415.6834203</v>
      </c>
      <c r="N48" s="86" t="n">
        <f aca="false">Model!AN273</f>
        <v>16993369.6046581</v>
      </c>
      <c r="O48" s="86" t="n">
        <f aca="false">Model!AQ273</f>
        <v>17496711.5695128</v>
      </c>
      <c r="P48" s="86" t="n">
        <f aca="false">Model!AT273</f>
        <v>18268927.8393676</v>
      </c>
      <c r="Q48" s="86" t="n">
        <f aca="false">Model!AW273</f>
        <v>19668563.0996963</v>
      </c>
      <c r="R48" s="86" t="n">
        <f aca="false">Model!AZ273</f>
        <v>19757882.2716401</v>
      </c>
      <c r="S48" s="86" t="n">
        <f aca="false">Model!BC273</f>
        <v>20136604.3111433</v>
      </c>
      <c r="T48" s="86" t="n">
        <f aca="false">Model!BF273</f>
        <v>20446426.9406464</v>
      </c>
      <c r="U48" s="86" t="n">
        <f aca="false">Model!BI273</f>
        <v>21426094.1398124</v>
      </c>
      <c r="V48" s="86" t="n">
        <f aca="false">Model!BL273</f>
        <v>21243509.9868968</v>
      </c>
      <c r="W48" s="86" t="n">
        <f aca="false">Model!BO273</f>
        <v>21357596.0305852</v>
      </c>
      <c r="X48" s="86" t="n">
        <f aca="false">Model!BR273</f>
        <v>21851246.8667736</v>
      </c>
      <c r="Y48" s="86" t="n">
        <f aca="false">Model!BU273</f>
        <v>22234886.5629619</v>
      </c>
      <c r="Z48" s="86" t="n">
        <f aca="false">Model!BX273</f>
        <v>22879170.626374</v>
      </c>
      <c r="AA48" s="86" t="n">
        <f aca="false">Model!CA273</f>
        <v>23155103.4691361</v>
      </c>
      <c r="AB48" s="86" t="n">
        <f aca="false">Model!CD273</f>
        <v>23393389.6868982</v>
      </c>
      <c r="AC48" s="86" t="n">
        <f aca="false">Model!CG273</f>
        <v>23658188.4553345</v>
      </c>
      <c r="AD48" s="86" t="n">
        <f aca="false">Model!CJ273</f>
        <v>23387474.1005966</v>
      </c>
      <c r="AE48" s="86" t="n">
        <f aca="false">Model!CM273</f>
        <v>23691708.0938206</v>
      </c>
      <c r="AF48" s="86" t="n">
        <f aca="false">Model!CP273</f>
        <v>23470907.331338</v>
      </c>
      <c r="AG48" s="86" t="n">
        <f aca="false">Model!CS273</f>
        <v>23466810.3688554</v>
      </c>
      <c r="AH48" s="86" t="n">
        <f aca="false">Model!CV273</f>
        <v>23310065.2239237</v>
      </c>
      <c r="AI48" s="86" t="n">
        <f aca="false">Model!CY273</f>
        <v>22826989.5170434</v>
      </c>
      <c r="AJ48" s="86" t="n">
        <f aca="false">Model!DB273</f>
        <v>21732628.507663</v>
      </c>
      <c r="AK48" s="86" t="n">
        <f aca="false">Model!DE273</f>
        <v>20286123.8232827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-1871859.55752381</v>
      </c>
      <c r="H49" s="86" t="n">
        <f aca="false">Model!V281</f>
        <v>-2651384.89552381</v>
      </c>
      <c r="I49" s="86" t="n">
        <f aca="false">Model!Y281</f>
        <v>-3373012.83352381</v>
      </c>
      <c r="J49" s="86" t="n">
        <f aca="false">Model!AB281</f>
        <v>-4366710.57152381</v>
      </c>
      <c r="K49" s="86" t="n">
        <f aca="false">Model!AE281</f>
        <v>-5101382.24716241</v>
      </c>
      <c r="L49" s="86" t="n">
        <f aca="false">Model!AH281</f>
        <v>-5624815.91252241</v>
      </c>
      <c r="M49" s="86" t="n">
        <f aca="false">Model!AK281</f>
        <v>-6200433.78788241</v>
      </c>
      <c r="N49" s="86" t="n">
        <f aca="false">Model!AN281</f>
        <v>-7026051.66324241</v>
      </c>
      <c r="O49" s="86" t="n">
        <f aca="false">Model!AQ281</f>
        <v>-7612881.89610961</v>
      </c>
      <c r="P49" s="86" t="n">
        <f aca="false">Model!AT281</f>
        <v>-8199712.1289768</v>
      </c>
      <c r="Q49" s="86" t="n">
        <f aca="false">Model!AW281</f>
        <v>-8786542.36184401</v>
      </c>
      <c r="R49" s="86" t="n">
        <f aca="false">Model!AZ281</f>
        <v>-9373372.59471121</v>
      </c>
      <c r="S49" s="86" t="n">
        <f aca="false">Model!BC281</f>
        <v>-9971639.43223575</v>
      </c>
      <c r="T49" s="86" t="n">
        <f aca="false">Model!BF281</f>
        <v>-10569906.2697603</v>
      </c>
      <c r="U49" s="86" t="n">
        <f aca="false">Model!BI281</f>
        <v>-11168173.1072848</v>
      </c>
      <c r="V49" s="86" t="n">
        <f aca="false">Model!BL281</f>
        <v>-11766439.9448094</v>
      </c>
      <c r="W49" s="86" t="n">
        <f aca="false">Model!BO281</f>
        <v>-12376372.1190844</v>
      </c>
      <c r="X49" s="86" t="n">
        <f aca="false">Model!BR281</f>
        <v>-12933053.9433595</v>
      </c>
      <c r="Y49" s="86" t="n">
        <f aca="false">Model!BU281</f>
        <v>-13475224.1176345</v>
      </c>
      <c r="Z49" s="86" t="n">
        <f aca="false">Model!BX281</f>
        <v>-14017394.2919095</v>
      </c>
      <c r="AA49" s="86" t="n">
        <f aca="false">Model!CA281</f>
        <v>-14571463.1096701</v>
      </c>
      <c r="AB49" s="86" t="n">
        <f aca="false">Model!CD281</f>
        <v>-15116794.9274306</v>
      </c>
      <c r="AC49" s="86" t="n">
        <f aca="false">Model!CG281</f>
        <v>-15662126.7451911</v>
      </c>
      <c r="AD49" s="86" t="n">
        <f aca="false">Model!CJ281</f>
        <v>-16200850.5363452</v>
      </c>
      <c r="AE49" s="86" t="n">
        <f aca="false">Model!CM281</f>
        <v>-16361234.9704609</v>
      </c>
      <c r="AF49" s="86" t="n">
        <f aca="false">Model!CP281</f>
        <v>-16521619.4045767</v>
      </c>
      <c r="AG49" s="86" t="n">
        <f aca="false">Model!CS281</f>
        <v>-16682003.8386924</v>
      </c>
      <c r="AH49" s="86" t="n">
        <f aca="false">Model!CV281</f>
        <v>-16815322.3667642</v>
      </c>
      <c r="AI49" s="86" t="n">
        <f aca="false">Model!CY281</f>
        <v>-16758460.7743338</v>
      </c>
      <c r="AJ49" s="86" t="n">
        <f aca="false">Model!DB281</f>
        <v>-16684152.332967</v>
      </c>
      <c r="AK49" s="86" t="n">
        <f aca="false">Model!DE281</f>
        <v>-16609843.8916002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-115665.006520259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-2221080.24146605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-2963298.00875604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-483220.097077917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1611352.90980451</v>
      </c>
      <c r="E51" s="87" t="n">
        <f aca="false">Model!M286</f>
        <v>1971860.53258259</v>
      </c>
      <c r="F51" s="87" t="n">
        <f aca="false">Model!P286</f>
        <v>2344832.1765085</v>
      </c>
      <c r="G51" s="87" t="n">
        <f aca="false">Model!S286</f>
        <v>1657689.51484413</v>
      </c>
      <c r="H51" s="87" t="n">
        <f aca="false">Model!V286</f>
        <v>2180472.38874331</v>
      </c>
      <c r="I51" s="87" t="n">
        <f aca="false">Model!Y286</f>
        <v>4291822.35319945</v>
      </c>
      <c r="J51" s="87" t="n">
        <f aca="false">Model!AB286</f>
        <v>3360951.66550512</v>
      </c>
      <c r="K51" s="87" t="n">
        <f aca="false">Model!AE286</f>
        <v>6589797.64846367</v>
      </c>
      <c r="L51" s="87" t="n">
        <f aca="false">Model!AH286</f>
        <v>7708470.20264388</v>
      </c>
      <c r="M51" s="87" t="n">
        <f aca="false">Model!AK286</f>
        <v>9369981.89553785</v>
      </c>
      <c r="N51" s="87" t="n">
        <f aca="false">Model!AN286</f>
        <v>7004019.93265962</v>
      </c>
      <c r="O51" s="87" t="n">
        <f aca="false">Model!AQ286</f>
        <v>9883829.67340323</v>
      </c>
      <c r="P51" s="87" t="n">
        <f aca="false">Model!AT286</f>
        <v>10069215.7103908</v>
      </c>
      <c r="Q51" s="87" t="n">
        <f aca="false">Model!AW286</f>
        <v>10882020.7378523</v>
      </c>
      <c r="R51" s="87" t="n">
        <f aca="false">Model!AZ286</f>
        <v>9901289.57985096</v>
      </c>
      <c r="S51" s="87" t="n">
        <f aca="false">Model!BC286</f>
        <v>10164964.8789075</v>
      </c>
      <c r="T51" s="87" t="n">
        <f aca="false">Model!BF286</f>
        <v>9876520.67088613</v>
      </c>
      <c r="U51" s="87" t="n">
        <f aca="false">Model!BI286</f>
        <v>10257921.0325276</v>
      </c>
      <c r="V51" s="87" t="n">
        <f aca="false">Model!BL286</f>
        <v>9477070.04208745</v>
      </c>
      <c r="W51" s="87" t="n">
        <f aca="false">Model!BO286</f>
        <v>8981223.91150077</v>
      </c>
      <c r="X51" s="87" t="n">
        <f aca="false">Model!BR286</f>
        <v>8918192.92341411</v>
      </c>
      <c r="Y51" s="87" t="n">
        <f aca="false">Model!BU286</f>
        <v>8759662.44532744</v>
      </c>
      <c r="Z51" s="87" t="n">
        <f aca="false">Model!BX286</f>
        <v>8861776.33446446</v>
      </c>
      <c r="AA51" s="87" t="n">
        <f aca="false">Model!CA286</f>
        <v>8583640.35946605</v>
      </c>
      <c r="AB51" s="87" t="n">
        <f aca="false">Model!CD286</f>
        <v>8276594.75946764</v>
      </c>
      <c r="AC51" s="87" t="n">
        <f aca="false">Model!CG286</f>
        <v>7996061.71014333</v>
      </c>
      <c r="AD51" s="87" t="n">
        <f aca="false">Model!CJ286</f>
        <v>7186623.5642514</v>
      </c>
      <c r="AE51" s="87" t="n">
        <f aca="false">Model!CM286</f>
        <v>7330473.12335968</v>
      </c>
      <c r="AF51" s="87" t="n">
        <f aca="false">Model!CP286</f>
        <v>6949287.92676131</v>
      </c>
      <c r="AG51" s="87" t="n">
        <f aca="false">Model!CS286</f>
        <v>6784806.53016294</v>
      </c>
      <c r="AH51" s="87" t="n">
        <f aca="false">Model!CV286</f>
        <v>6494742.85715948</v>
      </c>
      <c r="AI51" s="87" t="n">
        <f aca="false">Model!CY286</f>
        <v>6068528.74270955</v>
      </c>
      <c r="AJ51" s="87" t="n">
        <f aca="false">Model!DB286</f>
        <v>5048476.17469602</v>
      </c>
      <c r="AK51" s="87" t="n">
        <f aca="false">Model!DE286</f>
        <v>3676279.9316825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136000.619999998</v>
      </c>
      <c r="D13" s="115" t="n">
        <f aca="false">C13-B13</f>
        <v>136000.619999998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-232705.760808136</v>
      </c>
      <c r="D14" s="115" t="n">
        <f aca="false">C14-B14</f>
        <v>-232705.760808136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6142625.23617348</v>
      </c>
      <c r="D15" s="117" t="n">
        <f aca="false">C15-B15</f>
        <v>320333.286173477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2124966.12784014</v>
      </c>
      <c r="D17" s="117" t="n">
        <f aca="false">C17-B17</f>
        <v>166555.677840144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229950.311173477</v>
      </c>
      <c r="D18" s="119" t="n">
        <f aca="false">C18-B18</f>
        <v>-718005.268826523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136000.619999998</v>
      </c>
      <c r="D13" s="115" t="n">
        <f aca="false">C13-B13</f>
        <v>165723.96034369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-232705.760808136</v>
      </c>
      <c r="D14" s="115" t="n">
        <f aca="false">C14-B14</f>
        <v>-942878.321608136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6142625.23617348</v>
      </c>
      <c r="D15" s="117" t="n">
        <f aca="false">C15-B15</f>
        <v>-1105248.14480863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2124966.12784014</v>
      </c>
      <c r="D17" s="117" t="n">
        <f aca="false">C17-B17</f>
        <v>110830.644847697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229950.311173477</v>
      </c>
      <c r="D18" s="119" t="n">
        <f aca="false">C18-B18</f>
        <v>-925705.80681897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2359894.47864828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7620042.68421008</v>
      </c>
      <c r="H6" s="162" t="n">
        <f aca="false">SUM(Helpers!O100:Z100)</f>
        <v>1908705.68691339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1800558.40065636</v>
      </c>
      <c r="P6" s="156" t="n">
        <f aca="false">H6-O6</f>
        <v>108147.286257034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45013.960016409</v>
      </c>
      <c r="S6" s="156" t="n">
        <f aca="false">P6*0.1</f>
        <v>10814.7286257034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39941051.6293392</v>
      </c>
      <c r="C8" s="161" t="n">
        <f aca="false">(SUM(Helpers!AM97:AX97)-SUM(Helpers!AM96:AX96))*(Assumptions!$B$10+Assumptions!$B$12)/Assumptions!$B$9</f>
        <v>3061504.72146412</v>
      </c>
      <c r="D8" s="161" t="n">
        <f aca="false">(SUM(Helpers!AM97:AX97)-SUM(Helpers!AM96:AX96))*Assumptions!$B$11/Assumptions!$B$9</f>
        <v>2296117.41563577</v>
      </c>
      <c r="E8" s="161" t="n">
        <v>0</v>
      </c>
      <c r="F8" s="162" t="n">
        <f aca="false">SUM(Helpers!AM97:AX97)</f>
        <v>45298673.7664391</v>
      </c>
      <c r="G8" s="161" t="n">
        <f aca="false">SUM(Helpers!AM99:AX99)</f>
        <v>3791672.15516529</v>
      </c>
      <c r="H8" s="162" t="n">
        <f aca="false">SUM(Helpers!AM100:AX100)</f>
        <v>2027525.13591759</v>
      </c>
      <c r="I8" s="163" t="n">
        <f aca="false">-SUM(Model!AL144:AW144)</f>
        <v>232387.443871847</v>
      </c>
      <c r="J8" s="161" t="n">
        <f aca="false">Personnel!$C$38</f>
        <v>222000</v>
      </c>
      <c r="K8" s="164" t="n">
        <f aca="false">I8+J8</f>
        <v>454387.443871847</v>
      </c>
      <c r="L8" s="165" t="n">
        <f aca="false">IFERROR(I8/K8,0)</f>
        <v>0.511430161651624</v>
      </c>
      <c r="M8" s="156" t="n">
        <f aca="false">SUM(Helpers!AM101:AX101)</f>
        <v>10646311.905573</v>
      </c>
      <c r="N8" s="156" t="n">
        <f aca="false">B8-M8</f>
        <v>29294739.7237662</v>
      </c>
      <c r="O8" s="156" t="n">
        <f aca="false">IFERROR(H8*M8/B8,0)</f>
        <v>540438.073430995</v>
      </c>
      <c r="P8" s="156" t="n">
        <f aca="false">H8-O8</f>
        <v>1487087.0624866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27021.9036715497</v>
      </c>
      <c r="S8" s="156" t="n">
        <f aca="false">P8*0.1</f>
        <v>148708.70624866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45308154</v>
      </c>
      <c r="C9" s="154" t="n">
        <f aca="false">(SUM(Helpers!AY97:BJ97)-SUM(Helpers!AY96:BJ96))*(Assumptions!$B$10+Assumptions!$B$12)/Assumptions!$B$9</f>
        <v>3291840.75</v>
      </c>
      <c r="D9" s="154" t="n">
        <f aca="false">(SUM(Helpers!AY97:BJ97)-SUM(Helpers!AY96:BJ96))*Assumptions!$B$11/Assumptions!$B$9</f>
        <v>2468868.6</v>
      </c>
      <c r="E9" s="154" t="n">
        <v>0</v>
      </c>
      <c r="F9" s="155" t="n">
        <f aca="false">SUM(Helpers!AY97:BJ97)</f>
        <v>51068863.35</v>
      </c>
      <c r="G9" s="154" t="n">
        <f aca="false">SUM(Helpers!AY99:BJ99)</f>
        <v>1703541.27666148</v>
      </c>
      <c r="H9" s="155" t="n">
        <f aca="false">SUM(Helpers!AY100:BJ100)</f>
        <v>1217752.82054482</v>
      </c>
      <c r="I9" s="156" t="n">
        <f aca="false">-SUM(Model!AX144:BI144)</f>
        <v>164056.21873903</v>
      </c>
      <c r="J9" s="154" t="n">
        <f aca="false">Personnel!$C$38</f>
        <v>222000</v>
      </c>
      <c r="K9" s="157" t="n">
        <f aca="false">I9+J9</f>
        <v>386056.21873903</v>
      </c>
      <c r="L9" s="158" t="n">
        <f aca="false">IFERROR(I9/K9,0)</f>
        <v>0.424954218519998</v>
      </c>
      <c r="M9" s="156" t="n">
        <f aca="false">SUM(Helpers!AY101:BJ101)</f>
        <v>4842735</v>
      </c>
      <c r="N9" s="156" t="n">
        <f aca="false">B9-M9</f>
        <v>40465419</v>
      </c>
      <c r="O9" s="156" t="n">
        <f aca="false">IFERROR(H9*M9/B9,0)</f>
        <v>130158.783458738</v>
      </c>
      <c r="P9" s="156" t="n">
        <f aca="false">H9-O9</f>
        <v>1087594.03708609</v>
      </c>
      <c r="Q9" s="159" t="n">
        <f aca="false">IF(N9&gt;=Assumptions!$B$86,Assumptions!$C$86,IF(N9&gt;=Assumptions!$B$85,Assumptions!$C$85,IF(N9&gt;=Assumptions!$B$84,Assumptions!$C$84,Assumptions!$C$83)))</f>
        <v>0.75</v>
      </c>
      <c r="R9" s="156" t="n">
        <f aca="false">O9*Q9*0.1</f>
        <v>9761.90875940531</v>
      </c>
      <c r="S9" s="156" t="n">
        <f aca="false">P9*0.1</f>
        <v>108759.403708609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71144460</v>
      </c>
      <c r="C10" s="161" t="n">
        <f aca="false">(SUM(Helpers!BK97:BV97)-SUM(Helpers!BK96:BV96))*(Assumptions!$B$10+Assumptions!$B$12)/Assumptions!$B$9</f>
        <v>4499193</v>
      </c>
      <c r="D10" s="161" t="n">
        <f aca="false">(SUM(Helpers!BK97:BV97)-SUM(Helpers!BK96:BV96))*Assumptions!$B$11/Assumptions!$B$9</f>
        <v>3374378.4</v>
      </c>
      <c r="E10" s="161" t="n">
        <v>0</v>
      </c>
      <c r="F10" s="162" t="n">
        <f aca="false">SUM(Helpers!BK97:BV97)</f>
        <v>79018031.4</v>
      </c>
      <c r="G10" s="161" t="n">
        <f aca="false">SUM(Helpers!BK99:BV99)</f>
        <v>1712403.7940929</v>
      </c>
      <c r="H10" s="162" t="n">
        <f aca="false">SUM(Helpers!BK100:BV100)</f>
        <v>1712403.7940929</v>
      </c>
      <c r="I10" s="163" t="n">
        <f aca="false">-SUM(Model!BJ144:BU144)</f>
        <v>176874.150943384</v>
      </c>
      <c r="J10" s="161" t="n">
        <f aca="false">Personnel!$C$38</f>
        <v>222000</v>
      </c>
      <c r="K10" s="164" t="n">
        <f aca="false">I10+J10</f>
        <v>398874.150943384</v>
      </c>
      <c r="L10" s="165" t="n">
        <f aca="false">IFERROR(I10/K10,0)</f>
        <v>0.443433475257937</v>
      </c>
      <c r="M10" s="156" t="n">
        <f aca="false">SUM(Helpers!BK101:BV101)</f>
        <v>12188718</v>
      </c>
      <c r="N10" s="156" t="n">
        <f aca="false">B10-M10</f>
        <v>58955742</v>
      </c>
      <c r="O10" s="156" t="n">
        <f aca="false">IFERROR(H10*M10/B10,0)</f>
        <v>293375.013997274</v>
      </c>
      <c r="P10" s="156" t="n">
        <f aca="false">H10-O10</f>
        <v>1419028.78009563</v>
      </c>
      <c r="Q10" s="159" t="n">
        <f aca="false">IF(N10&gt;=Assumptions!$B$86,Assumptions!$C$86,IF(N10&gt;=Assumptions!$B$85,Assumptions!$C$85,IF(N10&gt;=Assumptions!$B$84,Assumptions!$C$84,Assumptions!$C$83)))</f>
        <v>0.75</v>
      </c>
      <c r="R10" s="156" t="n">
        <f aca="false">O10*Q10*0.1</f>
        <v>22003.1260497955</v>
      </c>
      <c r="S10" s="156" t="n">
        <f aca="false">P10*0.1</f>
        <v>141902.878009563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56176353</v>
      </c>
      <c r="C11" s="154" t="n">
        <f aca="false">(SUM(Helpers!BW97:CH97)-SUM(Helpers!BW96:CH96))*(Assumptions!$B$10+Assumptions!$B$12)/Assumptions!$B$9</f>
        <v>4272169.5</v>
      </c>
      <c r="D11" s="154" t="n">
        <f aca="false">(SUM(Helpers!BW97:CH97)-SUM(Helpers!BW96:CH96))*Assumptions!$B$11/Assumptions!$B$9</f>
        <v>3204111.6</v>
      </c>
      <c r="E11" s="154" t="n">
        <v>0</v>
      </c>
      <c r="F11" s="155" t="n">
        <f aca="false">SUM(Helpers!BW97:CH97)</f>
        <v>63652634.1</v>
      </c>
      <c r="G11" s="154" t="n">
        <f aca="false">SUM(Helpers!BW99:CH99)</f>
        <v>1191890.14197476</v>
      </c>
      <c r="H11" s="155" t="n">
        <f aca="false">SUM(Helpers!BW100:CH100)</f>
        <v>1191890.14197476</v>
      </c>
      <c r="I11" s="156" t="n">
        <f aca="false">-SUM(Model!BV144:CG144)</f>
        <v>189354.794602216</v>
      </c>
      <c r="J11" s="154" t="n">
        <f aca="false">Personnel!$C$38</f>
        <v>222000</v>
      </c>
      <c r="K11" s="157" t="n">
        <f aca="false">I11+J11</f>
        <v>411354.794602216</v>
      </c>
      <c r="L11" s="158" t="n">
        <f aca="false">IFERROR(I11/K11,0)</f>
        <v>0.460319891944675</v>
      </c>
      <c r="M11" s="156" t="n">
        <f aca="false">SUM(Helpers!BW101:CH101)</f>
        <v>5811282</v>
      </c>
      <c r="N11" s="156" t="n">
        <f aca="false">B11-M11</f>
        <v>50365071</v>
      </c>
      <c r="O11" s="156" t="n">
        <f aca="false">IFERROR(H11*M11/B11,0)</f>
        <v>123297.604029855</v>
      </c>
      <c r="P11" s="156" t="n">
        <f aca="false">H11-O11</f>
        <v>1068592.53794491</v>
      </c>
      <c r="Q11" s="159" t="n">
        <f aca="false">IF(N11&gt;=Assumptions!$B$86,Assumptions!$C$86,IF(N11&gt;=Assumptions!$B$85,Assumptions!$C$85,IF(N11&gt;=Assumptions!$B$84,Assumptions!$C$84,Assumptions!$C$83)))</f>
        <v>0.75</v>
      </c>
      <c r="R11" s="156" t="n">
        <f aca="false">O11*Q11*0.1</f>
        <v>9247.32030223915</v>
      </c>
      <c r="S11" s="156" t="n">
        <f aca="false">P11*0.1</f>
        <v>106859.253794491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60109692</v>
      </c>
      <c r="C12" s="161" t="n">
        <f aca="false">(SUM(Helpers!CI97:CT97)-SUM(Helpers!CI96:CT96))*(Assumptions!$B$10+Assumptions!$B$12)/Assumptions!$B$9</f>
        <v>3714930</v>
      </c>
      <c r="D12" s="161" t="n">
        <f aca="false">(SUM(Helpers!CI97:CT97)-SUM(Helpers!CI96:CT96))*Assumptions!$B$11/Assumptions!$B$9</f>
        <v>2786184</v>
      </c>
      <c r="E12" s="161" t="n">
        <v>0</v>
      </c>
      <c r="F12" s="162" t="n">
        <f aca="false">SUM(Helpers!CI97:CT97)</f>
        <v>66610806</v>
      </c>
      <c r="G12" s="161" t="n">
        <f aca="false">SUM(Helpers!CI99:CT99)</f>
        <v>91035.2228142582</v>
      </c>
      <c r="H12" s="162" t="n">
        <f aca="false">SUM(Helpers!CI100:CT100)</f>
        <v>91035.2228142584</v>
      </c>
      <c r="I12" s="163" t="n">
        <f aca="false">-SUM(Model!CH144:CS144)</f>
        <v>37971.9592933532</v>
      </c>
      <c r="J12" s="161" t="n">
        <f aca="false">Personnel!$C$38</f>
        <v>222000</v>
      </c>
      <c r="K12" s="164" t="n">
        <f aca="false">I12+J12</f>
        <v>259971.959293353</v>
      </c>
      <c r="L12" s="165" t="n">
        <f aca="false">IFERROR(I12/K12,0)</f>
        <v>0.146061749877053</v>
      </c>
      <c r="M12" s="156" t="n">
        <f aca="false">SUM(Helpers!CI101:CT101)</f>
        <v>10157265</v>
      </c>
      <c r="N12" s="156" t="n">
        <f aca="false">B12-M12</f>
        <v>49952427</v>
      </c>
      <c r="O12" s="156" t="n">
        <f aca="false">IFERROR(H12*M12/B12,0)</f>
        <v>15383.0247950442</v>
      </c>
      <c r="P12" s="156" t="n">
        <f aca="false">H12-O12</f>
        <v>75652.1980192142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1153.72685962831</v>
      </c>
      <c r="S12" s="156" t="n">
        <f aca="false">P12*0.1</f>
        <v>7565.21980192142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353999098.33</v>
      </c>
      <c r="C13" s="166" t="n">
        <f aca="false">SUM(C5:C12)</f>
        <v>23967628.2130623</v>
      </c>
      <c r="D13" s="166" t="n">
        <f aca="false">SUM(D5:D12)</f>
        <v>17975634.0617947</v>
      </c>
      <c r="E13" s="166" t="n">
        <f aca="false">SUM(E5:E12)</f>
        <v>0</v>
      </c>
      <c r="F13" s="166" t="n">
        <f aca="false">SUM(F5:F12)</f>
        <v>395942360.604857</v>
      </c>
      <c r="G13" s="166" t="n">
        <f aca="false">SUM(G5:G12)</f>
        <v>27057790.4776068</v>
      </c>
      <c r="H13" s="166" t="n">
        <f aca="false">SUM(H5:H12)</f>
        <v>11559894.8190368</v>
      </c>
      <c r="I13" s="167" t="n">
        <f aca="false">SUM(I5:I12)</f>
        <v>1060791.2018806</v>
      </c>
      <c r="J13" s="166" t="n">
        <f aca="false">SUM(J5:J12)</f>
        <v>1720500</v>
      </c>
      <c r="K13" s="166" t="n">
        <f aca="false">SUM(K5:K12)</f>
        <v>2781291.2018806</v>
      </c>
      <c r="L13" s="168" t="n">
        <f aca="false">IFERROR(I13/K13,0)</f>
        <v>0.381402422430033</v>
      </c>
      <c r="M13" s="169" t="n">
        <f aca="false">SUM(M5:M12)</f>
        <v>103422942.75</v>
      </c>
      <c r="N13" s="169" t="n">
        <f aca="false">SUM(N5:N12)</f>
        <v>250576155.58</v>
      </c>
      <c r="O13" s="169" t="n">
        <f aca="false">SUM(O5:O12)</f>
        <v>5072991.57336238</v>
      </c>
      <c r="P13" s="169" t="n">
        <f aca="false">SUM(P5:P12)</f>
        <v>6486903.24567442</v>
      </c>
      <c r="Q13" s="170" t="n">
        <f aca="false">IFERROR(R13/O13,0)</f>
        <v>0.0438973682664987</v>
      </c>
      <c r="R13" s="169" t="n">
        <f aca="false">SUM(R5:R12)</f>
        <v>222690.979308733</v>
      </c>
      <c r="S13" s="169" t="n">
        <f aca="false">SUM(S5:S12)</f>
        <v>648690.324567442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v>0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SUM(G7:G20)+SUM(G24:G44)</f>
        <v>3714342.8378483</v>
      </c>
      <c r="H21" s="190" t="n">
        <f aca="false">SUM(H7:H20)+SUM(H24:H44)</f>
        <v>3714342.8378483</v>
      </c>
      <c r="I21" s="190" t="n">
        <f aca="false">SUM(I7:I20)+SUM(I24:I44)</f>
        <v>3714342.8378483</v>
      </c>
      <c r="J21" s="190" t="n">
        <f aca="false">SUM(J7:J20)+SUM(J24:J44)</f>
        <v>3714342.8378483</v>
      </c>
      <c r="K21" s="190" t="n">
        <f aca="false">SUM(K7:K20)+SUM(K24:K44)</f>
        <v>5529579.6040983</v>
      </c>
      <c r="L21" s="190" t="n">
        <f aca="false">SUM(L7:L20)+SUM(L24:L44)</f>
        <v>6213462.5540983</v>
      </c>
      <c r="M21" s="190" t="n">
        <f aca="false">SUM(M7:M20)+SUM(M24:M44)</f>
        <v>6213462.5540983</v>
      </c>
      <c r="N21" s="190" t="n">
        <f aca="false">SUM(N7:N20)+SUM(N24:N44)</f>
        <v>7099437.76243163</v>
      </c>
      <c r="O21" s="190" t="n">
        <f aca="false">SUM(O7:O20)+SUM(O24:O44)</f>
        <v>6208678.38743163</v>
      </c>
      <c r="P21" s="190" t="n">
        <f aca="false">SUM(P7:P20)+SUM(P24:P44)</f>
        <v>7909300.53216847</v>
      </c>
      <c r="Q21" s="190" t="n">
        <f aca="false">SUM(Q7:Q20)+SUM(Q24:Q44)</f>
        <v>7909300.53216847</v>
      </c>
      <c r="R21" s="190" t="n">
        <f aca="false">SUM(R7:R20)+SUM(R24:R44)</f>
        <v>7909300.53216847</v>
      </c>
      <c r="S21" s="190" t="n">
        <f aca="false">SUM(S7:S20)+SUM(S24:S44)</f>
        <v>7909300.53216847</v>
      </c>
      <c r="T21" s="190" t="n">
        <f aca="false">SUM(T7:T20)+SUM(T24:T44)</f>
        <v>10224298.9181334</v>
      </c>
      <c r="U21" s="190" t="n">
        <f aca="false">SUM(U7:U20)+SUM(U24:U44)</f>
        <v>10819950.7602386</v>
      </c>
      <c r="V21" s="190" t="n">
        <f aca="false">SUM(V7:V20)+SUM(V24:V44)</f>
        <v>11549073.1462036</v>
      </c>
      <c r="W21" s="190" t="n">
        <f aca="false">SUM(W7:W20)+SUM(W24:W44)</f>
        <v>11549073.1462036</v>
      </c>
      <c r="X21" s="190" t="n">
        <f aca="false">SUM(X7:X20)+SUM(X24:X44)</f>
        <v>10847315.4991447</v>
      </c>
      <c r="Y21" s="190" t="n">
        <f aca="false">SUM(Y7:Y20)+SUM(Y24:Y44)</f>
        <v>9726401.66581141</v>
      </c>
      <c r="Z21" s="190" t="n">
        <f aca="false">SUM(Z7:Z20)+SUM(Z24:Z44)</f>
        <v>10009803.1241886</v>
      </c>
      <c r="AA21" s="190" t="n">
        <f aca="false">SUM(AA7:AA20)+SUM(AA24:AA44)</f>
        <v>10009803.1241886</v>
      </c>
      <c r="AB21" s="190" t="n">
        <f aca="false">SUM(AB7:AB20)+SUM(AB24:AB44)</f>
        <v>10009803.1241886</v>
      </c>
      <c r="AC21" s="190" t="n">
        <f aca="false">SUM(AC7:AC20)+SUM(AC24:AC44)</f>
        <v>10009803.1241886</v>
      </c>
      <c r="AD21" s="190" t="n">
        <f aca="false">SUM(AD7:AD20)+SUM(AD24:AD44)</f>
        <v>10009803.1241886</v>
      </c>
      <c r="AE21" s="190" t="n">
        <f aca="false">SUM(AE7:AE20)+SUM(AE24:AE44)</f>
        <v>9325920.1741886</v>
      </c>
      <c r="AF21" s="190" t="n">
        <f aca="false">SUM(AF7:AF20)+SUM(AF24:AF44)</f>
        <v>9325920.1741886</v>
      </c>
      <c r="AG21" s="190" t="n">
        <f aca="false">SUM(AG7:AG20)+SUM(AG24:AG44)</f>
        <v>10704407.9075219</v>
      </c>
      <c r="AH21" s="190" t="n">
        <f aca="false">SUM(AH7:AH20)+SUM(AH24:AH44)</f>
        <v>10704407.9075219</v>
      </c>
      <c r="AI21" s="190" t="n">
        <f aca="false">SUM(AI7:AI20)+SUM(AI24:AI44)</f>
        <v>9003785.76278509</v>
      </c>
      <c r="AJ21" s="190" t="n">
        <f aca="false">SUM(AJ7:AJ20)+SUM(AJ24:AJ44)</f>
        <v>9003785.76278509</v>
      </c>
      <c r="AK21" s="190" t="n">
        <f aca="false">SUM(AK7:AK20)+SUM(AK24:AK44)</f>
        <v>9793259.44699561</v>
      </c>
      <c r="AL21" s="190" t="n">
        <f aca="false">SUM(AL7:AL20)+SUM(AL24:AL44)</f>
        <v>8907284.23866228</v>
      </c>
      <c r="AM21" s="190" t="n">
        <f aca="false">SUM(AM7:AM20)+SUM(AM24:AM44)</f>
        <v>8101178.1860307</v>
      </c>
      <c r="AN21" s="190" t="n">
        <f aca="false">SUM(AN7:AN20)+SUM(AN24:AN44)</f>
        <v>8295000.02813597</v>
      </c>
      <c r="AO21" s="190" t="n">
        <f aca="false">SUM(AO7:AO20)+SUM(AO24:AO44)</f>
        <v>6846427.61550439</v>
      </c>
      <c r="AP21" s="190" t="n">
        <f aca="false">SUM(AP7:AP20)+SUM(AP24:AP44)</f>
        <v>6846427.61550439</v>
      </c>
      <c r="AQ21" s="190" t="n">
        <f aca="false">SUM(AQ7:AQ20)+SUM(AQ24:AQ44)</f>
        <v>6456459.63030702</v>
      </c>
      <c r="AR21" s="190" t="n">
        <f aca="false">SUM(AR7:AR20)+SUM(AR24:AR44)</f>
        <v>6456459.63030702</v>
      </c>
      <c r="AS21" s="190" t="n">
        <f aca="false">SUM(AS7:AS20)+SUM(AS24:AS44)</f>
        <v>6456459.63030702</v>
      </c>
      <c r="AT21" s="190" t="n">
        <f aca="false">SUM(AT7:AT20)+SUM(AT24:AT44)</f>
        <v>7403828.05135965</v>
      </c>
      <c r="AU21" s="190" t="n">
        <f aca="false">SUM(AU7:AU20)+SUM(AU24:AU44)</f>
        <v>7403828.05135965</v>
      </c>
      <c r="AV21" s="190" t="n">
        <f aca="false">SUM(AV7:AV20)+SUM(AV24:AV44)</f>
        <v>7403828.05135965</v>
      </c>
      <c r="AW21" s="190" t="n">
        <f aca="false">SUM(AW7:AW20)+SUM(AW24:AW44)</f>
        <v>7403828.05135965</v>
      </c>
      <c r="AX21" s="190" t="n">
        <f aca="false">SUM(AX7:AX20)+SUM(AX24:AX44)</f>
        <v>4852171.94385965</v>
      </c>
      <c r="AY21" s="190" t="n">
        <f aca="false">SUM(AY7:AY20)+SUM(AY24:AY44)</f>
        <v>4852171.94385965</v>
      </c>
      <c r="AZ21" s="190" t="n">
        <f aca="false">SUM(AZ7:AZ20)+SUM(AZ24:AZ44)</f>
        <v>4852171.94385965</v>
      </c>
      <c r="BA21" s="190" t="n">
        <f aca="false">SUM(BA7:BA20)+SUM(BA24:BA44)</f>
        <v>4852171.94385965</v>
      </c>
      <c r="BB21" s="190" t="n">
        <f aca="false">SUM(BB7:BB20)+SUM(BB24:BB44)</f>
        <v>5641645.62807018</v>
      </c>
      <c r="BC21" s="190" t="n">
        <f aca="false">SUM(BC7:BC20)+SUM(BC24:BC44)</f>
        <v>5641645.62807018</v>
      </c>
      <c r="BD21" s="190" t="n">
        <f aca="false">SUM(BD7:BD20)+SUM(BD24:BD44)</f>
        <v>4852171.94385965</v>
      </c>
      <c r="BE21" s="190" t="n">
        <f aca="false">SUM(BE7:BE20)+SUM(BE24:BE44)</f>
        <v>4852171.94385965</v>
      </c>
      <c r="BF21" s="190" t="n">
        <f aca="false">SUM(BF7:BF20)+SUM(BF24:BF44)</f>
        <v>5799540.36491228</v>
      </c>
      <c r="BG21" s="190" t="n">
        <f aca="false">SUM(BG7:BG20)+SUM(BG24:BG44)</f>
        <v>5010066.68070176</v>
      </c>
      <c r="BH21" s="190" t="n">
        <f aca="false">SUM(BH7:BH20)+SUM(BH24:BH44)</f>
        <v>5799540.36491228</v>
      </c>
      <c r="BI21" s="190" t="n">
        <f aca="false">SUM(BI7:BI20)+SUM(BI24:BI44)</f>
        <v>5799540.36491228</v>
      </c>
      <c r="BJ21" s="190" t="n">
        <f aca="false">SUM(BJ7:BJ20)+SUM(BJ24:BJ44)</f>
        <v>5641645.62807018</v>
      </c>
      <c r="BK21" s="190" t="n">
        <f aca="false">SUM(BK7:BK20)+SUM(BK24:BK44)</f>
        <v>4263157.89473684</v>
      </c>
      <c r="BL21" s="190" t="n">
        <f aca="false">SUM(BL7:BL20)+SUM(BL24:BL44)</f>
        <v>5210526.31578947</v>
      </c>
      <c r="BM21" s="190" t="n">
        <f aca="false">SUM(BM7:BM20)+SUM(BM24:BM44)</f>
        <v>4263157.89473684</v>
      </c>
      <c r="BN21" s="190" t="n">
        <f aca="false">SUM(BN7:BN20)+SUM(BN24:BN44)</f>
        <v>5052631.57894737</v>
      </c>
      <c r="BO21" s="190" t="n">
        <f aca="false">SUM(BO7:BO20)+SUM(BO24:BO44)</f>
        <v>5052631.57894737</v>
      </c>
      <c r="BP21" s="190" t="n">
        <f aca="false">SUM(BP7:BP20)+SUM(BP24:BP44)</f>
        <v>6000000</v>
      </c>
      <c r="BQ21" s="190" t="n">
        <f aca="false">SUM(BQ7:BQ20)+SUM(BQ24:BQ44)</f>
        <v>6000000</v>
      </c>
      <c r="BR21" s="190" t="n">
        <f aca="false">SUM(BR7:BR20)+SUM(BR24:BR44)</f>
        <v>6000000</v>
      </c>
      <c r="BS21" s="190" t="n">
        <f aca="false">SUM(BS7:BS20)+SUM(BS24:BS44)</f>
        <v>6000000</v>
      </c>
      <c r="BT21" s="190" t="n">
        <f aca="false">SUM(BT7:BT20)+SUM(BT24:BT44)</f>
        <v>6000000</v>
      </c>
      <c r="BU21" s="190" t="n">
        <f aca="false">SUM(BU7:BU20)+SUM(BU24:BU44)</f>
        <v>5210526.31578947</v>
      </c>
      <c r="BV21" s="190" t="n">
        <f aca="false">SUM(BV7:BV20)+SUM(BV24:BV44)</f>
        <v>6157894.73684211</v>
      </c>
      <c r="BW21" s="190" t="n">
        <f aca="false">SUM(BW7:BW20)+SUM(BW24:BW44)</f>
        <v>6157894.73684211</v>
      </c>
      <c r="BX21" s="190" t="n">
        <f aca="false">SUM(BX7:BX20)+SUM(BX24:BX44)</f>
        <v>6157894.73684211</v>
      </c>
      <c r="BY21" s="190" t="n">
        <f aca="false">SUM(BY7:BY20)+SUM(BY24:BY44)</f>
        <v>5210526.31578947</v>
      </c>
      <c r="BZ21" s="190" t="n">
        <f aca="false">SUM(BZ7:BZ20)+SUM(BZ24:BZ44)</f>
        <v>5210526.31578947</v>
      </c>
      <c r="CA21" s="190" t="n">
        <f aca="false">SUM(CA7:CA20)+SUM(CA24:CA44)</f>
        <v>4421052.63157895</v>
      </c>
      <c r="CB21" s="190" t="n">
        <f aca="false">SUM(CB7:CB20)+SUM(CB24:CB44)</f>
        <v>5368421.05263158</v>
      </c>
      <c r="CC21" s="190" t="n">
        <f aca="false">SUM(CC7:CC20)+SUM(CC24:CC44)</f>
        <v>4578947.36842105</v>
      </c>
      <c r="CD21" s="190" t="n">
        <f aca="false">SUM(CD7:CD20)+SUM(CD24:CD44)</f>
        <v>5368421.05263158</v>
      </c>
      <c r="CE21" s="190" t="n">
        <f aca="false">SUM(CE7:CE20)+SUM(CE24:CE44)</f>
        <v>4421052.63157895</v>
      </c>
      <c r="CF21" s="190" t="n">
        <f aca="false">SUM(CF7:CF20)+SUM(CF24:CF44)</f>
        <v>5210526.31578947</v>
      </c>
      <c r="CG21" s="190" t="n">
        <f aca="false">SUM(CG7:CG20)+SUM(CG24:CG44)</f>
        <v>4421052.63157895</v>
      </c>
      <c r="CH21" s="190" t="n">
        <f aca="false">SUM(CH7:CH20)+SUM(CH24:CH44)</f>
        <v>5368421.05263158</v>
      </c>
      <c r="CI21" s="190" t="n">
        <f aca="false">SUM(CI7:CI20)+SUM(CI24:CI44)</f>
        <v>4421052.63157895</v>
      </c>
      <c r="CJ21" s="190" t="n">
        <f aca="false">SUM(CJ7:CJ20)+SUM(CJ24:CJ44)</f>
        <v>5210526.31578947</v>
      </c>
      <c r="CK21" s="190" t="n">
        <f aca="false">SUM(CK7:CK20)+SUM(CK24:CK44)</f>
        <v>5210526.31578947</v>
      </c>
      <c r="CL21" s="190" t="n">
        <f aca="false">SUM(CL7:CL20)+SUM(CL24:CL44)</f>
        <v>5210526.31578947</v>
      </c>
      <c r="CM21" s="190" t="n">
        <f aca="false">SUM(CM7:CM20)+SUM(CM24:CM44)</f>
        <v>5210526.31578947</v>
      </c>
      <c r="CN21" s="190" t="n">
        <f aca="false">SUM(CN7:CN20)+SUM(CN24:CN44)</f>
        <v>5210526.31578947</v>
      </c>
      <c r="CO21" s="190" t="n">
        <f aca="false">SUM(CO7:CO20)+SUM(CO24:CO44)</f>
        <v>4263157.89473684</v>
      </c>
      <c r="CP21" s="190" t="n">
        <f aca="false">SUM(CP7:CP20)+SUM(CP24:CP44)</f>
        <v>4263157.89473684</v>
      </c>
      <c r="CQ21" s="190" t="n">
        <f aca="false">SUM(CQ7:CQ20)+SUM(CQ24:CQ44)</f>
        <v>4263157.89473684</v>
      </c>
      <c r="CR21" s="190" t="n">
        <f aca="false">SUM(CR7:CR20)+SUM(CR24:CR44)</f>
        <v>4263157.89473684</v>
      </c>
      <c r="CS21" s="190" t="n">
        <f aca="false">SUM(CS7:CS20)+SUM(CS24:CS44)</f>
        <v>4263157.89473684</v>
      </c>
      <c r="CT21" s="190" t="n">
        <f aca="false">SUM(CT7:CT20)+SUM(CT24:CT44)</f>
        <v>4263157.89473684</v>
      </c>
      <c r="CU21" s="190" t="n">
        <f aca="false">SUM(CU7:CU20)+SUM(CU24:CU44)</f>
        <v>3315789.47368421</v>
      </c>
      <c r="CV21" s="190" t="n">
        <f aca="false">SUM(CV7:CV20)+SUM(CV24:CV44)</f>
        <v>3315789.47368421</v>
      </c>
      <c r="CW21" s="190" t="n">
        <f aca="false">SUM(CW7:CW20)+SUM(CW24:CW44)</f>
        <v>2526315.78947368</v>
      </c>
      <c r="CX21" s="190" t="n">
        <f aca="false">SUM(CX7:CX20)+SUM(CX24:CX44)</f>
        <v>2526315.78947368</v>
      </c>
      <c r="CY21" s="190" t="n">
        <f aca="false">SUM(CY7:CY20)+SUM(CY24:CY44)</f>
        <v>1736842.10526316</v>
      </c>
      <c r="CZ21" s="190" t="n">
        <f aca="false">SUM(CZ7:CZ20)+SUM(CZ24:CZ44)</f>
        <v>1736842.10526316</v>
      </c>
      <c r="DA21" s="190" t="n">
        <f aca="false">SUM(DA7:DA20)+SUM(DA24:DA44)</f>
        <v>789473.684210526</v>
      </c>
      <c r="DB21" s="190" t="n">
        <f aca="false">SUM(DB7:DB20)+SUM(DB24:DB44)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COUNT(G7:G20)+COUNT(G24:G44)</f>
        <v>5</v>
      </c>
      <c r="H22" s="191" t="n">
        <f aca="false">COUNT(H7:H20)+COUNT(H24:H44)</f>
        <v>5</v>
      </c>
      <c r="I22" s="191" t="n">
        <f aca="false">COUNT(I7:I20)+COUNT(I24:I44)</f>
        <v>5</v>
      </c>
      <c r="J22" s="191" t="n">
        <f aca="false">COUNT(J7:J20)+COUNT(J24:J44)</f>
        <v>5</v>
      </c>
      <c r="K22" s="191" t="n">
        <f aca="false">COUNT(K7:K20)+COUNT(K24:K44)</f>
        <v>7</v>
      </c>
      <c r="L22" s="191" t="n">
        <f aca="false">COUNT(L7:L20)+COUNT(L24:L44)</f>
        <v>8</v>
      </c>
      <c r="M22" s="191" t="n">
        <f aca="false">COUNT(M7:M20)+COUNT(M24:M44)</f>
        <v>8</v>
      </c>
      <c r="N22" s="191" t="n">
        <f aca="false">COUNT(N7:N20)+COUNT(N24:N44)</f>
        <v>9</v>
      </c>
      <c r="O22" s="191" t="n">
        <f aca="false">COUNT(O7:O20)+COUNT(O24:O44)</f>
        <v>8</v>
      </c>
      <c r="P22" s="191" t="n">
        <f aca="false">COUNT(P7:P20)+COUNT(P24:P44)</f>
        <v>11</v>
      </c>
      <c r="Q22" s="191" t="n">
        <f aca="false">COUNT(Q7:Q20)+COUNT(Q24:Q44)</f>
        <v>11</v>
      </c>
      <c r="R22" s="191" t="n">
        <f aca="false">COUNT(R7:R20)+COUNT(R24:R44)</f>
        <v>11</v>
      </c>
      <c r="S22" s="191" t="n">
        <f aca="false">COUNT(S7:S20)+COUNT(S24:S44)</f>
        <v>11</v>
      </c>
      <c r="T22" s="191" t="n">
        <f aca="false">COUNT(T7:T20)+COUNT(T24:T44)</f>
        <v>13</v>
      </c>
      <c r="U22" s="191" t="n">
        <f aca="false">COUNT(U7:U20)+COUNT(U24:U44)</f>
        <v>14</v>
      </c>
      <c r="V22" s="191" t="n">
        <f aca="false">COUNT(V7:V20)+COUNT(V24:V44)</f>
        <v>14</v>
      </c>
      <c r="W22" s="191" t="n">
        <f aca="false">COUNT(W7:W20)+COUNT(W24:W44)</f>
        <v>14</v>
      </c>
      <c r="X22" s="191" t="n">
        <f aca="false">COUNT(X7:X20)+COUNT(X24:X44)</f>
        <v>13</v>
      </c>
      <c r="Y22" s="191" t="n">
        <f aca="false">COUNT(Y7:Y20)+COUNT(Y24:Y44)</f>
        <v>12</v>
      </c>
      <c r="Z22" s="191" t="n">
        <f aca="false">COUNT(Z7:Z20)+COUNT(Z24:Z44)</f>
        <v>12</v>
      </c>
      <c r="AA22" s="191" t="n">
        <f aca="false">COUNT(AA7:AA20)+COUNT(AA24:AA44)</f>
        <v>12</v>
      </c>
      <c r="AB22" s="191" t="n">
        <f aca="false">COUNT(AB7:AB20)+COUNT(AB24:AB44)</f>
        <v>12</v>
      </c>
      <c r="AC22" s="191" t="n">
        <f aca="false">COUNT(AC7:AC20)+COUNT(AC24:AC44)</f>
        <v>12</v>
      </c>
      <c r="AD22" s="191" t="n">
        <f aca="false">COUNT(AD7:AD20)+COUNT(AD24:AD44)</f>
        <v>12</v>
      </c>
      <c r="AE22" s="191" t="n">
        <f aca="false">COUNT(AE7:AE20)+COUNT(AE24:AE44)</f>
        <v>11</v>
      </c>
      <c r="AF22" s="191" t="n">
        <f aca="false">COUNT(AF7:AF20)+COUNT(AF24:AF44)</f>
        <v>11</v>
      </c>
      <c r="AG22" s="191" t="n">
        <f aca="false">COUNT(AG7:AG20)+COUNT(AG24:AG44)</f>
        <v>12</v>
      </c>
      <c r="AH22" s="191" t="n">
        <f aca="false">COUNT(AH7:AH20)+COUNT(AH24:AH44)</f>
        <v>12</v>
      </c>
      <c r="AI22" s="191" t="n">
        <f aca="false">COUNT(AI7:AI20)+COUNT(AI24:AI44)</f>
        <v>9</v>
      </c>
      <c r="AJ22" s="191" t="n">
        <f aca="false">COUNT(AJ7:AJ20)+COUNT(AJ24:AJ44)</f>
        <v>9</v>
      </c>
      <c r="AK22" s="191" t="n">
        <f aca="false">COUNT(AK7:AK20)+COUNT(AK24:AK44)</f>
        <v>10</v>
      </c>
      <c r="AL22" s="191" t="n">
        <f aca="false">COUNT(AL7:AL20)+COUNT(AL24:AL44)</f>
        <v>9</v>
      </c>
      <c r="AM22" s="191" t="n">
        <f aca="false">COUNT(AM7:AM20)+COUNT(AM24:AM44)</f>
        <v>8</v>
      </c>
      <c r="AN22" s="191" t="n">
        <f aca="false">COUNT(AN7:AN20)+COUNT(AN24:AN44)</f>
        <v>8</v>
      </c>
      <c r="AO22" s="191" t="n">
        <f aca="false">COUNT(AO7:AO20)+COUNT(AO24:AO44)</f>
        <v>6</v>
      </c>
      <c r="AP22" s="191" t="n">
        <f aca="false">COUNT(AP7:AP20)+COUNT(AP24:AP44)</f>
        <v>6</v>
      </c>
      <c r="AQ22" s="191" t="n">
        <f aca="false">COUNT(AQ7:AQ20)+COUNT(AQ24:AQ44)</f>
        <v>6</v>
      </c>
      <c r="AR22" s="191" t="n">
        <f aca="false">COUNT(AR7:AR20)+COUNT(AR24:AR44)</f>
        <v>6</v>
      </c>
      <c r="AS22" s="191" t="n">
        <f aca="false">COUNT(AS7:AS20)+COUNT(AS24:AS44)</f>
        <v>6</v>
      </c>
      <c r="AT22" s="191" t="n">
        <f aca="false">COUNT(AT7:AT20)+COUNT(AT24:AT44)</f>
        <v>7</v>
      </c>
      <c r="AU22" s="191" t="n">
        <f aca="false">COUNT(AU7:AU20)+COUNT(AU24:AU44)</f>
        <v>7</v>
      </c>
      <c r="AV22" s="191" t="n">
        <f aca="false">COUNT(AV7:AV20)+COUNT(AV24:AV44)</f>
        <v>7</v>
      </c>
      <c r="AW22" s="191" t="n">
        <f aca="false">COUNT(AW7:AW20)+COUNT(AW24:AW44)</f>
        <v>7</v>
      </c>
      <c r="AX22" s="191" t="n">
        <f aca="false">COUNT(AX7:AX20)+COUNT(AX24:AX44)</f>
        <v>5</v>
      </c>
      <c r="AY22" s="191" t="n">
        <f aca="false">COUNT(AY7:AY20)+COUNT(AY24:AY44)</f>
        <v>5</v>
      </c>
      <c r="AZ22" s="191" t="n">
        <f aca="false">COUNT(AZ7:AZ20)+COUNT(AZ24:AZ44)</f>
        <v>5</v>
      </c>
      <c r="BA22" s="191" t="n">
        <f aca="false">COUNT(BA7:BA20)+COUNT(BA24:BA44)</f>
        <v>5</v>
      </c>
      <c r="BB22" s="191" t="n">
        <f aca="false">COUNT(BB7:BB20)+COUNT(BB24:BB44)</f>
        <v>6</v>
      </c>
      <c r="BC22" s="191" t="n">
        <f aca="false">COUNT(BC7:BC20)+COUNT(BC24:BC44)</f>
        <v>6</v>
      </c>
      <c r="BD22" s="191" t="n">
        <f aca="false">COUNT(BD7:BD20)+COUNT(BD24:BD44)</f>
        <v>5</v>
      </c>
      <c r="BE22" s="191" t="n">
        <f aca="false">COUNT(BE7:BE20)+COUNT(BE24:BE44)</f>
        <v>5</v>
      </c>
      <c r="BF22" s="191" t="n">
        <f aca="false">COUNT(BF7:BF20)+COUNT(BF24:BF44)</f>
        <v>6</v>
      </c>
      <c r="BG22" s="191" t="n">
        <f aca="false">COUNT(BG7:BG20)+COUNT(BG24:BG44)</f>
        <v>5</v>
      </c>
      <c r="BH22" s="191" t="n">
        <f aca="false">COUNT(BH7:BH20)+COUNT(BH24:BH44)</f>
        <v>6</v>
      </c>
      <c r="BI22" s="191" t="n">
        <f aca="false">COUNT(BI7:BI20)+COUNT(BI24:BI44)</f>
        <v>6</v>
      </c>
      <c r="BJ22" s="191" t="n">
        <f aca="false">COUNT(BJ7:BJ20)+COUNT(BJ24:BJ44)</f>
        <v>6</v>
      </c>
      <c r="BK22" s="191" t="n">
        <f aca="false">COUNT(BK7:BK20)+COUNT(BK24:BK44)</f>
        <v>5</v>
      </c>
      <c r="BL22" s="191" t="n">
        <f aca="false">COUNT(BL7:BL20)+COUNT(BL24:BL44)</f>
        <v>6</v>
      </c>
      <c r="BM22" s="191" t="n">
        <f aca="false">COUNT(BM7:BM20)+COUNT(BM24:BM44)</f>
        <v>5</v>
      </c>
      <c r="BN22" s="191" t="n">
        <f aca="false">COUNT(BN7:BN20)+COUNT(BN24:BN44)</f>
        <v>6</v>
      </c>
      <c r="BO22" s="191" t="n">
        <f aca="false">COUNT(BO7:BO20)+COUNT(BO24:BO44)</f>
        <v>6</v>
      </c>
      <c r="BP22" s="191" t="n">
        <f aca="false">COUNT(BP7:BP20)+COUNT(BP24:BP44)</f>
        <v>7</v>
      </c>
      <c r="BQ22" s="191" t="n">
        <f aca="false">COUNT(BQ7:BQ20)+COUNT(BQ24:BQ44)</f>
        <v>7</v>
      </c>
      <c r="BR22" s="191" t="n">
        <f aca="false">COUNT(BR7:BR20)+COUNT(BR24:BR44)</f>
        <v>7</v>
      </c>
      <c r="BS22" s="191" t="n">
        <f aca="false">COUNT(BS7:BS20)+COUNT(BS24:BS44)</f>
        <v>7</v>
      </c>
      <c r="BT22" s="191" t="n">
        <f aca="false">COUNT(BT7:BT20)+COUNT(BT24:BT44)</f>
        <v>7</v>
      </c>
      <c r="BU22" s="191" t="n">
        <f aca="false">COUNT(BU7:BU20)+COUNT(BU24:BU44)</f>
        <v>6</v>
      </c>
      <c r="BV22" s="191" t="n">
        <f aca="false">COUNT(BV7:BV20)+COUNT(BV24:BV44)</f>
        <v>7</v>
      </c>
      <c r="BW22" s="191" t="n">
        <f aca="false">COUNT(BW7:BW20)+COUNT(BW24:BW44)</f>
        <v>7</v>
      </c>
      <c r="BX22" s="191" t="n">
        <f aca="false">COUNT(BX7:BX20)+COUNT(BX24:BX44)</f>
        <v>7</v>
      </c>
      <c r="BY22" s="191" t="n">
        <f aca="false">COUNT(BY7:BY20)+COUNT(BY24:BY44)</f>
        <v>6</v>
      </c>
      <c r="BZ22" s="191" t="n">
        <f aca="false">COUNT(BZ7:BZ20)+COUNT(BZ24:BZ44)</f>
        <v>6</v>
      </c>
      <c r="CA22" s="191" t="n">
        <f aca="false">COUNT(CA7:CA20)+COUNT(CA24:CA44)</f>
        <v>5</v>
      </c>
      <c r="CB22" s="191" t="n">
        <f aca="false">COUNT(CB7:CB20)+COUNT(CB24:CB44)</f>
        <v>6</v>
      </c>
      <c r="CC22" s="191" t="n">
        <f aca="false">COUNT(CC7:CC20)+COUNT(CC24:CC44)</f>
        <v>5</v>
      </c>
      <c r="CD22" s="191" t="n">
        <f aca="false">COUNT(CD7:CD20)+COUNT(CD24:CD44)</f>
        <v>6</v>
      </c>
      <c r="CE22" s="191" t="n">
        <f aca="false">COUNT(CE7:CE20)+COUNT(CE24:CE44)</f>
        <v>5</v>
      </c>
      <c r="CF22" s="191" t="n">
        <f aca="false">COUNT(CF7:CF20)+COUNT(CF24:CF44)</f>
        <v>6</v>
      </c>
      <c r="CG22" s="191" t="n">
        <f aca="false">COUNT(CG7:CG20)+COUNT(CG24:CG44)</f>
        <v>5</v>
      </c>
      <c r="CH22" s="191" t="n">
        <f aca="false">COUNT(CH7:CH20)+COUNT(CH24:CH44)</f>
        <v>6</v>
      </c>
      <c r="CI22" s="191" t="n">
        <f aca="false">COUNT(CI7:CI20)+COUNT(CI24:CI44)</f>
        <v>5</v>
      </c>
      <c r="CJ22" s="191" t="n">
        <f aca="false">COUNT(CJ7:CJ20)+COUNT(CJ24:CJ44)</f>
        <v>6</v>
      </c>
      <c r="CK22" s="191" t="n">
        <f aca="false">COUNT(CK7:CK20)+COUNT(CK24:CK44)</f>
        <v>6</v>
      </c>
      <c r="CL22" s="191" t="n">
        <f aca="false">COUNT(CL7:CL20)+COUNT(CL24:CL44)</f>
        <v>6</v>
      </c>
      <c r="CM22" s="191" t="n">
        <f aca="false">COUNT(CM7:CM20)+COUNT(CM24:CM44)</f>
        <v>6</v>
      </c>
      <c r="CN22" s="191" t="n">
        <f aca="false">COUNT(CN7:CN20)+COUNT(CN24:CN44)</f>
        <v>6</v>
      </c>
      <c r="CO22" s="191" t="n">
        <f aca="false">COUNT(CO7:CO20)+COUNT(CO24:CO44)</f>
        <v>5</v>
      </c>
      <c r="CP22" s="191" t="n">
        <f aca="false">COUNT(CP7:CP20)+COUNT(CP24:CP44)</f>
        <v>5</v>
      </c>
      <c r="CQ22" s="191" t="n">
        <f aca="false">COUNT(CQ7:CQ20)+COUNT(CQ24:CQ44)</f>
        <v>5</v>
      </c>
      <c r="CR22" s="191" t="n">
        <f aca="false">COUNT(CR7:CR20)+COUNT(CR24:CR44)</f>
        <v>5</v>
      </c>
      <c r="CS22" s="191" t="n">
        <f aca="false">COUNT(CS7:CS20)+COUNT(CS24:CS44)</f>
        <v>5</v>
      </c>
      <c r="CT22" s="191" t="n">
        <f aca="false">COUNT(CT7:CT20)+COUNT(CT24:CT44)</f>
        <v>5</v>
      </c>
      <c r="CU22" s="191" t="n">
        <f aca="false">COUNT(CU7:CU20)+COUNT(CU24:CU44)</f>
        <v>4</v>
      </c>
      <c r="CV22" s="191" t="n">
        <f aca="false">COUNT(CV7:CV20)+COUNT(CV24:CV44)</f>
        <v>4</v>
      </c>
      <c r="CW22" s="191" t="n">
        <f aca="false">COUNT(CW7:CW20)+COUNT(CW24:CW44)</f>
        <v>3</v>
      </c>
      <c r="CX22" s="191" t="n">
        <f aca="false">COUNT(CX7:CX20)+COUNT(CX24:CX44)</f>
        <v>3</v>
      </c>
      <c r="CY22" s="191" t="n">
        <f aca="false">COUNT(CY7:CY20)+COUNT(CY24:CY44)</f>
        <v>2</v>
      </c>
      <c r="CZ22" s="191" t="n">
        <f aca="false">COUNT(CZ7:CZ20)+COUNT(CZ24:CZ44)</f>
        <v>2</v>
      </c>
      <c r="DA22" s="191" t="n">
        <f aca="false">COUNT(DA7:DA20)+COUNT(DA24:DA44)</f>
        <v>1</v>
      </c>
      <c r="DB22" s="191" t="n">
        <f aca="false">COUNT(DB7:DB20)+COUNT(DB24:DB44)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32</v>
      </c>
      <c r="B32" s="186" t="n">
        <f aca="false">Projects!$B$29</f>
        <v>15000000</v>
      </c>
      <c r="C32" s="187" t="n">
        <f aca="false">EDATE(Model!$E$2,Projects!$C$29-1)</f>
        <v>47543</v>
      </c>
      <c r="D32" s="187" t="n">
        <f aca="false">EDATE(Model!$E$2,Projects!$C$29+Projects!$D$29-2)</f>
        <v>48092</v>
      </c>
      <c r="E32" s="188" t="n">
        <f aca="false">Projects!$D$29</f>
        <v>19</v>
      </c>
      <c r="F32" s="186" t="n">
        <f aca="false">Projects!$B$29/Projects!$D$29</f>
        <v>789473.684210526</v>
      </c>
      <c r="G32" s="189" t="str">
        <f aca="false">IF(AND(Projects!$C$29&lt;=G$4,G$4&lt;=Projects!$C$29+Projects!$D$29-1),Projects!$B$29/Projects!$D$29,"")</f>
        <v/>
      </c>
      <c r="H32" s="189" t="str">
        <f aca="false">IF(AND(Projects!$C$29&lt;=H$4,H$4&lt;=Projects!$C$29+Projects!$D$29-1),Projects!$B$29/Projects!$D$29,"")</f>
        <v/>
      </c>
      <c r="I32" s="189" t="str">
        <f aca="false">IF(AND(Projects!$C$29&lt;=I$4,I$4&lt;=Projects!$C$29+Projects!$D$29-1),Projects!$B$29/Projects!$D$29,"")</f>
        <v/>
      </c>
      <c r="J32" s="189" t="str">
        <f aca="false">IF(AND(Projects!$C$29&lt;=J$4,J$4&lt;=Projects!$C$29+Projects!$D$29-1),Projects!$B$29/Projects!$D$29,"")</f>
        <v/>
      </c>
      <c r="K32" s="189" t="str">
        <f aca="false">IF(AND(Projects!$C$29&lt;=K$4,K$4&lt;=Projects!$C$29+Projects!$D$29-1),Projects!$B$29/Projects!$D$29,"")</f>
        <v/>
      </c>
      <c r="L32" s="189" t="str">
        <f aca="false">IF(AND(Projects!$C$29&lt;=L$4,L$4&lt;=Projects!$C$29+Projects!$D$29-1),Projects!$B$29/Projects!$D$29,"")</f>
        <v/>
      </c>
      <c r="M32" s="189" t="str">
        <f aca="false">IF(AND(Projects!$C$29&lt;=M$4,M$4&lt;=Projects!$C$29+Projects!$D$29-1),Projects!$B$29/Projects!$D$29,"")</f>
        <v/>
      </c>
      <c r="N32" s="189" t="str">
        <f aca="false">IF(AND(Projects!$C$29&lt;=N$4,N$4&lt;=Projects!$C$29+Projects!$D$29-1),Projects!$B$29/Projects!$D$29,"")</f>
        <v/>
      </c>
      <c r="O32" s="189" t="str">
        <f aca="false">IF(AND(Projects!$C$29&lt;=O$4,O$4&lt;=Projects!$C$29+Projects!$D$29-1),Projects!$B$29/Projects!$D$29,"")</f>
        <v/>
      </c>
      <c r="P32" s="189" t="str">
        <f aca="false">IF(AND(Projects!$C$29&lt;=P$4,P$4&lt;=Projects!$C$29+Projects!$D$29-1),Projects!$B$29/Projects!$D$29,"")</f>
        <v/>
      </c>
      <c r="Q32" s="189" t="str">
        <f aca="false">IF(AND(Projects!$C$29&lt;=Q$4,Q$4&lt;=Projects!$C$29+Projects!$D$29-1),Projects!$B$29/Projects!$D$29,"")</f>
        <v/>
      </c>
      <c r="R32" s="189" t="str">
        <f aca="false">IF(AND(Projects!$C$29&lt;=R$4,R$4&lt;=Projects!$C$29+Projects!$D$29-1),Projects!$B$29/Projects!$D$29,"")</f>
        <v/>
      </c>
      <c r="S32" s="189" t="str">
        <f aca="false">IF(AND(Projects!$C$29&lt;=S$4,S$4&lt;=Projects!$C$29+Projects!$D$29-1),Projects!$B$29/Projects!$D$29,"")</f>
        <v/>
      </c>
      <c r="T32" s="189" t="str">
        <f aca="false">IF(AND(Projects!$C$29&lt;=T$4,T$4&lt;=Projects!$C$29+Projects!$D$29-1),Projects!$B$29/Projects!$D$29,"")</f>
        <v/>
      </c>
      <c r="U32" s="189" t="str">
        <f aca="false">IF(AND(Projects!$C$29&lt;=U$4,U$4&lt;=Projects!$C$29+Projects!$D$29-1),Projects!$B$29/Projects!$D$29,"")</f>
        <v/>
      </c>
      <c r="V32" s="189" t="str">
        <f aca="false">IF(AND(Projects!$C$29&lt;=V$4,V$4&lt;=Projects!$C$29+Projects!$D$29-1),Projects!$B$29/Projects!$D$29,"")</f>
        <v/>
      </c>
      <c r="W32" s="189" t="str">
        <f aca="false">IF(AND(Projects!$C$29&lt;=W$4,W$4&lt;=Projects!$C$29+Projects!$D$29-1),Projects!$B$29/Projects!$D$29,"")</f>
        <v/>
      </c>
      <c r="X32" s="189" t="str">
        <f aca="false">IF(AND(Projects!$C$29&lt;=X$4,X$4&lt;=Projects!$C$29+Projects!$D$29-1),Projects!$B$29/Projects!$D$29,"")</f>
        <v/>
      </c>
      <c r="Y32" s="189" t="str">
        <f aca="false">IF(AND(Projects!$C$29&lt;=Y$4,Y$4&lt;=Projects!$C$29+Projects!$D$29-1),Projects!$B$29/Projects!$D$29,"")</f>
        <v/>
      </c>
      <c r="Z32" s="189" t="str">
        <f aca="false">IF(AND(Projects!$C$29&lt;=Z$4,Z$4&lt;=Projects!$C$29+Projects!$D$29-1),Projects!$B$29/Projects!$D$29,"")</f>
        <v/>
      </c>
      <c r="AA32" s="189" t="str">
        <f aca="false">IF(AND(Projects!$C$29&lt;=AA$4,AA$4&lt;=Projects!$C$29+Projects!$D$29-1),Projects!$B$29/Projects!$D$29,"")</f>
        <v/>
      </c>
      <c r="AB32" s="189" t="str">
        <f aca="false">IF(AND(Projects!$C$29&lt;=AB$4,AB$4&lt;=Projects!$C$29+Projects!$D$29-1),Projects!$B$29/Projects!$D$29,"")</f>
        <v/>
      </c>
      <c r="AC32" s="189" t="str">
        <f aca="false">IF(AND(Projects!$C$29&lt;=AC$4,AC$4&lt;=Projects!$C$29+Projects!$D$29-1),Projects!$B$29/Projects!$D$29,"")</f>
        <v/>
      </c>
      <c r="AD32" s="189" t="str">
        <f aca="false">IF(AND(Projects!$C$29&lt;=AD$4,AD$4&lt;=Projects!$C$29+Projects!$D$29-1),Projects!$B$29/Projects!$D$29,"")</f>
        <v/>
      </c>
      <c r="AE32" s="189" t="str">
        <f aca="false">IF(AND(Projects!$C$29&lt;=AE$4,AE$4&lt;=Projects!$C$29+Projects!$D$29-1),Projects!$B$29/Projects!$D$29,"")</f>
        <v/>
      </c>
      <c r="AF32" s="189" t="str">
        <f aca="false">IF(AND(Projects!$C$29&lt;=AF$4,AF$4&lt;=Projects!$C$29+Projects!$D$29-1),Projects!$B$29/Projects!$D$29,"")</f>
        <v/>
      </c>
      <c r="AG32" s="189" t="str">
        <f aca="false">IF(AND(Projects!$C$29&lt;=AG$4,AG$4&lt;=Projects!$C$29+Projects!$D$29-1),Projects!$B$29/Projects!$D$29,"")</f>
        <v/>
      </c>
      <c r="AH32" s="189" t="str">
        <f aca="false">IF(AND(Projects!$C$29&lt;=AH$4,AH$4&lt;=Projects!$C$29+Projects!$D$29-1),Projects!$B$29/Projects!$D$29,"")</f>
        <v/>
      </c>
      <c r="AI32" s="189" t="str">
        <f aca="false">IF(AND(Projects!$C$29&lt;=AI$4,AI$4&lt;=Projects!$C$29+Projects!$D$29-1),Projects!$B$29/Projects!$D$29,"")</f>
        <v/>
      </c>
      <c r="AJ32" s="189" t="str">
        <f aca="false">IF(AND(Projects!$C$29&lt;=AJ$4,AJ$4&lt;=Projects!$C$29+Projects!$D$29-1),Projects!$B$29/Projects!$D$29,"")</f>
        <v/>
      </c>
      <c r="AK32" s="189" t="str">
        <f aca="false">IF(AND(Projects!$C$29&lt;=AK$4,AK$4&lt;=Projects!$C$29+Projects!$D$29-1),Projects!$B$29/Projects!$D$29,"")</f>
        <v/>
      </c>
      <c r="AL32" s="189" t="str">
        <f aca="false">IF(AND(Projects!$C$29&lt;=AL$4,AL$4&lt;=Projects!$C$29+Projects!$D$29-1),Projects!$B$29/Projects!$D$29,"")</f>
        <v/>
      </c>
      <c r="AM32" s="189" t="str">
        <f aca="false">IF(AND(Projects!$C$29&lt;=AM$4,AM$4&lt;=Projects!$C$29+Projects!$D$29-1),Projects!$B$29/Projects!$D$29,"")</f>
        <v/>
      </c>
      <c r="AN32" s="189" t="str">
        <f aca="false">IF(AND(Projects!$C$29&lt;=AN$4,AN$4&lt;=Projects!$C$29+Projects!$D$29-1),Projects!$B$29/Projects!$D$29,"")</f>
        <v/>
      </c>
      <c r="AO32" s="189" t="str">
        <f aca="false">IF(AND(Projects!$C$29&lt;=AO$4,AO$4&lt;=Projects!$C$29+Projects!$D$29-1),Projects!$B$29/Projects!$D$29,"")</f>
        <v/>
      </c>
      <c r="AP32" s="189" t="str">
        <f aca="false">IF(AND(Projects!$C$29&lt;=AP$4,AP$4&lt;=Projects!$C$29+Projects!$D$29-1),Projects!$B$29/Projects!$D$29,"")</f>
        <v/>
      </c>
      <c r="AQ32" s="189" t="str">
        <f aca="false">IF(AND(Projects!$C$29&lt;=AQ$4,AQ$4&lt;=Projects!$C$29+Projects!$D$29-1),Projects!$B$29/Projects!$D$29,"")</f>
        <v/>
      </c>
      <c r="AR32" s="189" t="str">
        <f aca="false">IF(AND(Projects!$C$29&lt;=AR$4,AR$4&lt;=Projects!$C$29+Projects!$D$29-1),Projects!$B$29/Projects!$D$29,"")</f>
        <v/>
      </c>
      <c r="AS32" s="189" t="str">
        <f aca="false">IF(AND(Projects!$C$29&lt;=AS$4,AS$4&lt;=Projects!$C$29+Projects!$D$29-1),Projects!$B$29/Projects!$D$29,"")</f>
        <v/>
      </c>
      <c r="AT32" s="189" t="str">
        <f aca="false">IF(AND(Projects!$C$29&lt;=AT$4,AT$4&lt;=Projects!$C$29+Projects!$D$29-1),Projects!$B$29/Projects!$D$29,"")</f>
        <v/>
      </c>
      <c r="AU32" s="189" t="str">
        <f aca="false">IF(AND(Projects!$C$29&lt;=AU$4,AU$4&lt;=Projects!$C$29+Projects!$D$29-1),Projects!$B$29/Projects!$D$29,"")</f>
        <v/>
      </c>
      <c r="AV32" s="189" t="str">
        <f aca="false">IF(AND(Projects!$C$29&lt;=AV$4,AV$4&lt;=Projects!$C$29+Projects!$D$29-1),Projects!$B$29/Projects!$D$29,"")</f>
        <v/>
      </c>
      <c r="AW32" s="189" t="str">
        <f aca="false">IF(AND(Projects!$C$29&lt;=AW$4,AW$4&lt;=Projects!$C$29+Projects!$D$29-1),Projects!$B$29/Projects!$D$29,"")</f>
        <v/>
      </c>
      <c r="AX32" s="189" t="str">
        <f aca="false">IF(AND(Projects!$C$29&lt;=AX$4,AX$4&lt;=Projects!$C$29+Projects!$D$29-1),Projects!$B$29/Projects!$D$29,"")</f>
        <v/>
      </c>
      <c r="AY32" s="189" t="str">
        <f aca="false">IF(AND(Projects!$C$29&lt;=AY$4,AY$4&lt;=Projects!$C$29+Projects!$D$29-1),Projects!$B$29/Projects!$D$29,"")</f>
        <v/>
      </c>
      <c r="AZ32" s="189" t="str">
        <f aca="false">IF(AND(Projects!$C$29&lt;=AZ$4,AZ$4&lt;=Projects!$C$29+Projects!$D$29-1),Projects!$B$29/Projects!$D$29,"")</f>
        <v/>
      </c>
      <c r="BA32" s="189" t="str">
        <f aca="false">IF(AND(Projects!$C$29&lt;=BA$4,BA$4&lt;=Projects!$C$29+Projects!$D$29-1),Projects!$B$29/Projects!$D$29,"")</f>
        <v/>
      </c>
      <c r="BB32" s="189" t="n">
        <f aca="false">IF(AND(Projects!$C$29&lt;=BB$4,BB$4&lt;=Projects!$C$29+Projects!$D$29-1),Projects!$B$29/Projects!$D$29,"")</f>
        <v>789473.684210526</v>
      </c>
      <c r="BC32" s="189" t="n">
        <f aca="false">IF(AND(Projects!$C$29&lt;=BC$4,BC$4&lt;=Projects!$C$29+Projects!$D$29-1),Projects!$B$29/Projects!$D$29,"")</f>
        <v>789473.684210526</v>
      </c>
      <c r="BD32" s="189" t="n">
        <f aca="false">IF(AND(Projects!$C$29&lt;=BD$4,BD$4&lt;=Projects!$C$29+Projects!$D$29-1),Projects!$B$29/Projects!$D$29,"")</f>
        <v>789473.684210526</v>
      </c>
      <c r="BE32" s="189" t="n">
        <f aca="false">IF(AND(Projects!$C$29&lt;=BE$4,BE$4&lt;=Projects!$C$29+Projects!$D$29-1),Projects!$B$29/Projects!$D$29,"")</f>
        <v>789473.684210526</v>
      </c>
      <c r="BF32" s="189" t="n">
        <f aca="false">IF(AND(Projects!$C$29&lt;=BF$4,BF$4&lt;=Projects!$C$29+Projects!$D$29-1),Projects!$B$29/Projects!$D$29,"")</f>
        <v>789473.684210526</v>
      </c>
      <c r="BG32" s="189" t="n">
        <f aca="false">IF(AND(Projects!$C$29&lt;=BG$4,BG$4&lt;=Projects!$C$29+Projects!$D$29-1),Projects!$B$29/Projects!$D$29,"")</f>
        <v>789473.684210526</v>
      </c>
      <c r="BH32" s="189" t="n">
        <f aca="false">IF(AND(Projects!$C$29&lt;=BH$4,BH$4&lt;=Projects!$C$29+Projects!$D$29-1),Projects!$B$29/Projects!$D$29,"")</f>
        <v>789473.684210526</v>
      </c>
      <c r="BI32" s="189" t="n">
        <f aca="false">IF(AND(Projects!$C$29&lt;=BI$4,BI$4&lt;=Projects!$C$29+Projects!$D$29-1),Projects!$B$29/Projects!$D$29,"")</f>
        <v>789473.684210526</v>
      </c>
      <c r="BJ32" s="189" t="n">
        <f aca="false">IF(AND(Projects!$C$29&lt;=BJ$4,BJ$4&lt;=Projects!$C$29+Projects!$D$29-1),Projects!$B$29/Projects!$D$29,"")</f>
        <v>789473.684210526</v>
      </c>
      <c r="BK32" s="189" t="n">
        <f aca="false">IF(AND(Projects!$C$29&lt;=BK$4,BK$4&lt;=Projects!$C$29+Projects!$D$29-1),Projects!$B$29/Projects!$D$29,"")</f>
        <v>789473.684210526</v>
      </c>
      <c r="BL32" s="189" t="n">
        <f aca="false">IF(AND(Projects!$C$29&lt;=BL$4,BL$4&lt;=Projects!$C$29+Projects!$D$29-1),Projects!$B$29/Projects!$D$29,"")</f>
        <v>789473.684210526</v>
      </c>
      <c r="BM32" s="189" t="n">
        <f aca="false">IF(AND(Projects!$C$29&lt;=BM$4,BM$4&lt;=Projects!$C$29+Projects!$D$29-1),Projects!$B$29/Projects!$D$29,"")</f>
        <v>789473.684210526</v>
      </c>
      <c r="BN32" s="189" t="n">
        <f aca="false">IF(AND(Projects!$C$29&lt;=BN$4,BN$4&lt;=Projects!$C$29+Projects!$D$29-1),Projects!$B$29/Projects!$D$29,"")</f>
        <v>789473.684210526</v>
      </c>
      <c r="BO32" s="189" t="n">
        <f aca="false">IF(AND(Projects!$C$29&lt;=BO$4,BO$4&lt;=Projects!$C$29+Projects!$D$29-1),Projects!$B$29/Projects!$D$29,"")</f>
        <v>789473.684210526</v>
      </c>
      <c r="BP32" s="189" t="n">
        <f aca="false">IF(AND(Projects!$C$29&lt;=BP$4,BP$4&lt;=Projects!$C$29+Projects!$D$29-1),Projects!$B$29/Projects!$D$29,"")</f>
        <v>789473.684210526</v>
      </c>
      <c r="BQ32" s="189" t="n">
        <f aca="false">IF(AND(Projects!$C$29&lt;=BQ$4,BQ$4&lt;=Projects!$C$29+Projects!$D$29-1),Projects!$B$29/Projects!$D$29,"")</f>
        <v>789473.684210526</v>
      </c>
      <c r="BR32" s="189" t="n">
        <f aca="false">IF(AND(Projects!$C$29&lt;=BR$4,BR$4&lt;=Projects!$C$29+Projects!$D$29-1),Projects!$B$29/Projects!$D$29,"")</f>
        <v>789473.684210526</v>
      </c>
      <c r="BS32" s="189" t="n">
        <f aca="false">IF(AND(Projects!$C$29&lt;=BS$4,BS$4&lt;=Projects!$C$29+Projects!$D$29-1),Projects!$B$29/Projects!$D$29,"")</f>
        <v>789473.684210526</v>
      </c>
      <c r="BT32" s="189" t="n">
        <f aca="false">IF(AND(Projects!$C$29&lt;=BT$4,BT$4&lt;=Projects!$C$29+Projects!$D$29-1),Projects!$B$29/Projects!$D$29,"")</f>
        <v>789473.684210526</v>
      </c>
      <c r="BU32" s="189" t="str">
        <f aca="false">IF(AND(Projects!$C$29&lt;=BU$4,BU$4&lt;=Projects!$C$29+Projects!$D$29-1),Projects!$B$29/Projects!$D$29,"")</f>
        <v/>
      </c>
      <c r="BV32" s="189" t="str">
        <f aca="false">IF(AND(Projects!$C$29&lt;=BV$4,BV$4&lt;=Projects!$C$29+Projects!$D$29-1),Projects!$B$29/Projects!$D$29,"")</f>
        <v/>
      </c>
      <c r="BW32" s="189" t="str">
        <f aca="false">IF(AND(Projects!$C$29&lt;=BW$4,BW$4&lt;=Projects!$C$29+Projects!$D$29-1),Projects!$B$29/Projects!$D$29,"")</f>
        <v/>
      </c>
      <c r="BX32" s="189" t="str">
        <f aca="false">IF(AND(Projects!$C$29&lt;=BX$4,BX$4&lt;=Projects!$C$29+Projects!$D$29-1),Projects!$B$29/Projects!$D$29,"")</f>
        <v/>
      </c>
      <c r="BY32" s="189" t="str">
        <f aca="false">IF(AND(Projects!$C$29&lt;=BY$4,BY$4&lt;=Projects!$C$29+Projects!$D$29-1),Projects!$B$29/Projects!$D$29,"")</f>
        <v/>
      </c>
      <c r="BZ32" s="189" t="str">
        <f aca="false">IF(AND(Projects!$C$29&lt;=BZ$4,BZ$4&lt;=Projects!$C$29+Projects!$D$29-1),Projects!$B$29/Projects!$D$29,"")</f>
        <v/>
      </c>
      <c r="CA32" s="189" t="str">
        <f aca="false">IF(AND(Projects!$C$29&lt;=CA$4,CA$4&lt;=Projects!$C$29+Projects!$D$29-1),Projects!$B$29/Projects!$D$29,"")</f>
        <v/>
      </c>
      <c r="CB32" s="189" t="str">
        <f aca="false">IF(AND(Projects!$C$29&lt;=CB$4,CB$4&lt;=Projects!$C$29+Projects!$D$29-1),Projects!$B$29/Projects!$D$29,"")</f>
        <v/>
      </c>
      <c r="CC32" s="189" t="str">
        <f aca="false">IF(AND(Projects!$C$29&lt;=CC$4,CC$4&lt;=Projects!$C$29+Projects!$D$29-1),Projects!$B$29/Projects!$D$29,"")</f>
        <v/>
      </c>
      <c r="CD32" s="189" t="str">
        <f aca="false">IF(AND(Projects!$C$29&lt;=CD$4,CD$4&lt;=Projects!$C$29+Projects!$D$29-1),Projects!$B$29/Projects!$D$29,"")</f>
        <v/>
      </c>
      <c r="CE32" s="189" t="str">
        <f aca="false">IF(AND(Projects!$C$29&lt;=CE$4,CE$4&lt;=Projects!$C$29+Projects!$D$29-1),Projects!$B$29/Projects!$D$29,"")</f>
        <v/>
      </c>
      <c r="CF32" s="189" t="str">
        <f aca="false">IF(AND(Projects!$C$29&lt;=CF$4,CF$4&lt;=Projects!$C$29+Projects!$D$29-1),Projects!$B$29/Projects!$D$29,"")</f>
        <v/>
      </c>
      <c r="CG32" s="189" t="str">
        <f aca="false">IF(AND(Projects!$C$29&lt;=CG$4,CG$4&lt;=Projects!$C$29+Projects!$D$29-1),Projects!$B$29/Projects!$D$29,"")</f>
        <v/>
      </c>
      <c r="CH32" s="189" t="str">
        <f aca="false">IF(AND(Projects!$C$29&lt;=CH$4,CH$4&lt;=Projects!$C$29+Projects!$D$29-1),Projects!$B$29/Projects!$D$29,"")</f>
        <v/>
      </c>
      <c r="CI32" s="189" t="str">
        <f aca="false">IF(AND(Projects!$C$29&lt;=CI$4,CI$4&lt;=Projects!$C$29+Projects!$D$29-1),Projects!$B$29/Projects!$D$29,"")</f>
        <v/>
      </c>
      <c r="CJ32" s="189" t="str">
        <f aca="false">IF(AND(Projects!$C$29&lt;=CJ$4,CJ$4&lt;=Projects!$C$29+Projects!$D$29-1),Projects!$B$29/Projects!$D$29,"")</f>
        <v/>
      </c>
      <c r="CK32" s="189" t="str">
        <f aca="false">IF(AND(Projects!$C$29&lt;=CK$4,CK$4&lt;=Projects!$C$29+Projects!$D$29-1),Projects!$B$29/Projects!$D$29,"")</f>
        <v/>
      </c>
      <c r="CL32" s="189" t="str">
        <f aca="false">IF(AND(Projects!$C$29&lt;=CL$4,CL$4&lt;=Projects!$C$29+Projects!$D$29-1),Projects!$B$29/Projects!$D$29,"")</f>
        <v/>
      </c>
      <c r="CM32" s="189" t="str">
        <f aca="false">IF(AND(Projects!$C$29&lt;=CM$4,CM$4&lt;=Projects!$C$29+Projects!$D$29-1),Projects!$B$29/Projects!$D$29,"")</f>
        <v/>
      </c>
      <c r="CN32" s="189" t="str">
        <f aca="false">IF(AND(Projects!$C$29&lt;=CN$4,CN$4&lt;=Projects!$C$29+Projects!$D$29-1),Projects!$B$29/Projects!$D$29,"")</f>
        <v/>
      </c>
      <c r="CO32" s="189" t="str">
        <f aca="false">IF(AND(Projects!$C$29&lt;=CO$4,CO$4&lt;=Projects!$C$29+Projects!$D$29-1),Projects!$B$29/Projects!$D$29,"")</f>
        <v/>
      </c>
      <c r="CP32" s="189" t="str">
        <f aca="false">IF(AND(Projects!$C$29&lt;=CP$4,CP$4&lt;=Projects!$C$29+Projects!$D$29-1),Projects!$B$29/Projects!$D$29,"")</f>
        <v/>
      </c>
      <c r="CQ32" s="189" t="str">
        <f aca="false">IF(AND(Projects!$C$29&lt;=CQ$4,CQ$4&lt;=Projects!$C$29+Projects!$D$29-1),Projects!$B$29/Projects!$D$29,"")</f>
        <v/>
      </c>
      <c r="CR32" s="189" t="str">
        <f aca="false">IF(AND(Projects!$C$29&lt;=CR$4,CR$4&lt;=Projects!$C$29+Projects!$D$29-1),Projects!$B$29/Projects!$D$29,"")</f>
        <v/>
      </c>
      <c r="CS32" s="189" t="str">
        <f aca="false">IF(AND(Projects!$C$29&lt;=CS$4,CS$4&lt;=Projects!$C$29+Projects!$D$29-1),Projects!$B$29/Projects!$D$29,"")</f>
        <v/>
      </c>
      <c r="CT32" s="189" t="str">
        <f aca="false">IF(AND(Projects!$C$29&lt;=CT$4,CT$4&lt;=Projects!$C$29+Projects!$D$29-1),Projects!$B$29/Projects!$D$29,"")</f>
        <v/>
      </c>
      <c r="CU32" s="189" t="str">
        <f aca="false">IF(AND(Projects!$C$29&lt;=CU$4,CU$4&lt;=Projects!$C$29+Projects!$D$29-1),Projects!$B$29/Projects!$D$29,"")</f>
        <v/>
      </c>
      <c r="CV32" s="189" t="str">
        <f aca="false">IF(AND(Projects!$C$29&lt;=CV$4,CV$4&lt;=Projects!$C$29+Projects!$D$29-1),Projects!$B$29/Projects!$D$29,"")</f>
        <v/>
      </c>
      <c r="CW32" s="189" t="str">
        <f aca="false">IF(AND(Projects!$C$29&lt;=CW$4,CW$4&lt;=Projects!$C$29+Projects!$D$29-1),Projects!$B$29/Projects!$D$29,"")</f>
        <v/>
      </c>
      <c r="CX32" s="189" t="str">
        <f aca="false">IF(AND(Projects!$C$29&lt;=CX$4,CX$4&lt;=Projects!$C$29+Projects!$D$29-1),Projects!$B$29/Projects!$D$29,"")</f>
        <v/>
      </c>
      <c r="CY32" s="189" t="str">
        <f aca="false">IF(AND(Projects!$C$29&lt;=CY$4,CY$4&lt;=Projects!$C$29+Projects!$D$29-1),Projects!$B$29/Projects!$D$29,"")</f>
        <v/>
      </c>
      <c r="CZ32" s="189" t="str">
        <f aca="false">IF(AND(Projects!$C$29&lt;=CZ$4,CZ$4&lt;=Projects!$C$29+Projects!$D$29-1),Projects!$B$29/Projects!$D$29,"")</f>
        <v/>
      </c>
      <c r="DA32" s="189" t="str">
        <f aca="false">IF(AND(Projects!$C$29&lt;=DA$4,DA$4&lt;=Projects!$C$29+Projects!$D$29-1),Projects!$B$29/Projects!$D$29,"")</f>
        <v/>
      </c>
      <c r="DB32" s="189" t="str">
        <f aca="false">IF(AND(Projects!$C$29&lt;=DB$4,DB$4&lt;=Projects!$C$29+Projects!$D$29-1),Projects!$B$29/Projects!$D$29,"")</f>
        <v/>
      </c>
    </row>
    <row r="33" s="1" customFormat="true" ht="15" hidden="false" customHeight="true" outlineLevel="0" collapsed="false">
      <c r="A33" s="185" t="s">
        <v>34</v>
      </c>
      <c r="B33" s="186" t="n">
        <f aca="false">Projects!$B$31</f>
        <v>18000000</v>
      </c>
      <c r="C33" s="187" t="n">
        <f aca="false">EDATE(Model!$E$2,Projects!$C$31-1)</f>
        <v>47665</v>
      </c>
      <c r="D33" s="187" t="n">
        <f aca="false">EDATE(Model!$E$2,Projects!$C$31+Projects!$D$31-2)</f>
        <v>48214</v>
      </c>
      <c r="E33" s="188" t="n">
        <f aca="false">Projects!$D$31</f>
        <v>19</v>
      </c>
      <c r="F33" s="186" t="n">
        <f aca="false">Projects!$B$31/Projects!$D$31</f>
        <v>947368.421052632</v>
      </c>
      <c r="G33" s="189" t="str">
        <f aca="false">IF(AND(Projects!$C$31&lt;=G$4,G$4&lt;=Projects!$C$31+Projects!$D$31-1),Projects!$B$31/Projects!$D$31,"")</f>
        <v/>
      </c>
      <c r="H33" s="189" t="str">
        <f aca="false">IF(AND(Projects!$C$31&lt;=H$4,H$4&lt;=Projects!$C$31+Projects!$D$31-1),Projects!$B$31/Projects!$D$31,"")</f>
        <v/>
      </c>
      <c r="I33" s="189" t="str">
        <f aca="false">IF(AND(Projects!$C$31&lt;=I$4,I$4&lt;=Projects!$C$31+Projects!$D$31-1),Projects!$B$31/Projects!$D$31,"")</f>
        <v/>
      </c>
      <c r="J33" s="189" t="str">
        <f aca="false">IF(AND(Projects!$C$31&lt;=J$4,J$4&lt;=Projects!$C$31+Projects!$D$31-1),Projects!$B$31/Projects!$D$31,"")</f>
        <v/>
      </c>
      <c r="K33" s="189" t="str">
        <f aca="false">IF(AND(Projects!$C$31&lt;=K$4,K$4&lt;=Projects!$C$31+Projects!$D$31-1),Projects!$B$31/Projects!$D$31,"")</f>
        <v/>
      </c>
      <c r="L33" s="189" t="str">
        <f aca="false">IF(AND(Projects!$C$31&lt;=L$4,L$4&lt;=Projects!$C$31+Projects!$D$31-1),Projects!$B$31/Projects!$D$31,"")</f>
        <v/>
      </c>
      <c r="M33" s="189" t="str">
        <f aca="false">IF(AND(Projects!$C$31&lt;=M$4,M$4&lt;=Projects!$C$31+Projects!$D$31-1),Projects!$B$31/Projects!$D$31,"")</f>
        <v/>
      </c>
      <c r="N33" s="189" t="str">
        <f aca="false">IF(AND(Projects!$C$31&lt;=N$4,N$4&lt;=Projects!$C$31+Projects!$D$31-1),Projects!$B$31/Projects!$D$31,"")</f>
        <v/>
      </c>
      <c r="O33" s="189" t="str">
        <f aca="false">IF(AND(Projects!$C$31&lt;=O$4,O$4&lt;=Projects!$C$31+Projects!$D$31-1),Projects!$B$31/Projects!$D$31,"")</f>
        <v/>
      </c>
      <c r="P33" s="189" t="str">
        <f aca="false">IF(AND(Projects!$C$31&lt;=P$4,P$4&lt;=Projects!$C$31+Projects!$D$31-1),Projects!$B$31/Projects!$D$31,"")</f>
        <v/>
      </c>
      <c r="Q33" s="189" t="str">
        <f aca="false">IF(AND(Projects!$C$31&lt;=Q$4,Q$4&lt;=Projects!$C$31+Projects!$D$31-1),Projects!$B$31/Projects!$D$31,"")</f>
        <v/>
      </c>
      <c r="R33" s="189" t="str">
        <f aca="false">IF(AND(Projects!$C$31&lt;=R$4,R$4&lt;=Projects!$C$31+Projects!$D$31-1),Projects!$B$31/Projects!$D$31,"")</f>
        <v/>
      </c>
      <c r="S33" s="189" t="str">
        <f aca="false">IF(AND(Projects!$C$31&lt;=S$4,S$4&lt;=Projects!$C$31+Projects!$D$31-1),Projects!$B$31/Projects!$D$31,"")</f>
        <v/>
      </c>
      <c r="T33" s="189" t="str">
        <f aca="false">IF(AND(Projects!$C$31&lt;=T$4,T$4&lt;=Projects!$C$31+Projects!$D$31-1),Projects!$B$31/Projects!$D$31,"")</f>
        <v/>
      </c>
      <c r="U33" s="189" t="str">
        <f aca="false">IF(AND(Projects!$C$31&lt;=U$4,U$4&lt;=Projects!$C$31+Projects!$D$31-1),Projects!$B$31/Projects!$D$31,"")</f>
        <v/>
      </c>
      <c r="V33" s="189" t="str">
        <f aca="false">IF(AND(Projects!$C$31&lt;=V$4,V$4&lt;=Projects!$C$31+Projects!$D$31-1),Projects!$B$31/Projects!$D$31,"")</f>
        <v/>
      </c>
      <c r="W33" s="189" t="str">
        <f aca="false">IF(AND(Projects!$C$31&lt;=W$4,W$4&lt;=Projects!$C$31+Projects!$D$31-1),Projects!$B$31/Projects!$D$31,"")</f>
        <v/>
      </c>
      <c r="X33" s="189" t="str">
        <f aca="false">IF(AND(Projects!$C$31&lt;=X$4,X$4&lt;=Projects!$C$31+Projects!$D$31-1),Projects!$B$31/Projects!$D$31,"")</f>
        <v/>
      </c>
      <c r="Y33" s="189" t="str">
        <f aca="false">IF(AND(Projects!$C$31&lt;=Y$4,Y$4&lt;=Projects!$C$31+Projects!$D$31-1),Projects!$B$31/Projects!$D$31,"")</f>
        <v/>
      </c>
      <c r="Z33" s="189" t="str">
        <f aca="false">IF(AND(Projects!$C$31&lt;=Z$4,Z$4&lt;=Projects!$C$31+Projects!$D$31-1),Projects!$B$31/Projects!$D$31,"")</f>
        <v/>
      </c>
      <c r="AA33" s="189" t="str">
        <f aca="false">IF(AND(Projects!$C$31&lt;=AA$4,AA$4&lt;=Projects!$C$31+Projects!$D$31-1),Projects!$B$31/Projects!$D$31,"")</f>
        <v/>
      </c>
      <c r="AB33" s="189" t="str">
        <f aca="false">IF(AND(Projects!$C$31&lt;=AB$4,AB$4&lt;=Projects!$C$31+Projects!$D$31-1),Projects!$B$31/Projects!$D$31,"")</f>
        <v/>
      </c>
      <c r="AC33" s="189" t="str">
        <f aca="false">IF(AND(Projects!$C$31&lt;=AC$4,AC$4&lt;=Projects!$C$31+Projects!$D$31-1),Projects!$B$31/Projects!$D$31,"")</f>
        <v/>
      </c>
      <c r="AD33" s="189" t="str">
        <f aca="false">IF(AND(Projects!$C$31&lt;=AD$4,AD$4&lt;=Projects!$C$31+Projects!$D$31-1),Projects!$B$31/Projects!$D$31,"")</f>
        <v/>
      </c>
      <c r="AE33" s="189" t="str">
        <f aca="false">IF(AND(Projects!$C$31&lt;=AE$4,AE$4&lt;=Projects!$C$31+Projects!$D$31-1),Projects!$B$31/Projects!$D$31,"")</f>
        <v/>
      </c>
      <c r="AF33" s="189" t="str">
        <f aca="false">IF(AND(Projects!$C$31&lt;=AF$4,AF$4&lt;=Projects!$C$31+Projects!$D$31-1),Projects!$B$31/Projects!$D$31,"")</f>
        <v/>
      </c>
      <c r="AG33" s="189" t="str">
        <f aca="false">IF(AND(Projects!$C$31&lt;=AG$4,AG$4&lt;=Projects!$C$31+Projects!$D$31-1),Projects!$B$31/Projects!$D$31,"")</f>
        <v/>
      </c>
      <c r="AH33" s="189" t="str">
        <f aca="false">IF(AND(Projects!$C$31&lt;=AH$4,AH$4&lt;=Projects!$C$31+Projects!$D$31-1),Projects!$B$31/Projects!$D$31,"")</f>
        <v/>
      </c>
      <c r="AI33" s="189" t="str">
        <f aca="false">IF(AND(Projects!$C$31&lt;=AI$4,AI$4&lt;=Projects!$C$31+Projects!$D$31-1),Projects!$B$31/Projects!$D$31,"")</f>
        <v/>
      </c>
      <c r="AJ33" s="189" t="str">
        <f aca="false">IF(AND(Projects!$C$31&lt;=AJ$4,AJ$4&lt;=Projects!$C$31+Projects!$D$31-1),Projects!$B$31/Projects!$D$31,"")</f>
        <v/>
      </c>
      <c r="AK33" s="189" t="str">
        <f aca="false">IF(AND(Projects!$C$31&lt;=AK$4,AK$4&lt;=Projects!$C$31+Projects!$D$31-1),Projects!$B$31/Projects!$D$31,"")</f>
        <v/>
      </c>
      <c r="AL33" s="189" t="str">
        <f aca="false">IF(AND(Projects!$C$31&lt;=AL$4,AL$4&lt;=Projects!$C$31+Projects!$D$31-1),Projects!$B$31/Projects!$D$31,"")</f>
        <v/>
      </c>
      <c r="AM33" s="189" t="str">
        <f aca="false">IF(AND(Projects!$C$31&lt;=AM$4,AM$4&lt;=Projects!$C$31+Projects!$D$31-1),Projects!$B$31/Projects!$D$31,"")</f>
        <v/>
      </c>
      <c r="AN33" s="189" t="str">
        <f aca="false">IF(AND(Projects!$C$31&lt;=AN$4,AN$4&lt;=Projects!$C$31+Projects!$D$31-1),Projects!$B$31/Projects!$D$31,"")</f>
        <v/>
      </c>
      <c r="AO33" s="189" t="str">
        <f aca="false">IF(AND(Projects!$C$31&lt;=AO$4,AO$4&lt;=Projects!$C$31+Projects!$D$31-1),Projects!$B$31/Projects!$D$31,"")</f>
        <v/>
      </c>
      <c r="AP33" s="189" t="str">
        <f aca="false">IF(AND(Projects!$C$31&lt;=AP$4,AP$4&lt;=Projects!$C$31+Projects!$D$31-1),Projects!$B$31/Projects!$D$31,"")</f>
        <v/>
      </c>
      <c r="AQ33" s="189" t="str">
        <f aca="false">IF(AND(Projects!$C$31&lt;=AQ$4,AQ$4&lt;=Projects!$C$31+Projects!$D$31-1),Projects!$B$31/Projects!$D$31,"")</f>
        <v/>
      </c>
      <c r="AR33" s="189" t="str">
        <f aca="false">IF(AND(Projects!$C$31&lt;=AR$4,AR$4&lt;=Projects!$C$31+Projects!$D$31-1),Projects!$B$31/Projects!$D$31,"")</f>
        <v/>
      </c>
      <c r="AS33" s="189" t="str">
        <f aca="false">IF(AND(Projects!$C$31&lt;=AS$4,AS$4&lt;=Projects!$C$31+Projects!$D$31-1),Projects!$B$31/Projects!$D$31,"")</f>
        <v/>
      </c>
      <c r="AT33" s="189" t="str">
        <f aca="false">IF(AND(Projects!$C$31&lt;=AT$4,AT$4&lt;=Projects!$C$31+Projects!$D$31-1),Projects!$B$31/Projects!$D$31,"")</f>
        <v/>
      </c>
      <c r="AU33" s="189" t="str">
        <f aca="false">IF(AND(Projects!$C$31&lt;=AU$4,AU$4&lt;=Projects!$C$31+Projects!$D$31-1),Projects!$B$31/Projects!$D$31,"")</f>
        <v/>
      </c>
      <c r="AV33" s="189" t="str">
        <f aca="false">IF(AND(Projects!$C$31&lt;=AV$4,AV$4&lt;=Projects!$C$31+Projects!$D$31-1),Projects!$B$31/Projects!$D$31,"")</f>
        <v/>
      </c>
      <c r="AW33" s="189" t="str">
        <f aca="false">IF(AND(Projects!$C$31&lt;=AW$4,AW$4&lt;=Projects!$C$31+Projects!$D$31-1),Projects!$B$31/Projects!$D$31,"")</f>
        <v/>
      </c>
      <c r="AX33" s="189" t="str">
        <f aca="false">IF(AND(Projects!$C$31&lt;=AX$4,AX$4&lt;=Projects!$C$31+Projects!$D$31-1),Projects!$B$31/Projects!$D$31,"")</f>
        <v/>
      </c>
      <c r="AY33" s="189" t="str">
        <f aca="false">IF(AND(Projects!$C$31&lt;=AY$4,AY$4&lt;=Projects!$C$31+Projects!$D$31-1),Projects!$B$31/Projects!$D$31,"")</f>
        <v/>
      </c>
      <c r="AZ33" s="189" t="str">
        <f aca="false">IF(AND(Projects!$C$31&lt;=AZ$4,AZ$4&lt;=Projects!$C$31+Projects!$D$31-1),Projects!$B$31/Projects!$D$31,"")</f>
        <v/>
      </c>
      <c r="BA33" s="189" t="str">
        <f aca="false">IF(AND(Projects!$C$31&lt;=BA$4,BA$4&lt;=Projects!$C$31+Projects!$D$31-1),Projects!$B$31/Projects!$D$31,"")</f>
        <v/>
      </c>
      <c r="BB33" s="189" t="str">
        <f aca="false">IF(AND(Projects!$C$31&lt;=BB$4,BB$4&lt;=Projects!$C$31+Projects!$D$31-1),Projects!$B$31/Projects!$D$31,"")</f>
        <v/>
      </c>
      <c r="BC33" s="189" t="str">
        <f aca="false">IF(AND(Projects!$C$31&lt;=BC$4,BC$4&lt;=Projects!$C$31+Projects!$D$31-1),Projects!$B$31/Projects!$D$31,"")</f>
        <v/>
      </c>
      <c r="BD33" s="189" t="str">
        <f aca="false">IF(AND(Projects!$C$31&lt;=BD$4,BD$4&lt;=Projects!$C$31+Projects!$D$31-1),Projects!$B$31/Projects!$D$31,"")</f>
        <v/>
      </c>
      <c r="BE33" s="189" t="str">
        <f aca="false">IF(AND(Projects!$C$31&lt;=BE$4,BE$4&lt;=Projects!$C$31+Projects!$D$31-1),Projects!$B$31/Projects!$D$31,"")</f>
        <v/>
      </c>
      <c r="BF33" s="189" t="n">
        <f aca="false">IF(AND(Projects!$C$31&lt;=BF$4,BF$4&lt;=Projects!$C$31+Projects!$D$31-1),Projects!$B$31/Projects!$D$31,"")</f>
        <v>947368.421052632</v>
      </c>
      <c r="BG33" s="189" t="n">
        <f aca="false">IF(AND(Projects!$C$31&lt;=BG$4,BG$4&lt;=Projects!$C$31+Projects!$D$31-1),Projects!$B$31/Projects!$D$31,"")</f>
        <v>947368.421052632</v>
      </c>
      <c r="BH33" s="189" t="n">
        <f aca="false">IF(AND(Projects!$C$31&lt;=BH$4,BH$4&lt;=Projects!$C$31+Projects!$D$31-1),Projects!$B$31/Projects!$D$31,"")</f>
        <v>947368.421052632</v>
      </c>
      <c r="BI33" s="189" t="n">
        <f aca="false">IF(AND(Projects!$C$31&lt;=BI$4,BI$4&lt;=Projects!$C$31+Projects!$D$31-1),Projects!$B$31/Projects!$D$31,"")</f>
        <v>947368.421052632</v>
      </c>
      <c r="BJ33" s="189" t="n">
        <f aca="false">IF(AND(Projects!$C$31&lt;=BJ$4,BJ$4&lt;=Projects!$C$31+Projects!$D$31-1),Projects!$B$31/Projects!$D$31,"")</f>
        <v>947368.421052632</v>
      </c>
      <c r="BK33" s="189" t="n">
        <f aca="false">IF(AND(Projects!$C$31&lt;=BK$4,BK$4&lt;=Projects!$C$31+Projects!$D$31-1),Projects!$B$31/Projects!$D$31,"")</f>
        <v>947368.421052632</v>
      </c>
      <c r="BL33" s="189" t="n">
        <f aca="false">IF(AND(Projects!$C$31&lt;=BL$4,BL$4&lt;=Projects!$C$31+Projects!$D$31-1),Projects!$B$31/Projects!$D$31,"")</f>
        <v>947368.421052632</v>
      </c>
      <c r="BM33" s="189" t="n">
        <f aca="false">IF(AND(Projects!$C$31&lt;=BM$4,BM$4&lt;=Projects!$C$31+Projects!$D$31-1),Projects!$B$31/Projects!$D$31,"")</f>
        <v>947368.421052632</v>
      </c>
      <c r="BN33" s="189" t="n">
        <f aca="false">IF(AND(Projects!$C$31&lt;=BN$4,BN$4&lt;=Projects!$C$31+Projects!$D$31-1),Projects!$B$31/Projects!$D$31,"")</f>
        <v>947368.421052632</v>
      </c>
      <c r="BO33" s="189" t="n">
        <f aca="false">IF(AND(Projects!$C$31&lt;=BO$4,BO$4&lt;=Projects!$C$31+Projects!$D$31-1),Projects!$B$31/Projects!$D$31,"")</f>
        <v>947368.421052632</v>
      </c>
      <c r="BP33" s="189" t="n">
        <f aca="false">IF(AND(Projects!$C$31&lt;=BP$4,BP$4&lt;=Projects!$C$31+Projects!$D$31-1),Projects!$B$31/Projects!$D$31,"")</f>
        <v>947368.421052632</v>
      </c>
      <c r="BQ33" s="189" t="n">
        <f aca="false">IF(AND(Projects!$C$31&lt;=BQ$4,BQ$4&lt;=Projects!$C$31+Projects!$D$31-1),Projects!$B$31/Projects!$D$31,"")</f>
        <v>947368.421052632</v>
      </c>
      <c r="BR33" s="189" t="n">
        <f aca="false">IF(AND(Projects!$C$31&lt;=BR$4,BR$4&lt;=Projects!$C$31+Projects!$D$31-1),Projects!$B$31/Projects!$D$31,"")</f>
        <v>947368.421052632</v>
      </c>
      <c r="BS33" s="189" t="n">
        <f aca="false">IF(AND(Projects!$C$31&lt;=BS$4,BS$4&lt;=Projects!$C$31+Projects!$D$31-1),Projects!$B$31/Projects!$D$31,"")</f>
        <v>947368.421052632</v>
      </c>
      <c r="BT33" s="189" t="n">
        <f aca="false">IF(AND(Projects!$C$31&lt;=BT$4,BT$4&lt;=Projects!$C$31+Projects!$D$31-1),Projects!$B$31/Projects!$D$31,"")</f>
        <v>947368.421052632</v>
      </c>
      <c r="BU33" s="189" t="n">
        <f aca="false">IF(AND(Projects!$C$31&lt;=BU$4,BU$4&lt;=Projects!$C$31+Projects!$D$31-1),Projects!$B$31/Projects!$D$31,"")</f>
        <v>947368.421052632</v>
      </c>
      <c r="BV33" s="189" t="n">
        <f aca="false">IF(AND(Projects!$C$31&lt;=BV$4,BV$4&lt;=Projects!$C$31+Projects!$D$31-1),Projects!$B$31/Projects!$D$31,"")</f>
        <v>947368.421052632</v>
      </c>
      <c r="BW33" s="189" t="n">
        <f aca="false">IF(AND(Projects!$C$31&lt;=BW$4,BW$4&lt;=Projects!$C$31+Projects!$D$31-1),Projects!$B$31/Projects!$D$31,"")</f>
        <v>947368.421052632</v>
      </c>
      <c r="BX33" s="189" t="n">
        <f aca="false">IF(AND(Projects!$C$31&lt;=BX$4,BX$4&lt;=Projects!$C$31+Projects!$D$31-1),Projects!$B$31/Projects!$D$31,"")</f>
        <v>947368.421052632</v>
      </c>
      <c r="BY33" s="189" t="str">
        <f aca="false">IF(AND(Projects!$C$31&lt;=BY$4,BY$4&lt;=Projects!$C$31+Projects!$D$31-1),Projects!$B$31/Projects!$D$31,"")</f>
        <v/>
      </c>
      <c r="BZ33" s="189" t="str">
        <f aca="false">IF(AND(Projects!$C$31&lt;=BZ$4,BZ$4&lt;=Projects!$C$31+Projects!$D$31-1),Projects!$B$31/Projects!$D$31,"")</f>
        <v/>
      </c>
      <c r="CA33" s="189" t="str">
        <f aca="false">IF(AND(Projects!$C$31&lt;=CA$4,CA$4&lt;=Projects!$C$31+Projects!$D$31-1),Projects!$B$31/Projects!$D$31,"")</f>
        <v/>
      </c>
      <c r="CB33" s="189" t="str">
        <f aca="false">IF(AND(Projects!$C$31&lt;=CB$4,CB$4&lt;=Projects!$C$31+Projects!$D$31-1),Projects!$B$31/Projects!$D$31,"")</f>
        <v/>
      </c>
      <c r="CC33" s="189" t="str">
        <f aca="false">IF(AND(Projects!$C$31&lt;=CC$4,CC$4&lt;=Projects!$C$31+Projects!$D$31-1),Projects!$B$31/Projects!$D$31,"")</f>
        <v/>
      </c>
      <c r="CD33" s="189" t="str">
        <f aca="false">IF(AND(Projects!$C$31&lt;=CD$4,CD$4&lt;=Projects!$C$31+Projects!$D$31-1),Projects!$B$31/Projects!$D$31,"")</f>
        <v/>
      </c>
      <c r="CE33" s="189" t="str">
        <f aca="false">IF(AND(Projects!$C$31&lt;=CE$4,CE$4&lt;=Projects!$C$31+Projects!$D$31-1),Projects!$B$31/Projects!$D$31,"")</f>
        <v/>
      </c>
      <c r="CF33" s="189" t="str">
        <f aca="false">IF(AND(Projects!$C$31&lt;=CF$4,CF$4&lt;=Projects!$C$31+Projects!$D$31-1),Projects!$B$31/Projects!$D$31,"")</f>
        <v/>
      </c>
      <c r="CG33" s="189" t="str">
        <f aca="false">IF(AND(Projects!$C$31&lt;=CG$4,CG$4&lt;=Projects!$C$31+Projects!$D$31-1),Projects!$B$31/Projects!$D$31,"")</f>
        <v/>
      </c>
      <c r="CH33" s="189" t="str">
        <f aca="false">IF(AND(Projects!$C$31&lt;=CH$4,CH$4&lt;=Projects!$C$31+Projects!$D$31-1),Projects!$B$31/Projects!$D$31,"")</f>
        <v/>
      </c>
      <c r="CI33" s="189" t="str">
        <f aca="false">IF(AND(Projects!$C$31&lt;=CI$4,CI$4&lt;=Projects!$C$31+Projects!$D$31-1),Projects!$B$31/Projects!$D$31,"")</f>
        <v/>
      </c>
      <c r="CJ33" s="189" t="str">
        <f aca="false">IF(AND(Projects!$C$31&lt;=CJ$4,CJ$4&lt;=Projects!$C$31+Projects!$D$31-1),Projects!$B$31/Projects!$D$31,"")</f>
        <v/>
      </c>
      <c r="CK33" s="189" t="str">
        <f aca="false">IF(AND(Projects!$C$31&lt;=CK$4,CK$4&lt;=Projects!$C$31+Projects!$D$31-1),Projects!$B$31/Projects!$D$31,"")</f>
        <v/>
      </c>
      <c r="CL33" s="189" t="str">
        <f aca="false">IF(AND(Projects!$C$31&lt;=CL$4,CL$4&lt;=Projects!$C$31+Projects!$D$31-1),Projects!$B$31/Projects!$D$31,"")</f>
        <v/>
      </c>
      <c r="CM33" s="189" t="str">
        <f aca="false">IF(AND(Projects!$C$31&lt;=CM$4,CM$4&lt;=Projects!$C$31+Projects!$D$31-1),Projects!$B$31/Projects!$D$31,"")</f>
        <v/>
      </c>
      <c r="CN33" s="189" t="str">
        <f aca="false">IF(AND(Projects!$C$31&lt;=CN$4,CN$4&lt;=Projects!$C$31+Projects!$D$31-1),Projects!$B$31/Projects!$D$31,"")</f>
        <v/>
      </c>
      <c r="CO33" s="189" t="str">
        <f aca="false">IF(AND(Projects!$C$31&lt;=CO$4,CO$4&lt;=Projects!$C$31+Projects!$D$31-1),Projects!$B$31/Projects!$D$31,"")</f>
        <v/>
      </c>
      <c r="CP33" s="189" t="str">
        <f aca="false">IF(AND(Projects!$C$31&lt;=CP$4,CP$4&lt;=Projects!$C$31+Projects!$D$31-1),Projects!$B$31/Projects!$D$31,"")</f>
        <v/>
      </c>
      <c r="CQ33" s="189" t="str">
        <f aca="false">IF(AND(Projects!$C$31&lt;=CQ$4,CQ$4&lt;=Projects!$C$31+Projects!$D$31-1),Projects!$B$31/Projects!$D$31,"")</f>
        <v/>
      </c>
      <c r="CR33" s="189" t="str">
        <f aca="false">IF(AND(Projects!$C$31&lt;=CR$4,CR$4&lt;=Projects!$C$31+Projects!$D$31-1),Projects!$B$31/Projects!$D$31,"")</f>
        <v/>
      </c>
      <c r="CS33" s="189" t="str">
        <f aca="false">IF(AND(Projects!$C$31&lt;=CS$4,CS$4&lt;=Projects!$C$31+Projects!$D$31-1),Projects!$B$31/Projects!$D$31,"")</f>
        <v/>
      </c>
      <c r="CT33" s="189" t="str">
        <f aca="false">IF(AND(Projects!$C$31&lt;=CT$4,CT$4&lt;=Projects!$C$31+Projects!$D$31-1),Projects!$B$31/Projects!$D$31,"")</f>
        <v/>
      </c>
      <c r="CU33" s="189" t="str">
        <f aca="false">IF(AND(Projects!$C$31&lt;=CU$4,CU$4&lt;=Projects!$C$31+Projects!$D$31-1),Projects!$B$31/Projects!$D$31,"")</f>
        <v/>
      </c>
      <c r="CV33" s="189" t="str">
        <f aca="false">IF(AND(Projects!$C$31&lt;=CV$4,CV$4&lt;=Projects!$C$31+Projects!$D$31-1),Projects!$B$31/Projects!$D$31,"")</f>
        <v/>
      </c>
      <c r="CW33" s="189" t="str">
        <f aca="false">IF(AND(Projects!$C$31&lt;=CW$4,CW$4&lt;=Projects!$C$31+Projects!$D$31-1),Projects!$B$31/Projects!$D$31,"")</f>
        <v/>
      </c>
      <c r="CX33" s="189" t="str">
        <f aca="false">IF(AND(Projects!$C$31&lt;=CX$4,CX$4&lt;=Projects!$C$31+Projects!$D$31-1),Projects!$B$31/Projects!$D$31,"")</f>
        <v/>
      </c>
      <c r="CY33" s="189" t="str">
        <f aca="false">IF(AND(Projects!$C$31&lt;=CY$4,CY$4&lt;=Projects!$C$31+Projects!$D$31-1),Projects!$B$31/Projects!$D$31,"")</f>
        <v/>
      </c>
      <c r="CZ33" s="189" t="str">
        <f aca="false">IF(AND(Projects!$C$31&lt;=CZ$4,CZ$4&lt;=Projects!$C$31+Projects!$D$31-1),Projects!$B$31/Projects!$D$31,"")</f>
        <v/>
      </c>
      <c r="DA33" s="189" t="str">
        <f aca="false">IF(AND(Projects!$C$31&lt;=DA$4,DA$4&lt;=Projects!$C$31+Projects!$D$31-1),Projects!$B$31/Projects!$D$31,"")</f>
        <v/>
      </c>
      <c r="DB33" s="189" t="str">
        <f aca="false">IF(AND(Projects!$C$31&lt;=DB$4,DB$4&lt;=Projects!$C$31+Projects!$D$31-1),Projects!$B$31/Projects!$D$31,"")</f>
        <v/>
      </c>
    </row>
    <row r="34" s="1" customFormat="true" ht="15" hidden="false" customHeight="true" outlineLevel="0" collapsed="false">
      <c r="A34" s="185" t="s">
        <v>35</v>
      </c>
      <c r="B34" s="186" t="n">
        <f aca="false">Projects!$B$32</f>
        <v>15000000</v>
      </c>
      <c r="C34" s="187" t="n">
        <f aca="false">EDATE(Model!$E$2,Projects!$C$32-1)</f>
        <v>47727</v>
      </c>
      <c r="D34" s="187" t="n">
        <f aca="false">EDATE(Model!$E$2,Projects!$C$32+Projects!$D$32-2)</f>
        <v>48274</v>
      </c>
      <c r="E34" s="188" t="n">
        <f aca="false">Projects!$D$32</f>
        <v>19</v>
      </c>
      <c r="F34" s="186" t="n">
        <f aca="false">Projects!$B$32/Projects!$D$32</f>
        <v>789473.684210526</v>
      </c>
      <c r="G34" s="189" t="str">
        <f aca="false">IF(AND(Projects!$C$32&lt;=G$4,G$4&lt;=Projects!$C$32+Projects!$D$32-1),Projects!$B$32/Projects!$D$32,"")</f>
        <v/>
      </c>
      <c r="H34" s="189" t="str">
        <f aca="false">IF(AND(Projects!$C$32&lt;=H$4,H$4&lt;=Projects!$C$32+Projects!$D$32-1),Projects!$B$32/Projects!$D$32,"")</f>
        <v/>
      </c>
      <c r="I34" s="189" t="str">
        <f aca="false">IF(AND(Projects!$C$32&lt;=I$4,I$4&lt;=Projects!$C$32+Projects!$D$32-1),Projects!$B$32/Projects!$D$32,"")</f>
        <v/>
      </c>
      <c r="J34" s="189" t="str">
        <f aca="false">IF(AND(Projects!$C$32&lt;=J$4,J$4&lt;=Projects!$C$32+Projects!$D$32-1),Projects!$B$32/Projects!$D$32,"")</f>
        <v/>
      </c>
      <c r="K34" s="189" t="str">
        <f aca="false">IF(AND(Projects!$C$32&lt;=K$4,K$4&lt;=Projects!$C$32+Projects!$D$32-1),Projects!$B$32/Projects!$D$32,"")</f>
        <v/>
      </c>
      <c r="L34" s="189" t="str">
        <f aca="false">IF(AND(Projects!$C$32&lt;=L$4,L$4&lt;=Projects!$C$32+Projects!$D$32-1),Projects!$B$32/Projects!$D$32,"")</f>
        <v/>
      </c>
      <c r="M34" s="189" t="str">
        <f aca="false">IF(AND(Projects!$C$32&lt;=M$4,M$4&lt;=Projects!$C$32+Projects!$D$32-1),Projects!$B$32/Projects!$D$32,"")</f>
        <v/>
      </c>
      <c r="N34" s="189" t="str">
        <f aca="false">IF(AND(Projects!$C$32&lt;=N$4,N$4&lt;=Projects!$C$32+Projects!$D$32-1),Projects!$B$32/Projects!$D$32,"")</f>
        <v/>
      </c>
      <c r="O34" s="189" t="str">
        <f aca="false">IF(AND(Projects!$C$32&lt;=O$4,O$4&lt;=Projects!$C$32+Projects!$D$32-1),Projects!$B$32/Projects!$D$32,"")</f>
        <v/>
      </c>
      <c r="P34" s="189" t="str">
        <f aca="false">IF(AND(Projects!$C$32&lt;=P$4,P$4&lt;=Projects!$C$32+Projects!$D$32-1),Projects!$B$32/Projects!$D$32,"")</f>
        <v/>
      </c>
      <c r="Q34" s="189" t="str">
        <f aca="false">IF(AND(Projects!$C$32&lt;=Q$4,Q$4&lt;=Projects!$C$32+Projects!$D$32-1),Projects!$B$32/Projects!$D$32,"")</f>
        <v/>
      </c>
      <c r="R34" s="189" t="str">
        <f aca="false">IF(AND(Projects!$C$32&lt;=R$4,R$4&lt;=Projects!$C$32+Projects!$D$32-1),Projects!$B$32/Projects!$D$32,"")</f>
        <v/>
      </c>
      <c r="S34" s="189" t="str">
        <f aca="false">IF(AND(Projects!$C$32&lt;=S$4,S$4&lt;=Projects!$C$32+Projects!$D$32-1),Projects!$B$32/Projects!$D$32,"")</f>
        <v/>
      </c>
      <c r="T34" s="189" t="str">
        <f aca="false">IF(AND(Projects!$C$32&lt;=T$4,T$4&lt;=Projects!$C$32+Projects!$D$32-1),Projects!$B$32/Projects!$D$32,"")</f>
        <v/>
      </c>
      <c r="U34" s="189" t="str">
        <f aca="false">IF(AND(Projects!$C$32&lt;=U$4,U$4&lt;=Projects!$C$32+Projects!$D$32-1),Projects!$B$32/Projects!$D$32,"")</f>
        <v/>
      </c>
      <c r="V34" s="189" t="str">
        <f aca="false">IF(AND(Projects!$C$32&lt;=V$4,V$4&lt;=Projects!$C$32+Projects!$D$32-1),Projects!$B$32/Projects!$D$32,"")</f>
        <v/>
      </c>
      <c r="W34" s="189" t="str">
        <f aca="false">IF(AND(Projects!$C$32&lt;=W$4,W$4&lt;=Projects!$C$32+Projects!$D$32-1),Projects!$B$32/Projects!$D$32,"")</f>
        <v/>
      </c>
      <c r="X34" s="189" t="str">
        <f aca="false">IF(AND(Projects!$C$32&lt;=X$4,X$4&lt;=Projects!$C$32+Projects!$D$32-1),Projects!$B$32/Projects!$D$32,"")</f>
        <v/>
      </c>
      <c r="Y34" s="189" t="str">
        <f aca="false">IF(AND(Projects!$C$32&lt;=Y$4,Y$4&lt;=Projects!$C$32+Projects!$D$32-1),Projects!$B$32/Projects!$D$32,"")</f>
        <v/>
      </c>
      <c r="Z34" s="189" t="str">
        <f aca="false">IF(AND(Projects!$C$32&lt;=Z$4,Z$4&lt;=Projects!$C$32+Projects!$D$32-1),Projects!$B$32/Projects!$D$32,"")</f>
        <v/>
      </c>
      <c r="AA34" s="189" t="str">
        <f aca="false">IF(AND(Projects!$C$32&lt;=AA$4,AA$4&lt;=Projects!$C$32+Projects!$D$32-1),Projects!$B$32/Projects!$D$32,"")</f>
        <v/>
      </c>
      <c r="AB34" s="189" t="str">
        <f aca="false">IF(AND(Projects!$C$32&lt;=AB$4,AB$4&lt;=Projects!$C$32+Projects!$D$32-1),Projects!$B$32/Projects!$D$32,"")</f>
        <v/>
      </c>
      <c r="AC34" s="189" t="str">
        <f aca="false">IF(AND(Projects!$C$32&lt;=AC$4,AC$4&lt;=Projects!$C$32+Projects!$D$32-1),Projects!$B$32/Projects!$D$32,"")</f>
        <v/>
      </c>
      <c r="AD34" s="189" t="str">
        <f aca="false">IF(AND(Projects!$C$32&lt;=AD$4,AD$4&lt;=Projects!$C$32+Projects!$D$32-1),Projects!$B$32/Projects!$D$32,"")</f>
        <v/>
      </c>
      <c r="AE34" s="189" t="str">
        <f aca="false">IF(AND(Projects!$C$32&lt;=AE$4,AE$4&lt;=Projects!$C$32+Projects!$D$32-1),Projects!$B$32/Projects!$D$32,"")</f>
        <v/>
      </c>
      <c r="AF34" s="189" t="str">
        <f aca="false">IF(AND(Projects!$C$32&lt;=AF$4,AF$4&lt;=Projects!$C$32+Projects!$D$32-1),Projects!$B$32/Projects!$D$32,"")</f>
        <v/>
      </c>
      <c r="AG34" s="189" t="str">
        <f aca="false">IF(AND(Projects!$C$32&lt;=AG$4,AG$4&lt;=Projects!$C$32+Projects!$D$32-1),Projects!$B$32/Projects!$D$32,"")</f>
        <v/>
      </c>
      <c r="AH34" s="189" t="str">
        <f aca="false">IF(AND(Projects!$C$32&lt;=AH$4,AH$4&lt;=Projects!$C$32+Projects!$D$32-1),Projects!$B$32/Projects!$D$32,"")</f>
        <v/>
      </c>
      <c r="AI34" s="189" t="str">
        <f aca="false">IF(AND(Projects!$C$32&lt;=AI$4,AI$4&lt;=Projects!$C$32+Projects!$D$32-1),Projects!$B$32/Projects!$D$32,"")</f>
        <v/>
      </c>
      <c r="AJ34" s="189" t="str">
        <f aca="false">IF(AND(Projects!$C$32&lt;=AJ$4,AJ$4&lt;=Projects!$C$32+Projects!$D$32-1),Projects!$B$32/Projects!$D$32,"")</f>
        <v/>
      </c>
      <c r="AK34" s="189" t="str">
        <f aca="false">IF(AND(Projects!$C$32&lt;=AK$4,AK$4&lt;=Projects!$C$32+Projects!$D$32-1),Projects!$B$32/Projects!$D$32,"")</f>
        <v/>
      </c>
      <c r="AL34" s="189" t="str">
        <f aca="false">IF(AND(Projects!$C$32&lt;=AL$4,AL$4&lt;=Projects!$C$32+Projects!$D$32-1),Projects!$B$32/Projects!$D$32,"")</f>
        <v/>
      </c>
      <c r="AM34" s="189" t="str">
        <f aca="false">IF(AND(Projects!$C$32&lt;=AM$4,AM$4&lt;=Projects!$C$32+Projects!$D$32-1),Projects!$B$32/Projects!$D$32,"")</f>
        <v/>
      </c>
      <c r="AN34" s="189" t="str">
        <f aca="false">IF(AND(Projects!$C$32&lt;=AN$4,AN$4&lt;=Projects!$C$32+Projects!$D$32-1),Projects!$B$32/Projects!$D$32,"")</f>
        <v/>
      </c>
      <c r="AO34" s="189" t="str">
        <f aca="false">IF(AND(Projects!$C$32&lt;=AO$4,AO$4&lt;=Projects!$C$32+Projects!$D$32-1),Projects!$B$32/Projects!$D$32,"")</f>
        <v/>
      </c>
      <c r="AP34" s="189" t="str">
        <f aca="false">IF(AND(Projects!$C$32&lt;=AP$4,AP$4&lt;=Projects!$C$32+Projects!$D$32-1),Projects!$B$32/Projects!$D$32,"")</f>
        <v/>
      </c>
      <c r="AQ34" s="189" t="str">
        <f aca="false">IF(AND(Projects!$C$32&lt;=AQ$4,AQ$4&lt;=Projects!$C$32+Projects!$D$32-1),Projects!$B$32/Projects!$D$32,"")</f>
        <v/>
      </c>
      <c r="AR34" s="189" t="str">
        <f aca="false">IF(AND(Projects!$C$32&lt;=AR$4,AR$4&lt;=Projects!$C$32+Projects!$D$32-1),Projects!$B$32/Projects!$D$32,"")</f>
        <v/>
      </c>
      <c r="AS34" s="189" t="str">
        <f aca="false">IF(AND(Projects!$C$32&lt;=AS$4,AS$4&lt;=Projects!$C$32+Projects!$D$32-1),Projects!$B$32/Projects!$D$32,"")</f>
        <v/>
      </c>
      <c r="AT34" s="189" t="str">
        <f aca="false">IF(AND(Projects!$C$32&lt;=AT$4,AT$4&lt;=Projects!$C$32+Projects!$D$32-1),Projects!$B$32/Projects!$D$32,"")</f>
        <v/>
      </c>
      <c r="AU34" s="189" t="str">
        <f aca="false">IF(AND(Projects!$C$32&lt;=AU$4,AU$4&lt;=Projects!$C$32+Projects!$D$32-1),Projects!$B$32/Projects!$D$32,"")</f>
        <v/>
      </c>
      <c r="AV34" s="189" t="str">
        <f aca="false">IF(AND(Projects!$C$32&lt;=AV$4,AV$4&lt;=Projects!$C$32+Projects!$D$32-1),Projects!$B$32/Projects!$D$32,"")</f>
        <v/>
      </c>
      <c r="AW34" s="189" t="str">
        <f aca="false">IF(AND(Projects!$C$32&lt;=AW$4,AW$4&lt;=Projects!$C$32+Projects!$D$32-1),Projects!$B$32/Projects!$D$32,"")</f>
        <v/>
      </c>
      <c r="AX34" s="189" t="str">
        <f aca="false">IF(AND(Projects!$C$32&lt;=AX$4,AX$4&lt;=Projects!$C$32+Projects!$D$32-1),Projects!$B$32/Projects!$D$32,"")</f>
        <v/>
      </c>
      <c r="AY34" s="189" t="str">
        <f aca="false">IF(AND(Projects!$C$32&lt;=AY$4,AY$4&lt;=Projects!$C$32+Projects!$D$32-1),Projects!$B$32/Projects!$D$32,"")</f>
        <v/>
      </c>
      <c r="AZ34" s="189" t="str">
        <f aca="false">IF(AND(Projects!$C$32&lt;=AZ$4,AZ$4&lt;=Projects!$C$32+Projects!$D$32-1),Projects!$B$32/Projects!$D$32,"")</f>
        <v/>
      </c>
      <c r="BA34" s="189" t="str">
        <f aca="false">IF(AND(Projects!$C$32&lt;=BA$4,BA$4&lt;=Projects!$C$32+Projects!$D$32-1),Projects!$B$32/Projects!$D$32,"")</f>
        <v/>
      </c>
      <c r="BB34" s="189" t="str">
        <f aca="false">IF(AND(Projects!$C$32&lt;=BB$4,BB$4&lt;=Projects!$C$32+Projects!$D$32-1),Projects!$B$32/Projects!$D$32,"")</f>
        <v/>
      </c>
      <c r="BC34" s="189" t="str">
        <f aca="false">IF(AND(Projects!$C$32&lt;=BC$4,BC$4&lt;=Projects!$C$32+Projects!$D$32-1),Projects!$B$32/Projects!$D$32,"")</f>
        <v/>
      </c>
      <c r="BD34" s="189" t="str">
        <f aca="false">IF(AND(Projects!$C$32&lt;=BD$4,BD$4&lt;=Projects!$C$32+Projects!$D$32-1),Projects!$B$32/Projects!$D$32,"")</f>
        <v/>
      </c>
      <c r="BE34" s="189" t="str">
        <f aca="false">IF(AND(Projects!$C$32&lt;=BE$4,BE$4&lt;=Projects!$C$32+Projects!$D$32-1),Projects!$B$32/Projects!$D$32,"")</f>
        <v/>
      </c>
      <c r="BF34" s="189" t="str">
        <f aca="false">IF(AND(Projects!$C$32&lt;=BF$4,BF$4&lt;=Projects!$C$32+Projects!$D$32-1),Projects!$B$32/Projects!$D$32,"")</f>
        <v/>
      </c>
      <c r="BG34" s="189" t="str">
        <f aca="false">IF(AND(Projects!$C$32&lt;=BG$4,BG$4&lt;=Projects!$C$32+Projects!$D$32-1),Projects!$B$32/Projects!$D$32,"")</f>
        <v/>
      </c>
      <c r="BH34" s="189" t="n">
        <f aca="false">IF(AND(Projects!$C$32&lt;=BH$4,BH$4&lt;=Projects!$C$32+Projects!$D$32-1),Projects!$B$32/Projects!$D$32,"")</f>
        <v>789473.684210526</v>
      </c>
      <c r="BI34" s="189" t="n">
        <f aca="false">IF(AND(Projects!$C$32&lt;=BI$4,BI$4&lt;=Projects!$C$32+Projects!$D$32-1),Projects!$B$32/Projects!$D$32,"")</f>
        <v>789473.684210526</v>
      </c>
      <c r="BJ34" s="189" t="n">
        <f aca="false">IF(AND(Projects!$C$32&lt;=BJ$4,BJ$4&lt;=Projects!$C$32+Projects!$D$32-1),Projects!$B$32/Projects!$D$32,"")</f>
        <v>789473.684210526</v>
      </c>
      <c r="BK34" s="189" t="n">
        <f aca="false">IF(AND(Projects!$C$32&lt;=BK$4,BK$4&lt;=Projects!$C$32+Projects!$D$32-1),Projects!$B$32/Projects!$D$32,"")</f>
        <v>789473.684210526</v>
      </c>
      <c r="BL34" s="189" t="n">
        <f aca="false">IF(AND(Projects!$C$32&lt;=BL$4,BL$4&lt;=Projects!$C$32+Projects!$D$32-1),Projects!$B$32/Projects!$D$32,"")</f>
        <v>789473.684210526</v>
      </c>
      <c r="BM34" s="189" t="n">
        <f aca="false">IF(AND(Projects!$C$32&lt;=BM$4,BM$4&lt;=Projects!$C$32+Projects!$D$32-1),Projects!$B$32/Projects!$D$32,"")</f>
        <v>789473.684210526</v>
      </c>
      <c r="BN34" s="189" t="n">
        <f aca="false">IF(AND(Projects!$C$32&lt;=BN$4,BN$4&lt;=Projects!$C$32+Projects!$D$32-1),Projects!$B$32/Projects!$D$32,"")</f>
        <v>789473.684210526</v>
      </c>
      <c r="BO34" s="189" t="n">
        <f aca="false">IF(AND(Projects!$C$32&lt;=BO$4,BO$4&lt;=Projects!$C$32+Projects!$D$32-1),Projects!$B$32/Projects!$D$32,"")</f>
        <v>789473.684210526</v>
      </c>
      <c r="BP34" s="189" t="n">
        <f aca="false">IF(AND(Projects!$C$32&lt;=BP$4,BP$4&lt;=Projects!$C$32+Projects!$D$32-1),Projects!$B$32/Projects!$D$32,"")</f>
        <v>789473.684210526</v>
      </c>
      <c r="BQ34" s="189" t="n">
        <f aca="false">IF(AND(Projects!$C$32&lt;=BQ$4,BQ$4&lt;=Projects!$C$32+Projects!$D$32-1),Projects!$B$32/Projects!$D$32,"")</f>
        <v>789473.684210526</v>
      </c>
      <c r="BR34" s="189" t="n">
        <f aca="false">IF(AND(Projects!$C$32&lt;=BR$4,BR$4&lt;=Projects!$C$32+Projects!$D$32-1),Projects!$B$32/Projects!$D$32,"")</f>
        <v>789473.684210526</v>
      </c>
      <c r="BS34" s="189" t="n">
        <f aca="false">IF(AND(Projects!$C$32&lt;=BS$4,BS$4&lt;=Projects!$C$32+Projects!$D$32-1),Projects!$B$32/Projects!$D$32,"")</f>
        <v>789473.684210526</v>
      </c>
      <c r="BT34" s="189" t="n">
        <f aca="false">IF(AND(Projects!$C$32&lt;=BT$4,BT$4&lt;=Projects!$C$32+Projects!$D$32-1),Projects!$B$32/Projects!$D$32,"")</f>
        <v>789473.684210526</v>
      </c>
      <c r="BU34" s="189" t="n">
        <f aca="false">IF(AND(Projects!$C$32&lt;=BU$4,BU$4&lt;=Projects!$C$32+Projects!$D$32-1),Projects!$B$32/Projects!$D$32,"")</f>
        <v>789473.684210526</v>
      </c>
      <c r="BV34" s="189" t="n">
        <f aca="false">IF(AND(Projects!$C$32&lt;=BV$4,BV$4&lt;=Projects!$C$32+Projects!$D$32-1),Projects!$B$32/Projects!$D$32,"")</f>
        <v>789473.684210526</v>
      </c>
      <c r="BW34" s="189" t="n">
        <f aca="false">IF(AND(Projects!$C$32&lt;=BW$4,BW$4&lt;=Projects!$C$32+Projects!$D$32-1),Projects!$B$32/Projects!$D$32,"")</f>
        <v>789473.684210526</v>
      </c>
      <c r="BX34" s="189" t="n">
        <f aca="false">IF(AND(Projects!$C$32&lt;=BX$4,BX$4&lt;=Projects!$C$32+Projects!$D$32-1),Projects!$B$32/Projects!$D$32,"")</f>
        <v>789473.684210526</v>
      </c>
      <c r="BY34" s="189" t="n">
        <f aca="false">IF(AND(Projects!$C$32&lt;=BY$4,BY$4&lt;=Projects!$C$32+Projects!$D$32-1),Projects!$B$32/Projects!$D$32,"")</f>
        <v>789473.684210526</v>
      </c>
      <c r="BZ34" s="189" t="n">
        <f aca="false">IF(AND(Projects!$C$32&lt;=BZ$4,BZ$4&lt;=Projects!$C$32+Projects!$D$32-1),Projects!$B$32/Projects!$D$32,"")</f>
        <v>789473.684210526</v>
      </c>
      <c r="CA34" s="189" t="str">
        <f aca="false">IF(AND(Projects!$C$32&lt;=CA$4,CA$4&lt;=Projects!$C$32+Projects!$D$32-1),Projects!$B$32/Projects!$D$32,"")</f>
        <v/>
      </c>
      <c r="CB34" s="189" t="str">
        <f aca="false">IF(AND(Projects!$C$32&lt;=CB$4,CB$4&lt;=Projects!$C$32+Projects!$D$32-1),Projects!$B$32/Projects!$D$32,"")</f>
        <v/>
      </c>
      <c r="CC34" s="189" t="str">
        <f aca="false">IF(AND(Projects!$C$32&lt;=CC$4,CC$4&lt;=Projects!$C$32+Projects!$D$32-1),Projects!$B$32/Projects!$D$32,"")</f>
        <v/>
      </c>
      <c r="CD34" s="189" t="str">
        <f aca="false">IF(AND(Projects!$C$32&lt;=CD$4,CD$4&lt;=Projects!$C$32+Projects!$D$32-1),Projects!$B$32/Projects!$D$32,"")</f>
        <v/>
      </c>
      <c r="CE34" s="189" t="str">
        <f aca="false">IF(AND(Projects!$C$32&lt;=CE$4,CE$4&lt;=Projects!$C$32+Projects!$D$32-1),Projects!$B$32/Projects!$D$32,"")</f>
        <v/>
      </c>
      <c r="CF34" s="189" t="str">
        <f aca="false">IF(AND(Projects!$C$32&lt;=CF$4,CF$4&lt;=Projects!$C$32+Projects!$D$32-1),Projects!$B$32/Projects!$D$32,"")</f>
        <v/>
      </c>
      <c r="CG34" s="189" t="str">
        <f aca="false">IF(AND(Projects!$C$32&lt;=CG$4,CG$4&lt;=Projects!$C$32+Projects!$D$32-1),Projects!$B$32/Projects!$D$32,"")</f>
        <v/>
      </c>
      <c r="CH34" s="189" t="str">
        <f aca="false">IF(AND(Projects!$C$32&lt;=CH$4,CH$4&lt;=Projects!$C$32+Projects!$D$32-1),Projects!$B$32/Projects!$D$32,"")</f>
        <v/>
      </c>
      <c r="CI34" s="189" t="str">
        <f aca="false">IF(AND(Projects!$C$32&lt;=CI$4,CI$4&lt;=Projects!$C$32+Projects!$D$32-1),Projects!$B$32/Projects!$D$32,"")</f>
        <v/>
      </c>
      <c r="CJ34" s="189" t="str">
        <f aca="false">IF(AND(Projects!$C$32&lt;=CJ$4,CJ$4&lt;=Projects!$C$32+Projects!$D$32-1),Projects!$B$32/Projects!$D$32,"")</f>
        <v/>
      </c>
      <c r="CK34" s="189" t="str">
        <f aca="false">IF(AND(Projects!$C$32&lt;=CK$4,CK$4&lt;=Projects!$C$32+Projects!$D$32-1),Projects!$B$32/Projects!$D$32,"")</f>
        <v/>
      </c>
      <c r="CL34" s="189" t="str">
        <f aca="false">IF(AND(Projects!$C$32&lt;=CL$4,CL$4&lt;=Projects!$C$32+Projects!$D$32-1),Projects!$B$32/Projects!$D$32,"")</f>
        <v/>
      </c>
      <c r="CM34" s="189" t="str">
        <f aca="false">IF(AND(Projects!$C$32&lt;=CM$4,CM$4&lt;=Projects!$C$32+Projects!$D$32-1),Projects!$B$32/Projects!$D$32,"")</f>
        <v/>
      </c>
      <c r="CN34" s="189" t="str">
        <f aca="false">IF(AND(Projects!$C$32&lt;=CN$4,CN$4&lt;=Projects!$C$32+Projects!$D$32-1),Projects!$B$32/Projects!$D$32,"")</f>
        <v/>
      </c>
      <c r="CO34" s="189" t="str">
        <f aca="false">IF(AND(Projects!$C$32&lt;=CO$4,CO$4&lt;=Projects!$C$32+Projects!$D$32-1),Projects!$B$32/Projects!$D$32,"")</f>
        <v/>
      </c>
      <c r="CP34" s="189" t="str">
        <f aca="false">IF(AND(Projects!$C$32&lt;=CP$4,CP$4&lt;=Projects!$C$32+Projects!$D$32-1),Projects!$B$32/Projects!$D$32,"")</f>
        <v/>
      </c>
      <c r="CQ34" s="189" t="str">
        <f aca="false">IF(AND(Projects!$C$32&lt;=CQ$4,CQ$4&lt;=Projects!$C$32+Projects!$D$32-1),Projects!$B$32/Projects!$D$32,"")</f>
        <v/>
      </c>
      <c r="CR34" s="189" t="str">
        <f aca="false">IF(AND(Projects!$C$32&lt;=CR$4,CR$4&lt;=Projects!$C$32+Projects!$D$32-1),Projects!$B$32/Projects!$D$32,"")</f>
        <v/>
      </c>
      <c r="CS34" s="189" t="str">
        <f aca="false">IF(AND(Projects!$C$32&lt;=CS$4,CS$4&lt;=Projects!$C$32+Projects!$D$32-1),Projects!$B$32/Projects!$D$32,"")</f>
        <v/>
      </c>
      <c r="CT34" s="189" t="str">
        <f aca="false">IF(AND(Projects!$C$32&lt;=CT$4,CT$4&lt;=Projects!$C$32+Projects!$D$32-1),Projects!$B$32/Projects!$D$32,"")</f>
        <v/>
      </c>
      <c r="CU34" s="189" t="str">
        <f aca="false">IF(AND(Projects!$C$32&lt;=CU$4,CU$4&lt;=Projects!$C$32+Projects!$D$32-1),Projects!$B$32/Projects!$D$32,"")</f>
        <v/>
      </c>
      <c r="CV34" s="189" t="str">
        <f aca="false">IF(AND(Projects!$C$32&lt;=CV$4,CV$4&lt;=Projects!$C$32+Projects!$D$32-1),Projects!$B$32/Projects!$D$32,"")</f>
        <v/>
      </c>
      <c r="CW34" s="189" t="str">
        <f aca="false">IF(AND(Projects!$C$32&lt;=CW$4,CW$4&lt;=Projects!$C$32+Projects!$D$32-1),Projects!$B$32/Projects!$D$32,"")</f>
        <v/>
      </c>
      <c r="CX34" s="189" t="str">
        <f aca="false">IF(AND(Projects!$C$32&lt;=CX$4,CX$4&lt;=Projects!$C$32+Projects!$D$32-1),Projects!$B$32/Projects!$D$32,"")</f>
        <v/>
      </c>
      <c r="CY34" s="189" t="str">
        <f aca="false">IF(AND(Projects!$C$32&lt;=CY$4,CY$4&lt;=Projects!$C$32+Projects!$D$32-1),Projects!$B$32/Projects!$D$32,"")</f>
        <v/>
      </c>
      <c r="CZ34" s="189" t="str">
        <f aca="false">IF(AND(Projects!$C$32&lt;=CZ$4,CZ$4&lt;=Projects!$C$32+Projects!$D$32-1),Projects!$B$32/Projects!$D$32,"")</f>
        <v/>
      </c>
      <c r="DA34" s="189" t="str">
        <f aca="false">IF(AND(Projects!$C$32&lt;=DA$4,DA$4&lt;=Projects!$C$32+Projects!$D$32-1),Projects!$B$32/Projects!$D$32,"")</f>
        <v/>
      </c>
      <c r="DB34" s="189" t="str">
        <f aca="false">IF(AND(Projects!$C$32&lt;=DB$4,DB$4&lt;=Projects!$C$32+Projects!$D$32-1),Projects!$B$32/Projects!$D$32,"")</f>
        <v/>
      </c>
    </row>
    <row r="35" s="1" customFormat="true" ht="15" hidden="false" customHeight="true" outlineLevel="0" collapsed="false">
      <c r="A35" s="185" t="s">
        <v>36</v>
      </c>
      <c r="B35" s="186" t="n">
        <f aca="false">Projects!$B$33</f>
        <v>15000000</v>
      </c>
      <c r="C35" s="187" t="n">
        <f aca="false">EDATE(Model!$E$2,Projects!$C$33-1)</f>
        <v>47788</v>
      </c>
      <c r="D35" s="187" t="n">
        <f aca="false">EDATE(Model!$E$2,Projects!$C$33+Projects!$D$33-2)</f>
        <v>48335</v>
      </c>
      <c r="E35" s="188" t="n">
        <f aca="false">Projects!$D$33</f>
        <v>19</v>
      </c>
      <c r="F35" s="186" t="n">
        <f aca="false">Projects!$B$33/Projects!$D$33</f>
        <v>789473.684210526</v>
      </c>
      <c r="G35" s="189" t="str">
        <f aca="false">IF(AND(Projects!$C$33&lt;=G$4,G$4&lt;=Projects!$C$33+Projects!$D$33-1),Projects!$B$33/Projects!$D$33,"")</f>
        <v/>
      </c>
      <c r="H35" s="189" t="str">
        <f aca="false">IF(AND(Projects!$C$33&lt;=H$4,H$4&lt;=Projects!$C$33+Projects!$D$33-1),Projects!$B$33/Projects!$D$33,"")</f>
        <v/>
      </c>
      <c r="I35" s="189" t="str">
        <f aca="false">IF(AND(Projects!$C$33&lt;=I$4,I$4&lt;=Projects!$C$33+Projects!$D$33-1),Projects!$B$33/Projects!$D$33,"")</f>
        <v/>
      </c>
      <c r="J35" s="189" t="str">
        <f aca="false">IF(AND(Projects!$C$33&lt;=J$4,J$4&lt;=Projects!$C$33+Projects!$D$33-1),Projects!$B$33/Projects!$D$33,"")</f>
        <v/>
      </c>
      <c r="K35" s="189" t="str">
        <f aca="false">IF(AND(Projects!$C$33&lt;=K$4,K$4&lt;=Projects!$C$33+Projects!$D$33-1),Projects!$B$33/Projects!$D$33,"")</f>
        <v/>
      </c>
      <c r="L35" s="189" t="str">
        <f aca="false">IF(AND(Projects!$C$33&lt;=L$4,L$4&lt;=Projects!$C$33+Projects!$D$33-1),Projects!$B$33/Projects!$D$33,"")</f>
        <v/>
      </c>
      <c r="M35" s="189" t="str">
        <f aca="false">IF(AND(Projects!$C$33&lt;=M$4,M$4&lt;=Projects!$C$33+Projects!$D$33-1),Projects!$B$33/Projects!$D$33,"")</f>
        <v/>
      </c>
      <c r="N35" s="189" t="str">
        <f aca="false">IF(AND(Projects!$C$33&lt;=N$4,N$4&lt;=Projects!$C$33+Projects!$D$33-1),Projects!$B$33/Projects!$D$33,"")</f>
        <v/>
      </c>
      <c r="O35" s="189" t="str">
        <f aca="false">IF(AND(Projects!$C$33&lt;=O$4,O$4&lt;=Projects!$C$33+Projects!$D$33-1),Projects!$B$33/Projects!$D$33,"")</f>
        <v/>
      </c>
      <c r="P35" s="189" t="str">
        <f aca="false">IF(AND(Projects!$C$33&lt;=P$4,P$4&lt;=Projects!$C$33+Projects!$D$33-1),Projects!$B$33/Projects!$D$33,"")</f>
        <v/>
      </c>
      <c r="Q35" s="189" t="str">
        <f aca="false">IF(AND(Projects!$C$33&lt;=Q$4,Q$4&lt;=Projects!$C$33+Projects!$D$33-1),Projects!$B$33/Projects!$D$33,"")</f>
        <v/>
      </c>
      <c r="R35" s="189" t="str">
        <f aca="false">IF(AND(Projects!$C$33&lt;=R$4,R$4&lt;=Projects!$C$33+Projects!$D$33-1),Projects!$B$33/Projects!$D$33,"")</f>
        <v/>
      </c>
      <c r="S35" s="189" t="str">
        <f aca="false">IF(AND(Projects!$C$33&lt;=S$4,S$4&lt;=Projects!$C$33+Projects!$D$33-1),Projects!$B$33/Projects!$D$33,"")</f>
        <v/>
      </c>
      <c r="T35" s="189" t="str">
        <f aca="false">IF(AND(Projects!$C$33&lt;=T$4,T$4&lt;=Projects!$C$33+Projects!$D$33-1),Projects!$B$33/Projects!$D$33,"")</f>
        <v/>
      </c>
      <c r="U35" s="189" t="str">
        <f aca="false">IF(AND(Projects!$C$33&lt;=U$4,U$4&lt;=Projects!$C$33+Projects!$D$33-1),Projects!$B$33/Projects!$D$33,"")</f>
        <v/>
      </c>
      <c r="V35" s="189" t="str">
        <f aca="false">IF(AND(Projects!$C$33&lt;=V$4,V$4&lt;=Projects!$C$33+Projects!$D$33-1),Projects!$B$33/Projects!$D$33,"")</f>
        <v/>
      </c>
      <c r="W35" s="189" t="str">
        <f aca="false">IF(AND(Projects!$C$33&lt;=W$4,W$4&lt;=Projects!$C$33+Projects!$D$33-1),Projects!$B$33/Projects!$D$33,"")</f>
        <v/>
      </c>
      <c r="X35" s="189" t="str">
        <f aca="false">IF(AND(Projects!$C$33&lt;=X$4,X$4&lt;=Projects!$C$33+Projects!$D$33-1),Projects!$B$33/Projects!$D$33,"")</f>
        <v/>
      </c>
      <c r="Y35" s="189" t="str">
        <f aca="false">IF(AND(Projects!$C$33&lt;=Y$4,Y$4&lt;=Projects!$C$33+Projects!$D$33-1),Projects!$B$33/Projects!$D$33,"")</f>
        <v/>
      </c>
      <c r="Z35" s="189" t="str">
        <f aca="false">IF(AND(Projects!$C$33&lt;=Z$4,Z$4&lt;=Projects!$C$33+Projects!$D$33-1),Projects!$B$33/Projects!$D$33,"")</f>
        <v/>
      </c>
      <c r="AA35" s="189" t="str">
        <f aca="false">IF(AND(Projects!$C$33&lt;=AA$4,AA$4&lt;=Projects!$C$33+Projects!$D$33-1),Projects!$B$33/Projects!$D$33,"")</f>
        <v/>
      </c>
      <c r="AB35" s="189" t="str">
        <f aca="false">IF(AND(Projects!$C$33&lt;=AB$4,AB$4&lt;=Projects!$C$33+Projects!$D$33-1),Projects!$B$33/Projects!$D$33,"")</f>
        <v/>
      </c>
      <c r="AC35" s="189" t="str">
        <f aca="false">IF(AND(Projects!$C$33&lt;=AC$4,AC$4&lt;=Projects!$C$33+Projects!$D$33-1),Projects!$B$33/Projects!$D$33,"")</f>
        <v/>
      </c>
      <c r="AD35" s="189" t="str">
        <f aca="false">IF(AND(Projects!$C$33&lt;=AD$4,AD$4&lt;=Projects!$C$33+Projects!$D$33-1),Projects!$B$33/Projects!$D$33,"")</f>
        <v/>
      </c>
      <c r="AE35" s="189" t="str">
        <f aca="false">IF(AND(Projects!$C$33&lt;=AE$4,AE$4&lt;=Projects!$C$33+Projects!$D$33-1),Projects!$B$33/Projects!$D$33,"")</f>
        <v/>
      </c>
      <c r="AF35" s="189" t="str">
        <f aca="false">IF(AND(Projects!$C$33&lt;=AF$4,AF$4&lt;=Projects!$C$33+Projects!$D$33-1),Projects!$B$33/Projects!$D$33,"")</f>
        <v/>
      </c>
      <c r="AG35" s="189" t="str">
        <f aca="false">IF(AND(Projects!$C$33&lt;=AG$4,AG$4&lt;=Projects!$C$33+Projects!$D$33-1),Projects!$B$33/Projects!$D$33,"")</f>
        <v/>
      </c>
      <c r="AH35" s="189" t="str">
        <f aca="false">IF(AND(Projects!$C$33&lt;=AH$4,AH$4&lt;=Projects!$C$33+Projects!$D$33-1),Projects!$B$33/Projects!$D$33,"")</f>
        <v/>
      </c>
      <c r="AI35" s="189" t="str">
        <f aca="false">IF(AND(Projects!$C$33&lt;=AI$4,AI$4&lt;=Projects!$C$33+Projects!$D$33-1),Projects!$B$33/Projects!$D$33,"")</f>
        <v/>
      </c>
      <c r="AJ35" s="189" t="str">
        <f aca="false">IF(AND(Projects!$C$33&lt;=AJ$4,AJ$4&lt;=Projects!$C$33+Projects!$D$33-1),Projects!$B$33/Projects!$D$33,"")</f>
        <v/>
      </c>
      <c r="AK35" s="189" t="str">
        <f aca="false">IF(AND(Projects!$C$33&lt;=AK$4,AK$4&lt;=Projects!$C$33+Projects!$D$33-1),Projects!$B$33/Projects!$D$33,"")</f>
        <v/>
      </c>
      <c r="AL35" s="189" t="str">
        <f aca="false">IF(AND(Projects!$C$33&lt;=AL$4,AL$4&lt;=Projects!$C$33+Projects!$D$33-1),Projects!$B$33/Projects!$D$33,"")</f>
        <v/>
      </c>
      <c r="AM35" s="189" t="str">
        <f aca="false">IF(AND(Projects!$C$33&lt;=AM$4,AM$4&lt;=Projects!$C$33+Projects!$D$33-1),Projects!$B$33/Projects!$D$33,"")</f>
        <v/>
      </c>
      <c r="AN35" s="189" t="str">
        <f aca="false">IF(AND(Projects!$C$33&lt;=AN$4,AN$4&lt;=Projects!$C$33+Projects!$D$33-1),Projects!$B$33/Projects!$D$33,"")</f>
        <v/>
      </c>
      <c r="AO35" s="189" t="str">
        <f aca="false">IF(AND(Projects!$C$33&lt;=AO$4,AO$4&lt;=Projects!$C$33+Projects!$D$33-1),Projects!$B$33/Projects!$D$33,"")</f>
        <v/>
      </c>
      <c r="AP35" s="189" t="str">
        <f aca="false">IF(AND(Projects!$C$33&lt;=AP$4,AP$4&lt;=Projects!$C$33+Projects!$D$33-1),Projects!$B$33/Projects!$D$33,"")</f>
        <v/>
      </c>
      <c r="AQ35" s="189" t="str">
        <f aca="false">IF(AND(Projects!$C$33&lt;=AQ$4,AQ$4&lt;=Projects!$C$33+Projects!$D$33-1),Projects!$B$33/Projects!$D$33,"")</f>
        <v/>
      </c>
      <c r="AR35" s="189" t="str">
        <f aca="false">IF(AND(Projects!$C$33&lt;=AR$4,AR$4&lt;=Projects!$C$33+Projects!$D$33-1),Projects!$B$33/Projects!$D$33,"")</f>
        <v/>
      </c>
      <c r="AS35" s="189" t="str">
        <f aca="false">IF(AND(Projects!$C$33&lt;=AS$4,AS$4&lt;=Projects!$C$33+Projects!$D$33-1),Projects!$B$33/Projects!$D$33,"")</f>
        <v/>
      </c>
      <c r="AT35" s="189" t="str">
        <f aca="false">IF(AND(Projects!$C$33&lt;=AT$4,AT$4&lt;=Projects!$C$33+Projects!$D$33-1),Projects!$B$33/Projects!$D$33,"")</f>
        <v/>
      </c>
      <c r="AU35" s="189" t="str">
        <f aca="false">IF(AND(Projects!$C$33&lt;=AU$4,AU$4&lt;=Projects!$C$33+Projects!$D$33-1),Projects!$B$33/Projects!$D$33,"")</f>
        <v/>
      </c>
      <c r="AV35" s="189" t="str">
        <f aca="false">IF(AND(Projects!$C$33&lt;=AV$4,AV$4&lt;=Projects!$C$33+Projects!$D$33-1),Projects!$B$33/Projects!$D$33,"")</f>
        <v/>
      </c>
      <c r="AW35" s="189" t="str">
        <f aca="false">IF(AND(Projects!$C$33&lt;=AW$4,AW$4&lt;=Projects!$C$33+Projects!$D$33-1),Projects!$B$33/Projects!$D$33,"")</f>
        <v/>
      </c>
      <c r="AX35" s="189" t="str">
        <f aca="false">IF(AND(Projects!$C$33&lt;=AX$4,AX$4&lt;=Projects!$C$33+Projects!$D$33-1),Projects!$B$33/Projects!$D$33,"")</f>
        <v/>
      </c>
      <c r="AY35" s="189" t="str">
        <f aca="false">IF(AND(Projects!$C$33&lt;=AY$4,AY$4&lt;=Projects!$C$33+Projects!$D$33-1),Projects!$B$33/Projects!$D$33,"")</f>
        <v/>
      </c>
      <c r="AZ35" s="189" t="str">
        <f aca="false">IF(AND(Projects!$C$33&lt;=AZ$4,AZ$4&lt;=Projects!$C$33+Projects!$D$33-1),Projects!$B$33/Projects!$D$33,"")</f>
        <v/>
      </c>
      <c r="BA35" s="189" t="str">
        <f aca="false">IF(AND(Projects!$C$33&lt;=BA$4,BA$4&lt;=Projects!$C$33+Projects!$D$33-1),Projects!$B$33/Projects!$D$33,"")</f>
        <v/>
      </c>
      <c r="BB35" s="189" t="str">
        <f aca="false">IF(AND(Projects!$C$33&lt;=BB$4,BB$4&lt;=Projects!$C$33+Projects!$D$33-1),Projects!$B$33/Projects!$D$33,"")</f>
        <v/>
      </c>
      <c r="BC35" s="189" t="str">
        <f aca="false">IF(AND(Projects!$C$33&lt;=BC$4,BC$4&lt;=Projects!$C$33+Projects!$D$33-1),Projects!$B$33/Projects!$D$33,"")</f>
        <v/>
      </c>
      <c r="BD35" s="189" t="str">
        <f aca="false">IF(AND(Projects!$C$33&lt;=BD$4,BD$4&lt;=Projects!$C$33+Projects!$D$33-1),Projects!$B$33/Projects!$D$33,"")</f>
        <v/>
      </c>
      <c r="BE35" s="189" t="str">
        <f aca="false">IF(AND(Projects!$C$33&lt;=BE$4,BE$4&lt;=Projects!$C$33+Projects!$D$33-1),Projects!$B$33/Projects!$D$33,"")</f>
        <v/>
      </c>
      <c r="BF35" s="189" t="str">
        <f aca="false">IF(AND(Projects!$C$33&lt;=BF$4,BF$4&lt;=Projects!$C$33+Projects!$D$33-1),Projects!$B$33/Projects!$D$33,"")</f>
        <v/>
      </c>
      <c r="BG35" s="189" t="str">
        <f aca="false">IF(AND(Projects!$C$33&lt;=BG$4,BG$4&lt;=Projects!$C$33+Projects!$D$33-1),Projects!$B$33/Projects!$D$33,"")</f>
        <v/>
      </c>
      <c r="BH35" s="189" t="str">
        <f aca="false">IF(AND(Projects!$C$33&lt;=BH$4,BH$4&lt;=Projects!$C$33+Projects!$D$33-1),Projects!$B$33/Projects!$D$33,"")</f>
        <v/>
      </c>
      <c r="BI35" s="189" t="str">
        <f aca="false">IF(AND(Projects!$C$33&lt;=BI$4,BI$4&lt;=Projects!$C$33+Projects!$D$33-1),Projects!$B$33/Projects!$D$33,"")</f>
        <v/>
      </c>
      <c r="BJ35" s="189" t="n">
        <f aca="false">IF(AND(Projects!$C$33&lt;=BJ$4,BJ$4&lt;=Projects!$C$33+Projects!$D$33-1),Projects!$B$33/Projects!$D$33,"")</f>
        <v>789473.684210526</v>
      </c>
      <c r="BK35" s="189" t="n">
        <f aca="false">IF(AND(Projects!$C$33&lt;=BK$4,BK$4&lt;=Projects!$C$33+Projects!$D$33-1),Projects!$B$33/Projects!$D$33,"")</f>
        <v>789473.684210526</v>
      </c>
      <c r="BL35" s="189" t="n">
        <f aca="false">IF(AND(Projects!$C$33&lt;=BL$4,BL$4&lt;=Projects!$C$33+Projects!$D$33-1),Projects!$B$33/Projects!$D$33,"")</f>
        <v>789473.684210526</v>
      </c>
      <c r="BM35" s="189" t="n">
        <f aca="false">IF(AND(Projects!$C$33&lt;=BM$4,BM$4&lt;=Projects!$C$33+Projects!$D$33-1),Projects!$B$33/Projects!$D$33,"")</f>
        <v>789473.684210526</v>
      </c>
      <c r="BN35" s="189" t="n">
        <f aca="false">IF(AND(Projects!$C$33&lt;=BN$4,BN$4&lt;=Projects!$C$33+Projects!$D$33-1),Projects!$B$33/Projects!$D$33,"")</f>
        <v>789473.684210526</v>
      </c>
      <c r="BO35" s="189" t="n">
        <f aca="false">IF(AND(Projects!$C$33&lt;=BO$4,BO$4&lt;=Projects!$C$33+Projects!$D$33-1),Projects!$B$33/Projects!$D$33,"")</f>
        <v>789473.684210526</v>
      </c>
      <c r="BP35" s="189" t="n">
        <f aca="false">IF(AND(Projects!$C$33&lt;=BP$4,BP$4&lt;=Projects!$C$33+Projects!$D$33-1),Projects!$B$33/Projects!$D$33,"")</f>
        <v>789473.684210526</v>
      </c>
      <c r="BQ35" s="189" t="n">
        <f aca="false">IF(AND(Projects!$C$33&lt;=BQ$4,BQ$4&lt;=Projects!$C$33+Projects!$D$33-1),Projects!$B$33/Projects!$D$33,"")</f>
        <v>789473.684210526</v>
      </c>
      <c r="BR35" s="189" t="n">
        <f aca="false">IF(AND(Projects!$C$33&lt;=BR$4,BR$4&lt;=Projects!$C$33+Projects!$D$33-1),Projects!$B$33/Projects!$D$33,"")</f>
        <v>789473.684210526</v>
      </c>
      <c r="BS35" s="189" t="n">
        <f aca="false">IF(AND(Projects!$C$33&lt;=BS$4,BS$4&lt;=Projects!$C$33+Projects!$D$33-1),Projects!$B$33/Projects!$D$33,"")</f>
        <v>789473.684210526</v>
      </c>
      <c r="BT35" s="189" t="n">
        <f aca="false">IF(AND(Projects!$C$33&lt;=BT$4,BT$4&lt;=Projects!$C$33+Projects!$D$33-1),Projects!$B$33/Projects!$D$33,"")</f>
        <v>789473.684210526</v>
      </c>
      <c r="BU35" s="189" t="n">
        <f aca="false">IF(AND(Projects!$C$33&lt;=BU$4,BU$4&lt;=Projects!$C$33+Projects!$D$33-1),Projects!$B$33/Projects!$D$33,"")</f>
        <v>789473.684210526</v>
      </c>
      <c r="BV35" s="189" t="n">
        <f aca="false">IF(AND(Projects!$C$33&lt;=BV$4,BV$4&lt;=Projects!$C$33+Projects!$D$33-1),Projects!$B$33/Projects!$D$33,"")</f>
        <v>789473.684210526</v>
      </c>
      <c r="BW35" s="189" t="n">
        <f aca="false">IF(AND(Projects!$C$33&lt;=BW$4,BW$4&lt;=Projects!$C$33+Projects!$D$33-1),Projects!$B$33/Projects!$D$33,"")</f>
        <v>789473.684210526</v>
      </c>
      <c r="BX35" s="189" t="n">
        <f aca="false">IF(AND(Projects!$C$33&lt;=BX$4,BX$4&lt;=Projects!$C$33+Projects!$D$33-1),Projects!$B$33/Projects!$D$33,"")</f>
        <v>789473.684210526</v>
      </c>
      <c r="BY35" s="189" t="n">
        <f aca="false">IF(AND(Projects!$C$33&lt;=BY$4,BY$4&lt;=Projects!$C$33+Projects!$D$33-1),Projects!$B$33/Projects!$D$33,"")</f>
        <v>789473.684210526</v>
      </c>
      <c r="BZ35" s="189" t="n">
        <f aca="false">IF(AND(Projects!$C$33&lt;=BZ$4,BZ$4&lt;=Projects!$C$33+Projects!$D$33-1),Projects!$B$33/Projects!$D$33,"")</f>
        <v>789473.684210526</v>
      </c>
      <c r="CA35" s="189" t="n">
        <f aca="false">IF(AND(Projects!$C$33&lt;=CA$4,CA$4&lt;=Projects!$C$33+Projects!$D$33-1),Projects!$B$33/Projects!$D$33,"")</f>
        <v>789473.684210526</v>
      </c>
      <c r="CB35" s="189" t="n">
        <f aca="false">IF(AND(Projects!$C$33&lt;=CB$4,CB$4&lt;=Projects!$C$33+Projects!$D$33-1),Projects!$B$33/Projects!$D$33,"")</f>
        <v>789473.684210526</v>
      </c>
      <c r="CC35" s="189" t="str">
        <f aca="false">IF(AND(Projects!$C$33&lt;=CC$4,CC$4&lt;=Projects!$C$33+Projects!$D$33-1),Projects!$B$33/Projects!$D$33,"")</f>
        <v/>
      </c>
      <c r="CD35" s="189" t="str">
        <f aca="false">IF(AND(Projects!$C$33&lt;=CD$4,CD$4&lt;=Projects!$C$33+Projects!$D$33-1),Projects!$B$33/Projects!$D$33,"")</f>
        <v/>
      </c>
      <c r="CE35" s="189" t="str">
        <f aca="false">IF(AND(Projects!$C$33&lt;=CE$4,CE$4&lt;=Projects!$C$33+Projects!$D$33-1),Projects!$B$33/Projects!$D$33,"")</f>
        <v/>
      </c>
      <c r="CF35" s="189" t="str">
        <f aca="false">IF(AND(Projects!$C$33&lt;=CF$4,CF$4&lt;=Projects!$C$33+Projects!$D$33-1),Projects!$B$33/Projects!$D$33,"")</f>
        <v/>
      </c>
      <c r="CG35" s="189" t="str">
        <f aca="false">IF(AND(Projects!$C$33&lt;=CG$4,CG$4&lt;=Projects!$C$33+Projects!$D$33-1),Projects!$B$33/Projects!$D$33,"")</f>
        <v/>
      </c>
      <c r="CH35" s="189" t="str">
        <f aca="false">IF(AND(Projects!$C$33&lt;=CH$4,CH$4&lt;=Projects!$C$33+Projects!$D$33-1),Projects!$B$33/Projects!$D$33,"")</f>
        <v/>
      </c>
      <c r="CI35" s="189" t="str">
        <f aca="false">IF(AND(Projects!$C$33&lt;=CI$4,CI$4&lt;=Projects!$C$33+Projects!$D$33-1),Projects!$B$33/Projects!$D$33,"")</f>
        <v/>
      </c>
      <c r="CJ35" s="189" t="str">
        <f aca="false">IF(AND(Projects!$C$33&lt;=CJ$4,CJ$4&lt;=Projects!$C$33+Projects!$D$33-1),Projects!$B$33/Projects!$D$33,"")</f>
        <v/>
      </c>
      <c r="CK35" s="189" t="str">
        <f aca="false">IF(AND(Projects!$C$33&lt;=CK$4,CK$4&lt;=Projects!$C$33+Projects!$D$33-1),Projects!$B$33/Projects!$D$33,"")</f>
        <v/>
      </c>
      <c r="CL35" s="189" t="str">
        <f aca="false">IF(AND(Projects!$C$33&lt;=CL$4,CL$4&lt;=Projects!$C$33+Projects!$D$33-1),Projects!$B$33/Projects!$D$33,"")</f>
        <v/>
      </c>
      <c r="CM35" s="189" t="str">
        <f aca="false">IF(AND(Projects!$C$33&lt;=CM$4,CM$4&lt;=Projects!$C$33+Projects!$D$33-1),Projects!$B$33/Projects!$D$33,"")</f>
        <v/>
      </c>
      <c r="CN35" s="189" t="str">
        <f aca="false">IF(AND(Projects!$C$33&lt;=CN$4,CN$4&lt;=Projects!$C$33+Projects!$D$33-1),Projects!$B$33/Projects!$D$33,"")</f>
        <v/>
      </c>
      <c r="CO35" s="189" t="str">
        <f aca="false">IF(AND(Projects!$C$33&lt;=CO$4,CO$4&lt;=Projects!$C$33+Projects!$D$33-1),Projects!$B$33/Projects!$D$33,"")</f>
        <v/>
      </c>
      <c r="CP35" s="189" t="str">
        <f aca="false">IF(AND(Projects!$C$33&lt;=CP$4,CP$4&lt;=Projects!$C$33+Projects!$D$33-1),Projects!$B$33/Projects!$D$33,"")</f>
        <v/>
      </c>
      <c r="CQ35" s="189" t="str">
        <f aca="false">IF(AND(Projects!$C$33&lt;=CQ$4,CQ$4&lt;=Projects!$C$33+Projects!$D$33-1),Projects!$B$33/Projects!$D$33,"")</f>
        <v/>
      </c>
      <c r="CR35" s="189" t="str">
        <f aca="false">IF(AND(Projects!$C$33&lt;=CR$4,CR$4&lt;=Projects!$C$33+Projects!$D$33-1),Projects!$B$33/Projects!$D$33,"")</f>
        <v/>
      </c>
      <c r="CS35" s="189" t="str">
        <f aca="false">IF(AND(Projects!$C$33&lt;=CS$4,CS$4&lt;=Projects!$C$33+Projects!$D$33-1),Projects!$B$33/Projects!$D$33,"")</f>
        <v/>
      </c>
      <c r="CT35" s="189" t="str">
        <f aca="false">IF(AND(Projects!$C$33&lt;=CT$4,CT$4&lt;=Projects!$C$33+Projects!$D$33-1),Projects!$B$33/Projects!$D$33,"")</f>
        <v/>
      </c>
      <c r="CU35" s="189" t="str">
        <f aca="false">IF(AND(Projects!$C$33&lt;=CU$4,CU$4&lt;=Projects!$C$33+Projects!$D$33-1),Projects!$B$33/Projects!$D$33,"")</f>
        <v/>
      </c>
      <c r="CV35" s="189" t="str">
        <f aca="false">IF(AND(Projects!$C$33&lt;=CV$4,CV$4&lt;=Projects!$C$33+Projects!$D$33-1),Projects!$B$33/Projects!$D$33,"")</f>
        <v/>
      </c>
      <c r="CW35" s="189" t="str">
        <f aca="false">IF(AND(Projects!$C$33&lt;=CW$4,CW$4&lt;=Projects!$C$33+Projects!$D$33-1),Projects!$B$33/Projects!$D$33,"")</f>
        <v/>
      </c>
      <c r="CX35" s="189" t="str">
        <f aca="false">IF(AND(Projects!$C$33&lt;=CX$4,CX$4&lt;=Projects!$C$33+Projects!$D$33-1),Projects!$B$33/Projects!$D$33,"")</f>
        <v/>
      </c>
      <c r="CY35" s="189" t="str">
        <f aca="false">IF(AND(Projects!$C$33&lt;=CY$4,CY$4&lt;=Projects!$C$33+Projects!$D$33-1),Projects!$B$33/Projects!$D$33,"")</f>
        <v/>
      </c>
      <c r="CZ35" s="189" t="str">
        <f aca="false">IF(AND(Projects!$C$33&lt;=CZ$4,CZ$4&lt;=Projects!$C$33+Projects!$D$33-1),Projects!$B$33/Projects!$D$33,"")</f>
        <v/>
      </c>
      <c r="DA35" s="189" t="str">
        <f aca="false">IF(AND(Projects!$C$33&lt;=DA$4,DA$4&lt;=Projects!$C$33+Projects!$D$33-1),Projects!$B$33/Projects!$D$33,"")</f>
        <v/>
      </c>
      <c r="DB35" s="189" t="str">
        <f aca="false">IF(AND(Projects!$C$33&lt;=DB$4,DB$4&lt;=Projects!$C$33+Projects!$D$33-1),Projects!$B$33/Projects!$D$33,"")</f>
        <v/>
      </c>
    </row>
    <row r="36" s="1" customFormat="true" ht="15" hidden="false" customHeight="true" outlineLevel="0" collapsed="false">
      <c r="A36" s="185" t="s">
        <v>37</v>
      </c>
      <c r="B36" s="186" t="n">
        <f aca="false">Projects!$B$34</f>
        <v>18000000</v>
      </c>
      <c r="C36" s="187" t="n">
        <f aca="false">EDATE(Model!$E$2,Projects!$C$34-1)</f>
        <v>47849</v>
      </c>
      <c r="D36" s="187" t="n">
        <f aca="false">EDATE(Model!$E$2,Projects!$C$34+Projects!$D$34-2)</f>
        <v>48396</v>
      </c>
      <c r="E36" s="188" t="n">
        <f aca="false">Projects!$D$34</f>
        <v>19</v>
      </c>
      <c r="F36" s="186" t="n">
        <f aca="false">Projects!$B$34/Projects!$D$34</f>
        <v>947368.421052632</v>
      </c>
      <c r="G36" s="189" t="str">
        <f aca="false">IF(AND(Projects!$C$34&lt;=G$4,G$4&lt;=Projects!$C$34+Projects!$D$34-1),Projects!$B$34/Projects!$D$34,"")</f>
        <v/>
      </c>
      <c r="H36" s="189" t="str">
        <f aca="false">IF(AND(Projects!$C$34&lt;=H$4,H$4&lt;=Projects!$C$34+Projects!$D$34-1),Projects!$B$34/Projects!$D$34,"")</f>
        <v/>
      </c>
      <c r="I36" s="189" t="str">
        <f aca="false">IF(AND(Projects!$C$34&lt;=I$4,I$4&lt;=Projects!$C$34+Projects!$D$34-1),Projects!$B$34/Projects!$D$34,"")</f>
        <v/>
      </c>
      <c r="J36" s="189" t="str">
        <f aca="false">IF(AND(Projects!$C$34&lt;=J$4,J$4&lt;=Projects!$C$34+Projects!$D$34-1),Projects!$B$34/Projects!$D$34,"")</f>
        <v/>
      </c>
      <c r="K36" s="189" t="str">
        <f aca="false">IF(AND(Projects!$C$34&lt;=K$4,K$4&lt;=Projects!$C$34+Projects!$D$34-1),Projects!$B$34/Projects!$D$34,"")</f>
        <v/>
      </c>
      <c r="L36" s="189" t="str">
        <f aca="false">IF(AND(Projects!$C$34&lt;=L$4,L$4&lt;=Projects!$C$34+Projects!$D$34-1),Projects!$B$34/Projects!$D$34,"")</f>
        <v/>
      </c>
      <c r="M36" s="189" t="str">
        <f aca="false">IF(AND(Projects!$C$34&lt;=M$4,M$4&lt;=Projects!$C$34+Projects!$D$34-1),Projects!$B$34/Projects!$D$34,"")</f>
        <v/>
      </c>
      <c r="N36" s="189" t="str">
        <f aca="false">IF(AND(Projects!$C$34&lt;=N$4,N$4&lt;=Projects!$C$34+Projects!$D$34-1),Projects!$B$34/Projects!$D$34,"")</f>
        <v/>
      </c>
      <c r="O36" s="189" t="str">
        <f aca="false">IF(AND(Projects!$C$34&lt;=O$4,O$4&lt;=Projects!$C$34+Projects!$D$34-1),Projects!$B$34/Projects!$D$34,"")</f>
        <v/>
      </c>
      <c r="P36" s="189" t="str">
        <f aca="false">IF(AND(Projects!$C$34&lt;=P$4,P$4&lt;=Projects!$C$34+Projects!$D$34-1),Projects!$B$34/Projects!$D$34,"")</f>
        <v/>
      </c>
      <c r="Q36" s="189" t="str">
        <f aca="false">IF(AND(Projects!$C$34&lt;=Q$4,Q$4&lt;=Projects!$C$34+Projects!$D$34-1),Projects!$B$34/Projects!$D$34,"")</f>
        <v/>
      </c>
      <c r="R36" s="189" t="str">
        <f aca="false">IF(AND(Projects!$C$34&lt;=R$4,R$4&lt;=Projects!$C$34+Projects!$D$34-1),Projects!$B$34/Projects!$D$34,"")</f>
        <v/>
      </c>
      <c r="S36" s="189" t="str">
        <f aca="false">IF(AND(Projects!$C$34&lt;=S$4,S$4&lt;=Projects!$C$34+Projects!$D$34-1),Projects!$B$34/Projects!$D$34,"")</f>
        <v/>
      </c>
      <c r="T36" s="189" t="str">
        <f aca="false">IF(AND(Projects!$C$34&lt;=T$4,T$4&lt;=Projects!$C$34+Projects!$D$34-1),Projects!$B$34/Projects!$D$34,"")</f>
        <v/>
      </c>
      <c r="U36" s="189" t="str">
        <f aca="false">IF(AND(Projects!$C$34&lt;=U$4,U$4&lt;=Projects!$C$34+Projects!$D$34-1),Projects!$B$34/Projects!$D$34,"")</f>
        <v/>
      </c>
      <c r="V36" s="189" t="str">
        <f aca="false">IF(AND(Projects!$C$34&lt;=V$4,V$4&lt;=Projects!$C$34+Projects!$D$34-1),Projects!$B$34/Projects!$D$34,"")</f>
        <v/>
      </c>
      <c r="W36" s="189" t="str">
        <f aca="false">IF(AND(Projects!$C$34&lt;=W$4,W$4&lt;=Projects!$C$34+Projects!$D$34-1),Projects!$B$34/Projects!$D$34,"")</f>
        <v/>
      </c>
      <c r="X36" s="189" t="str">
        <f aca="false">IF(AND(Projects!$C$34&lt;=X$4,X$4&lt;=Projects!$C$34+Projects!$D$34-1),Projects!$B$34/Projects!$D$34,"")</f>
        <v/>
      </c>
      <c r="Y36" s="189" t="str">
        <f aca="false">IF(AND(Projects!$C$34&lt;=Y$4,Y$4&lt;=Projects!$C$34+Projects!$D$34-1),Projects!$B$34/Projects!$D$34,"")</f>
        <v/>
      </c>
      <c r="Z36" s="189" t="str">
        <f aca="false">IF(AND(Projects!$C$34&lt;=Z$4,Z$4&lt;=Projects!$C$34+Projects!$D$34-1),Projects!$B$34/Projects!$D$34,"")</f>
        <v/>
      </c>
      <c r="AA36" s="189" t="str">
        <f aca="false">IF(AND(Projects!$C$34&lt;=AA$4,AA$4&lt;=Projects!$C$34+Projects!$D$34-1),Projects!$B$34/Projects!$D$34,"")</f>
        <v/>
      </c>
      <c r="AB36" s="189" t="str">
        <f aca="false">IF(AND(Projects!$C$34&lt;=AB$4,AB$4&lt;=Projects!$C$34+Projects!$D$34-1),Projects!$B$34/Projects!$D$34,"")</f>
        <v/>
      </c>
      <c r="AC36" s="189" t="str">
        <f aca="false">IF(AND(Projects!$C$34&lt;=AC$4,AC$4&lt;=Projects!$C$34+Projects!$D$34-1),Projects!$B$34/Projects!$D$34,"")</f>
        <v/>
      </c>
      <c r="AD36" s="189" t="str">
        <f aca="false">IF(AND(Projects!$C$34&lt;=AD$4,AD$4&lt;=Projects!$C$34+Projects!$D$34-1),Projects!$B$34/Projects!$D$34,"")</f>
        <v/>
      </c>
      <c r="AE36" s="189" t="str">
        <f aca="false">IF(AND(Projects!$C$34&lt;=AE$4,AE$4&lt;=Projects!$C$34+Projects!$D$34-1),Projects!$B$34/Projects!$D$34,"")</f>
        <v/>
      </c>
      <c r="AF36" s="189" t="str">
        <f aca="false">IF(AND(Projects!$C$34&lt;=AF$4,AF$4&lt;=Projects!$C$34+Projects!$D$34-1),Projects!$B$34/Projects!$D$34,"")</f>
        <v/>
      </c>
      <c r="AG36" s="189" t="str">
        <f aca="false">IF(AND(Projects!$C$34&lt;=AG$4,AG$4&lt;=Projects!$C$34+Projects!$D$34-1),Projects!$B$34/Projects!$D$34,"")</f>
        <v/>
      </c>
      <c r="AH36" s="189" t="str">
        <f aca="false">IF(AND(Projects!$C$34&lt;=AH$4,AH$4&lt;=Projects!$C$34+Projects!$D$34-1),Projects!$B$34/Projects!$D$34,"")</f>
        <v/>
      </c>
      <c r="AI36" s="189" t="str">
        <f aca="false">IF(AND(Projects!$C$34&lt;=AI$4,AI$4&lt;=Projects!$C$34+Projects!$D$34-1),Projects!$B$34/Projects!$D$34,"")</f>
        <v/>
      </c>
      <c r="AJ36" s="189" t="str">
        <f aca="false">IF(AND(Projects!$C$34&lt;=AJ$4,AJ$4&lt;=Projects!$C$34+Projects!$D$34-1),Projects!$B$34/Projects!$D$34,"")</f>
        <v/>
      </c>
      <c r="AK36" s="189" t="str">
        <f aca="false">IF(AND(Projects!$C$34&lt;=AK$4,AK$4&lt;=Projects!$C$34+Projects!$D$34-1),Projects!$B$34/Projects!$D$34,"")</f>
        <v/>
      </c>
      <c r="AL36" s="189" t="str">
        <f aca="false">IF(AND(Projects!$C$34&lt;=AL$4,AL$4&lt;=Projects!$C$34+Projects!$D$34-1),Projects!$B$34/Projects!$D$34,"")</f>
        <v/>
      </c>
      <c r="AM36" s="189" t="str">
        <f aca="false">IF(AND(Projects!$C$34&lt;=AM$4,AM$4&lt;=Projects!$C$34+Projects!$D$34-1),Projects!$B$34/Projects!$D$34,"")</f>
        <v/>
      </c>
      <c r="AN36" s="189" t="str">
        <f aca="false">IF(AND(Projects!$C$34&lt;=AN$4,AN$4&lt;=Projects!$C$34+Projects!$D$34-1),Projects!$B$34/Projects!$D$34,"")</f>
        <v/>
      </c>
      <c r="AO36" s="189" t="str">
        <f aca="false">IF(AND(Projects!$C$34&lt;=AO$4,AO$4&lt;=Projects!$C$34+Projects!$D$34-1),Projects!$B$34/Projects!$D$34,"")</f>
        <v/>
      </c>
      <c r="AP36" s="189" t="str">
        <f aca="false">IF(AND(Projects!$C$34&lt;=AP$4,AP$4&lt;=Projects!$C$34+Projects!$D$34-1),Projects!$B$34/Projects!$D$34,"")</f>
        <v/>
      </c>
      <c r="AQ36" s="189" t="str">
        <f aca="false">IF(AND(Projects!$C$34&lt;=AQ$4,AQ$4&lt;=Projects!$C$34+Projects!$D$34-1),Projects!$B$34/Projects!$D$34,"")</f>
        <v/>
      </c>
      <c r="AR36" s="189" t="str">
        <f aca="false">IF(AND(Projects!$C$34&lt;=AR$4,AR$4&lt;=Projects!$C$34+Projects!$D$34-1),Projects!$B$34/Projects!$D$34,"")</f>
        <v/>
      </c>
      <c r="AS36" s="189" t="str">
        <f aca="false">IF(AND(Projects!$C$34&lt;=AS$4,AS$4&lt;=Projects!$C$34+Projects!$D$34-1),Projects!$B$34/Projects!$D$34,"")</f>
        <v/>
      </c>
      <c r="AT36" s="189" t="str">
        <f aca="false">IF(AND(Projects!$C$34&lt;=AT$4,AT$4&lt;=Projects!$C$34+Projects!$D$34-1),Projects!$B$34/Projects!$D$34,"")</f>
        <v/>
      </c>
      <c r="AU36" s="189" t="str">
        <f aca="false">IF(AND(Projects!$C$34&lt;=AU$4,AU$4&lt;=Projects!$C$34+Projects!$D$34-1),Projects!$B$34/Projects!$D$34,"")</f>
        <v/>
      </c>
      <c r="AV36" s="189" t="str">
        <f aca="false">IF(AND(Projects!$C$34&lt;=AV$4,AV$4&lt;=Projects!$C$34+Projects!$D$34-1),Projects!$B$34/Projects!$D$34,"")</f>
        <v/>
      </c>
      <c r="AW36" s="189" t="str">
        <f aca="false">IF(AND(Projects!$C$34&lt;=AW$4,AW$4&lt;=Projects!$C$34+Projects!$D$34-1),Projects!$B$34/Projects!$D$34,"")</f>
        <v/>
      </c>
      <c r="AX36" s="189" t="str">
        <f aca="false">IF(AND(Projects!$C$34&lt;=AX$4,AX$4&lt;=Projects!$C$34+Projects!$D$34-1),Projects!$B$34/Projects!$D$34,"")</f>
        <v/>
      </c>
      <c r="AY36" s="189" t="str">
        <f aca="false">IF(AND(Projects!$C$34&lt;=AY$4,AY$4&lt;=Projects!$C$34+Projects!$D$34-1),Projects!$B$34/Projects!$D$34,"")</f>
        <v/>
      </c>
      <c r="AZ36" s="189" t="str">
        <f aca="false">IF(AND(Projects!$C$34&lt;=AZ$4,AZ$4&lt;=Projects!$C$34+Projects!$D$34-1),Projects!$B$34/Projects!$D$34,"")</f>
        <v/>
      </c>
      <c r="BA36" s="189" t="str">
        <f aca="false">IF(AND(Projects!$C$34&lt;=BA$4,BA$4&lt;=Projects!$C$34+Projects!$D$34-1),Projects!$B$34/Projects!$D$34,"")</f>
        <v/>
      </c>
      <c r="BB36" s="189" t="str">
        <f aca="false">IF(AND(Projects!$C$34&lt;=BB$4,BB$4&lt;=Projects!$C$34+Projects!$D$34-1),Projects!$B$34/Projects!$D$34,"")</f>
        <v/>
      </c>
      <c r="BC36" s="189" t="str">
        <f aca="false">IF(AND(Projects!$C$34&lt;=BC$4,BC$4&lt;=Projects!$C$34+Projects!$D$34-1),Projects!$B$34/Projects!$D$34,"")</f>
        <v/>
      </c>
      <c r="BD36" s="189" t="str">
        <f aca="false">IF(AND(Projects!$C$34&lt;=BD$4,BD$4&lt;=Projects!$C$34+Projects!$D$34-1),Projects!$B$34/Projects!$D$34,"")</f>
        <v/>
      </c>
      <c r="BE36" s="189" t="str">
        <f aca="false">IF(AND(Projects!$C$34&lt;=BE$4,BE$4&lt;=Projects!$C$34+Projects!$D$34-1),Projects!$B$34/Projects!$D$34,"")</f>
        <v/>
      </c>
      <c r="BF36" s="189" t="str">
        <f aca="false">IF(AND(Projects!$C$34&lt;=BF$4,BF$4&lt;=Projects!$C$34+Projects!$D$34-1),Projects!$B$34/Projects!$D$34,"")</f>
        <v/>
      </c>
      <c r="BG36" s="189" t="str">
        <f aca="false">IF(AND(Projects!$C$34&lt;=BG$4,BG$4&lt;=Projects!$C$34+Projects!$D$34-1),Projects!$B$34/Projects!$D$34,"")</f>
        <v/>
      </c>
      <c r="BH36" s="189" t="str">
        <f aca="false">IF(AND(Projects!$C$34&lt;=BH$4,BH$4&lt;=Projects!$C$34+Projects!$D$34-1),Projects!$B$34/Projects!$D$34,"")</f>
        <v/>
      </c>
      <c r="BI36" s="189" t="str">
        <f aca="false">IF(AND(Projects!$C$34&lt;=BI$4,BI$4&lt;=Projects!$C$34+Projects!$D$34-1),Projects!$B$34/Projects!$D$34,"")</f>
        <v/>
      </c>
      <c r="BJ36" s="189" t="str">
        <f aca="false">IF(AND(Projects!$C$34&lt;=BJ$4,BJ$4&lt;=Projects!$C$34+Projects!$D$34-1),Projects!$B$34/Projects!$D$34,"")</f>
        <v/>
      </c>
      <c r="BK36" s="189" t="str">
        <f aca="false">IF(AND(Projects!$C$34&lt;=BK$4,BK$4&lt;=Projects!$C$34+Projects!$D$34-1),Projects!$B$34/Projects!$D$34,"")</f>
        <v/>
      </c>
      <c r="BL36" s="189" t="n">
        <f aca="false">IF(AND(Projects!$C$34&lt;=BL$4,BL$4&lt;=Projects!$C$34+Projects!$D$34-1),Projects!$B$34/Projects!$D$34,"")</f>
        <v>947368.421052632</v>
      </c>
      <c r="BM36" s="189" t="n">
        <f aca="false">IF(AND(Projects!$C$34&lt;=BM$4,BM$4&lt;=Projects!$C$34+Projects!$D$34-1),Projects!$B$34/Projects!$D$34,"")</f>
        <v>947368.421052632</v>
      </c>
      <c r="BN36" s="189" t="n">
        <f aca="false">IF(AND(Projects!$C$34&lt;=BN$4,BN$4&lt;=Projects!$C$34+Projects!$D$34-1),Projects!$B$34/Projects!$D$34,"")</f>
        <v>947368.421052632</v>
      </c>
      <c r="BO36" s="189" t="n">
        <f aca="false">IF(AND(Projects!$C$34&lt;=BO$4,BO$4&lt;=Projects!$C$34+Projects!$D$34-1),Projects!$B$34/Projects!$D$34,"")</f>
        <v>947368.421052632</v>
      </c>
      <c r="BP36" s="189" t="n">
        <f aca="false">IF(AND(Projects!$C$34&lt;=BP$4,BP$4&lt;=Projects!$C$34+Projects!$D$34-1),Projects!$B$34/Projects!$D$34,"")</f>
        <v>947368.421052632</v>
      </c>
      <c r="BQ36" s="189" t="n">
        <f aca="false">IF(AND(Projects!$C$34&lt;=BQ$4,BQ$4&lt;=Projects!$C$34+Projects!$D$34-1),Projects!$B$34/Projects!$D$34,"")</f>
        <v>947368.421052632</v>
      </c>
      <c r="BR36" s="189" t="n">
        <f aca="false">IF(AND(Projects!$C$34&lt;=BR$4,BR$4&lt;=Projects!$C$34+Projects!$D$34-1),Projects!$B$34/Projects!$D$34,"")</f>
        <v>947368.421052632</v>
      </c>
      <c r="BS36" s="189" t="n">
        <f aca="false">IF(AND(Projects!$C$34&lt;=BS$4,BS$4&lt;=Projects!$C$34+Projects!$D$34-1),Projects!$B$34/Projects!$D$34,"")</f>
        <v>947368.421052632</v>
      </c>
      <c r="BT36" s="189" t="n">
        <f aca="false">IF(AND(Projects!$C$34&lt;=BT$4,BT$4&lt;=Projects!$C$34+Projects!$D$34-1),Projects!$B$34/Projects!$D$34,"")</f>
        <v>947368.421052632</v>
      </c>
      <c r="BU36" s="189" t="n">
        <f aca="false">IF(AND(Projects!$C$34&lt;=BU$4,BU$4&lt;=Projects!$C$34+Projects!$D$34-1),Projects!$B$34/Projects!$D$34,"")</f>
        <v>947368.421052632</v>
      </c>
      <c r="BV36" s="189" t="n">
        <f aca="false">IF(AND(Projects!$C$34&lt;=BV$4,BV$4&lt;=Projects!$C$34+Projects!$D$34-1),Projects!$B$34/Projects!$D$34,"")</f>
        <v>947368.421052632</v>
      </c>
      <c r="BW36" s="189" t="n">
        <f aca="false">IF(AND(Projects!$C$34&lt;=BW$4,BW$4&lt;=Projects!$C$34+Projects!$D$34-1),Projects!$B$34/Projects!$D$34,"")</f>
        <v>947368.421052632</v>
      </c>
      <c r="BX36" s="189" t="n">
        <f aca="false">IF(AND(Projects!$C$34&lt;=BX$4,BX$4&lt;=Projects!$C$34+Projects!$D$34-1),Projects!$B$34/Projects!$D$34,"")</f>
        <v>947368.421052632</v>
      </c>
      <c r="BY36" s="189" t="n">
        <f aca="false">IF(AND(Projects!$C$34&lt;=BY$4,BY$4&lt;=Projects!$C$34+Projects!$D$34-1),Projects!$B$34/Projects!$D$34,"")</f>
        <v>947368.421052632</v>
      </c>
      <c r="BZ36" s="189" t="n">
        <f aca="false">IF(AND(Projects!$C$34&lt;=BZ$4,BZ$4&lt;=Projects!$C$34+Projects!$D$34-1),Projects!$B$34/Projects!$D$34,"")</f>
        <v>947368.421052632</v>
      </c>
      <c r="CA36" s="189" t="n">
        <f aca="false">IF(AND(Projects!$C$34&lt;=CA$4,CA$4&lt;=Projects!$C$34+Projects!$D$34-1),Projects!$B$34/Projects!$D$34,"")</f>
        <v>947368.421052632</v>
      </c>
      <c r="CB36" s="189" t="n">
        <f aca="false">IF(AND(Projects!$C$34&lt;=CB$4,CB$4&lt;=Projects!$C$34+Projects!$D$34-1),Projects!$B$34/Projects!$D$34,"")</f>
        <v>947368.421052632</v>
      </c>
      <c r="CC36" s="189" t="n">
        <f aca="false">IF(AND(Projects!$C$34&lt;=CC$4,CC$4&lt;=Projects!$C$34+Projects!$D$34-1),Projects!$B$34/Projects!$D$34,"")</f>
        <v>947368.421052632</v>
      </c>
      <c r="CD36" s="189" t="n">
        <f aca="false">IF(AND(Projects!$C$34&lt;=CD$4,CD$4&lt;=Projects!$C$34+Projects!$D$34-1),Projects!$B$34/Projects!$D$34,"")</f>
        <v>947368.421052632</v>
      </c>
      <c r="CE36" s="189" t="str">
        <f aca="false">IF(AND(Projects!$C$34&lt;=CE$4,CE$4&lt;=Projects!$C$34+Projects!$D$34-1),Projects!$B$34/Projects!$D$34,"")</f>
        <v/>
      </c>
      <c r="CF36" s="189" t="str">
        <f aca="false">IF(AND(Projects!$C$34&lt;=CF$4,CF$4&lt;=Projects!$C$34+Projects!$D$34-1),Projects!$B$34/Projects!$D$34,"")</f>
        <v/>
      </c>
      <c r="CG36" s="189" t="str">
        <f aca="false">IF(AND(Projects!$C$34&lt;=CG$4,CG$4&lt;=Projects!$C$34+Projects!$D$34-1),Projects!$B$34/Projects!$D$34,"")</f>
        <v/>
      </c>
      <c r="CH36" s="189" t="str">
        <f aca="false">IF(AND(Projects!$C$34&lt;=CH$4,CH$4&lt;=Projects!$C$34+Projects!$D$34-1),Projects!$B$34/Projects!$D$34,"")</f>
        <v/>
      </c>
      <c r="CI36" s="189" t="str">
        <f aca="false">IF(AND(Projects!$C$34&lt;=CI$4,CI$4&lt;=Projects!$C$34+Projects!$D$34-1),Projects!$B$34/Projects!$D$34,"")</f>
        <v/>
      </c>
      <c r="CJ36" s="189" t="str">
        <f aca="false">IF(AND(Projects!$C$34&lt;=CJ$4,CJ$4&lt;=Projects!$C$34+Projects!$D$34-1),Projects!$B$34/Projects!$D$34,"")</f>
        <v/>
      </c>
      <c r="CK36" s="189" t="str">
        <f aca="false">IF(AND(Projects!$C$34&lt;=CK$4,CK$4&lt;=Projects!$C$34+Projects!$D$34-1),Projects!$B$34/Projects!$D$34,"")</f>
        <v/>
      </c>
      <c r="CL36" s="189" t="str">
        <f aca="false">IF(AND(Projects!$C$34&lt;=CL$4,CL$4&lt;=Projects!$C$34+Projects!$D$34-1),Projects!$B$34/Projects!$D$34,"")</f>
        <v/>
      </c>
      <c r="CM36" s="189" t="str">
        <f aca="false">IF(AND(Projects!$C$34&lt;=CM$4,CM$4&lt;=Projects!$C$34+Projects!$D$34-1),Projects!$B$34/Projects!$D$34,"")</f>
        <v/>
      </c>
      <c r="CN36" s="189" t="str">
        <f aca="false">IF(AND(Projects!$C$34&lt;=CN$4,CN$4&lt;=Projects!$C$34+Projects!$D$34-1),Projects!$B$34/Projects!$D$34,"")</f>
        <v/>
      </c>
      <c r="CO36" s="189" t="str">
        <f aca="false">IF(AND(Projects!$C$34&lt;=CO$4,CO$4&lt;=Projects!$C$34+Projects!$D$34-1),Projects!$B$34/Projects!$D$34,"")</f>
        <v/>
      </c>
      <c r="CP36" s="189" t="str">
        <f aca="false">IF(AND(Projects!$C$34&lt;=CP$4,CP$4&lt;=Projects!$C$34+Projects!$D$34-1),Projects!$B$34/Projects!$D$34,"")</f>
        <v/>
      </c>
      <c r="CQ36" s="189" t="str">
        <f aca="false">IF(AND(Projects!$C$34&lt;=CQ$4,CQ$4&lt;=Projects!$C$34+Projects!$D$34-1),Projects!$B$34/Projects!$D$34,"")</f>
        <v/>
      </c>
      <c r="CR36" s="189" t="str">
        <f aca="false">IF(AND(Projects!$C$34&lt;=CR$4,CR$4&lt;=Projects!$C$34+Projects!$D$34-1),Projects!$B$34/Projects!$D$34,"")</f>
        <v/>
      </c>
      <c r="CS36" s="189" t="str">
        <f aca="false">IF(AND(Projects!$C$34&lt;=CS$4,CS$4&lt;=Projects!$C$34+Projects!$D$34-1),Projects!$B$34/Projects!$D$34,"")</f>
        <v/>
      </c>
      <c r="CT36" s="189" t="str">
        <f aca="false">IF(AND(Projects!$C$34&lt;=CT$4,CT$4&lt;=Projects!$C$34+Projects!$D$34-1),Projects!$B$34/Projects!$D$34,"")</f>
        <v/>
      </c>
      <c r="CU36" s="189" t="str">
        <f aca="false">IF(AND(Projects!$C$34&lt;=CU$4,CU$4&lt;=Projects!$C$34+Projects!$D$34-1),Projects!$B$34/Projects!$D$34,"")</f>
        <v/>
      </c>
      <c r="CV36" s="189" t="str">
        <f aca="false">IF(AND(Projects!$C$34&lt;=CV$4,CV$4&lt;=Projects!$C$34+Projects!$D$34-1),Projects!$B$34/Projects!$D$34,"")</f>
        <v/>
      </c>
      <c r="CW36" s="189" t="str">
        <f aca="false">IF(AND(Projects!$C$34&lt;=CW$4,CW$4&lt;=Projects!$C$34+Projects!$D$34-1),Projects!$B$34/Projects!$D$34,"")</f>
        <v/>
      </c>
      <c r="CX36" s="189" t="str">
        <f aca="false">IF(AND(Projects!$C$34&lt;=CX$4,CX$4&lt;=Projects!$C$34+Projects!$D$34-1),Projects!$B$34/Projects!$D$34,"")</f>
        <v/>
      </c>
      <c r="CY36" s="189" t="str">
        <f aca="false">IF(AND(Projects!$C$34&lt;=CY$4,CY$4&lt;=Projects!$C$34+Projects!$D$34-1),Projects!$B$34/Projects!$D$34,"")</f>
        <v/>
      </c>
      <c r="CZ36" s="189" t="str">
        <f aca="false">IF(AND(Projects!$C$34&lt;=CZ$4,CZ$4&lt;=Projects!$C$34+Projects!$D$34-1),Projects!$B$34/Projects!$D$34,"")</f>
        <v/>
      </c>
      <c r="DA36" s="189" t="str">
        <f aca="false">IF(AND(Projects!$C$34&lt;=DA$4,DA$4&lt;=Projects!$C$34+Projects!$D$34-1),Projects!$B$34/Projects!$D$34,"")</f>
        <v/>
      </c>
      <c r="DB36" s="189" t="str">
        <f aca="false">IF(AND(Projects!$C$34&lt;=DB$4,DB$4&lt;=Projects!$C$34+Projects!$D$34-1),Projects!$B$34/Projects!$D$34,"")</f>
        <v/>
      </c>
    </row>
    <row r="37" s="1" customFormat="true" ht="15" hidden="false" customHeight="true" outlineLevel="0" collapsed="false">
      <c r="A37" s="185" t="s">
        <v>38</v>
      </c>
      <c r="B37" s="186" t="n">
        <f aca="false">Projects!$B$35</f>
        <v>15000000</v>
      </c>
      <c r="C37" s="187" t="n">
        <f aca="false">EDATE(Model!$E$2,Projects!$C$35-1)</f>
        <v>47908</v>
      </c>
      <c r="D37" s="187" t="n">
        <f aca="false">EDATE(Model!$E$2,Projects!$C$35+Projects!$D$35-2)</f>
        <v>48458</v>
      </c>
      <c r="E37" s="188" t="n">
        <f aca="false">Projects!$D$35</f>
        <v>19</v>
      </c>
      <c r="F37" s="186" t="n">
        <f aca="false">Projects!$B$35/Projects!$D$35</f>
        <v>789473.684210526</v>
      </c>
      <c r="G37" s="189" t="str">
        <f aca="false">IF(AND(Projects!$C$35&lt;=G$4,G$4&lt;=Projects!$C$35+Projects!$D$35-1),Projects!$B$35/Projects!$D$35,"")</f>
        <v/>
      </c>
      <c r="H37" s="189" t="str">
        <f aca="false">IF(AND(Projects!$C$35&lt;=H$4,H$4&lt;=Projects!$C$35+Projects!$D$35-1),Projects!$B$35/Projects!$D$35,"")</f>
        <v/>
      </c>
      <c r="I37" s="189" t="str">
        <f aca="false">IF(AND(Projects!$C$35&lt;=I$4,I$4&lt;=Projects!$C$35+Projects!$D$35-1),Projects!$B$35/Projects!$D$35,"")</f>
        <v/>
      </c>
      <c r="J37" s="189" t="str">
        <f aca="false">IF(AND(Projects!$C$35&lt;=J$4,J$4&lt;=Projects!$C$35+Projects!$D$35-1),Projects!$B$35/Projects!$D$35,"")</f>
        <v/>
      </c>
      <c r="K37" s="189" t="str">
        <f aca="false">IF(AND(Projects!$C$35&lt;=K$4,K$4&lt;=Projects!$C$35+Projects!$D$35-1),Projects!$B$35/Projects!$D$35,"")</f>
        <v/>
      </c>
      <c r="L37" s="189" t="str">
        <f aca="false">IF(AND(Projects!$C$35&lt;=L$4,L$4&lt;=Projects!$C$35+Projects!$D$35-1),Projects!$B$35/Projects!$D$35,"")</f>
        <v/>
      </c>
      <c r="M37" s="189" t="str">
        <f aca="false">IF(AND(Projects!$C$35&lt;=M$4,M$4&lt;=Projects!$C$35+Projects!$D$35-1),Projects!$B$35/Projects!$D$35,"")</f>
        <v/>
      </c>
      <c r="N37" s="189" t="str">
        <f aca="false">IF(AND(Projects!$C$35&lt;=N$4,N$4&lt;=Projects!$C$35+Projects!$D$35-1),Projects!$B$35/Projects!$D$35,"")</f>
        <v/>
      </c>
      <c r="O37" s="189" t="str">
        <f aca="false">IF(AND(Projects!$C$35&lt;=O$4,O$4&lt;=Projects!$C$35+Projects!$D$35-1),Projects!$B$35/Projects!$D$35,"")</f>
        <v/>
      </c>
      <c r="P37" s="189" t="str">
        <f aca="false">IF(AND(Projects!$C$35&lt;=P$4,P$4&lt;=Projects!$C$35+Projects!$D$35-1),Projects!$B$35/Projects!$D$35,"")</f>
        <v/>
      </c>
      <c r="Q37" s="189" t="str">
        <f aca="false">IF(AND(Projects!$C$35&lt;=Q$4,Q$4&lt;=Projects!$C$35+Projects!$D$35-1),Projects!$B$35/Projects!$D$35,"")</f>
        <v/>
      </c>
      <c r="R37" s="189" t="str">
        <f aca="false">IF(AND(Projects!$C$35&lt;=R$4,R$4&lt;=Projects!$C$35+Projects!$D$35-1),Projects!$B$35/Projects!$D$35,"")</f>
        <v/>
      </c>
      <c r="S37" s="189" t="str">
        <f aca="false">IF(AND(Projects!$C$35&lt;=S$4,S$4&lt;=Projects!$C$35+Projects!$D$35-1),Projects!$B$35/Projects!$D$35,"")</f>
        <v/>
      </c>
      <c r="T37" s="189" t="str">
        <f aca="false">IF(AND(Projects!$C$35&lt;=T$4,T$4&lt;=Projects!$C$35+Projects!$D$35-1),Projects!$B$35/Projects!$D$35,"")</f>
        <v/>
      </c>
      <c r="U37" s="189" t="str">
        <f aca="false">IF(AND(Projects!$C$35&lt;=U$4,U$4&lt;=Projects!$C$35+Projects!$D$35-1),Projects!$B$35/Projects!$D$35,"")</f>
        <v/>
      </c>
      <c r="V37" s="189" t="str">
        <f aca="false">IF(AND(Projects!$C$35&lt;=V$4,V$4&lt;=Projects!$C$35+Projects!$D$35-1),Projects!$B$35/Projects!$D$35,"")</f>
        <v/>
      </c>
      <c r="W37" s="189" t="str">
        <f aca="false">IF(AND(Projects!$C$35&lt;=W$4,W$4&lt;=Projects!$C$35+Projects!$D$35-1),Projects!$B$35/Projects!$D$35,"")</f>
        <v/>
      </c>
      <c r="X37" s="189" t="str">
        <f aca="false">IF(AND(Projects!$C$35&lt;=X$4,X$4&lt;=Projects!$C$35+Projects!$D$35-1),Projects!$B$35/Projects!$D$35,"")</f>
        <v/>
      </c>
      <c r="Y37" s="189" t="str">
        <f aca="false">IF(AND(Projects!$C$35&lt;=Y$4,Y$4&lt;=Projects!$C$35+Projects!$D$35-1),Projects!$B$35/Projects!$D$35,"")</f>
        <v/>
      </c>
      <c r="Z37" s="189" t="str">
        <f aca="false">IF(AND(Projects!$C$35&lt;=Z$4,Z$4&lt;=Projects!$C$35+Projects!$D$35-1),Projects!$B$35/Projects!$D$35,"")</f>
        <v/>
      </c>
      <c r="AA37" s="189" t="str">
        <f aca="false">IF(AND(Projects!$C$35&lt;=AA$4,AA$4&lt;=Projects!$C$35+Projects!$D$35-1),Projects!$B$35/Projects!$D$35,"")</f>
        <v/>
      </c>
      <c r="AB37" s="189" t="str">
        <f aca="false">IF(AND(Projects!$C$35&lt;=AB$4,AB$4&lt;=Projects!$C$35+Projects!$D$35-1),Projects!$B$35/Projects!$D$35,"")</f>
        <v/>
      </c>
      <c r="AC37" s="189" t="str">
        <f aca="false">IF(AND(Projects!$C$35&lt;=AC$4,AC$4&lt;=Projects!$C$35+Projects!$D$35-1),Projects!$B$35/Projects!$D$35,"")</f>
        <v/>
      </c>
      <c r="AD37" s="189" t="str">
        <f aca="false">IF(AND(Projects!$C$35&lt;=AD$4,AD$4&lt;=Projects!$C$35+Projects!$D$35-1),Projects!$B$35/Projects!$D$35,"")</f>
        <v/>
      </c>
      <c r="AE37" s="189" t="str">
        <f aca="false">IF(AND(Projects!$C$35&lt;=AE$4,AE$4&lt;=Projects!$C$35+Projects!$D$35-1),Projects!$B$35/Projects!$D$35,"")</f>
        <v/>
      </c>
      <c r="AF37" s="189" t="str">
        <f aca="false">IF(AND(Projects!$C$35&lt;=AF$4,AF$4&lt;=Projects!$C$35+Projects!$D$35-1),Projects!$B$35/Projects!$D$35,"")</f>
        <v/>
      </c>
      <c r="AG37" s="189" t="str">
        <f aca="false">IF(AND(Projects!$C$35&lt;=AG$4,AG$4&lt;=Projects!$C$35+Projects!$D$35-1),Projects!$B$35/Projects!$D$35,"")</f>
        <v/>
      </c>
      <c r="AH37" s="189" t="str">
        <f aca="false">IF(AND(Projects!$C$35&lt;=AH$4,AH$4&lt;=Projects!$C$35+Projects!$D$35-1),Projects!$B$35/Projects!$D$35,"")</f>
        <v/>
      </c>
      <c r="AI37" s="189" t="str">
        <f aca="false">IF(AND(Projects!$C$35&lt;=AI$4,AI$4&lt;=Projects!$C$35+Projects!$D$35-1),Projects!$B$35/Projects!$D$35,"")</f>
        <v/>
      </c>
      <c r="AJ37" s="189" t="str">
        <f aca="false">IF(AND(Projects!$C$35&lt;=AJ$4,AJ$4&lt;=Projects!$C$35+Projects!$D$35-1),Projects!$B$35/Projects!$D$35,"")</f>
        <v/>
      </c>
      <c r="AK37" s="189" t="str">
        <f aca="false">IF(AND(Projects!$C$35&lt;=AK$4,AK$4&lt;=Projects!$C$35+Projects!$D$35-1),Projects!$B$35/Projects!$D$35,"")</f>
        <v/>
      </c>
      <c r="AL37" s="189" t="str">
        <f aca="false">IF(AND(Projects!$C$35&lt;=AL$4,AL$4&lt;=Projects!$C$35+Projects!$D$35-1),Projects!$B$35/Projects!$D$35,"")</f>
        <v/>
      </c>
      <c r="AM37" s="189" t="str">
        <f aca="false">IF(AND(Projects!$C$35&lt;=AM$4,AM$4&lt;=Projects!$C$35+Projects!$D$35-1),Projects!$B$35/Projects!$D$35,"")</f>
        <v/>
      </c>
      <c r="AN37" s="189" t="str">
        <f aca="false">IF(AND(Projects!$C$35&lt;=AN$4,AN$4&lt;=Projects!$C$35+Projects!$D$35-1),Projects!$B$35/Projects!$D$35,"")</f>
        <v/>
      </c>
      <c r="AO37" s="189" t="str">
        <f aca="false">IF(AND(Projects!$C$35&lt;=AO$4,AO$4&lt;=Projects!$C$35+Projects!$D$35-1),Projects!$B$35/Projects!$D$35,"")</f>
        <v/>
      </c>
      <c r="AP37" s="189" t="str">
        <f aca="false">IF(AND(Projects!$C$35&lt;=AP$4,AP$4&lt;=Projects!$C$35+Projects!$D$35-1),Projects!$B$35/Projects!$D$35,"")</f>
        <v/>
      </c>
      <c r="AQ37" s="189" t="str">
        <f aca="false">IF(AND(Projects!$C$35&lt;=AQ$4,AQ$4&lt;=Projects!$C$35+Projects!$D$35-1),Projects!$B$35/Projects!$D$35,"")</f>
        <v/>
      </c>
      <c r="AR37" s="189" t="str">
        <f aca="false">IF(AND(Projects!$C$35&lt;=AR$4,AR$4&lt;=Projects!$C$35+Projects!$D$35-1),Projects!$B$35/Projects!$D$35,"")</f>
        <v/>
      </c>
      <c r="AS37" s="189" t="str">
        <f aca="false">IF(AND(Projects!$C$35&lt;=AS$4,AS$4&lt;=Projects!$C$35+Projects!$D$35-1),Projects!$B$35/Projects!$D$35,"")</f>
        <v/>
      </c>
      <c r="AT37" s="189" t="str">
        <f aca="false">IF(AND(Projects!$C$35&lt;=AT$4,AT$4&lt;=Projects!$C$35+Projects!$D$35-1),Projects!$B$35/Projects!$D$35,"")</f>
        <v/>
      </c>
      <c r="AU37" s="189" t="str">
        <f aca="false">IF(AND(Projects!$C$35&lt;=AU$4,AU$4&lt;=Projects!$C$35+Projects!$D$35-1),Projects!$B$35/Projects!$D$35,"")</f>
        <v/>
      </c>
      <c r="AV37" s="189" t="str">
        <f aca="false">IF(AND(Projects!$C$35&lt;=AV$4,AV$4&lt;=Projects!$C$35+Projects!$D$35-1),Projects!$B$35/Projects!$D$35,"")</f>
        <v/>
      </c>
      <c r="AW37" s="189" t="str">
        <f aca="false">IF(AND(Projects!$C$35&lt;=AW$4,AW$4&lt;=Projects!$C$35+Projects!$D$35-1),Projects!$B$35/Projects!$D$35,"")</f>
        <v/>
      </c>
      <c r="AX37" s="189" t="str">
        <f aca="false">IF(AND(Projects!$C$35&lt;=AX$4,AX$4&lt;=Projects!$C$35+Projects!$D$35-1),Projects!$B$35/Projects!$D$35,"")</f>
        <v/>
      </c>
      <c r="AY37" s="189" t="str">
        <f aca="false">IF(AND(Projects!$C$35&lt;=AY$4,AY$4&lt;=Projects!$C$35+Projects!$D$35-1),Projects!$B$35/Projects!$D$35,"")</f>
        <v/>
      </c>
      <c r="AZ37" s="189" t="str">
        <f aca="false">IF(AND(Projects!$C$35&lt;=AZ$4,AZ$4&lt;=Projects!$C$35+Projects!$D$35-1),Projects!$B$35/Projects!$D$35,"")</f>
        <v/>
      </c>
      <c r="BA37" s="189" t="str">
        <f aca="false">IF(AND(Projects!$C$35&lt;=BA$4,BA$4&lt;=Projects!$C$35+Projects!$D$35-1),Projects!$B$35/Projects!$D$35,"")</f>
        <v/>
      </c>
      <c r="BB37" s="189" t="str">
        <f aca="false">IF(AND(Projects!$C$35&lt;=BB$4,BB$4&lt;=Projects!$C$35+Projects!$D$35-1),Projects!$B$35/Projects!$D$35,"")</f>
        <v/>
      </c>
      <c r="BC37" s="189" t="str">
        <f aca="false">IF(AND(Projects!$C$35&lt;=BC$4,BC$4&lt;=Projects!$C$35+Projects!$D$35-1),Projects!$B$35/Projects!$D$35,"")</f>
        <v/>
      </c>
      <c r="BD37" s="189" t="str">
        <f aca="false">IF(AND(Projects!$C$35&lt;=BD$4,BD$4&lt;=Projects!$C$35+Projects!$D$35-1),Projects!$B$35/Projects!$D$35,"")</f>
        <v/>
      </c>
      <c r="BE37" s="189" t="str">
        <f aca="false">IF(AND(Projects!$C$35&lt;=BE$4,BE$4&lt;=Projects!$C$35+Projects!$D$35-1),Projects!$B$35/Projects!$D$35,"")</f>
        <v/>
      </c>
      <c r="BF37" s="189" t="str">
        <f aca="false">IF(AND(Projects!$C$35&lt;=BF$4,BF$4&lt;=Projects!$C$35+Projects!$D$35-1),Projects!$B$35/Projects!$D$35,"")</f>
        <v/>
      </c>
      <c r="BG37" s="189" t="str">
        <f aca="false">IF(AND(Projects!$C$35&lt;=BG$4,BG$4&lt;=Projects!$C$35+Projects!$D$35-1),Projects!$B$35/Projects!$D$35,"")</f>
        <v/>
      </c>
      <c r="BH37" s="189" t="str">
        <f aca="false">IF(AND(Projects!$C$35&lt;=BH$4,BH$4&lt;=Projects!$C$35+Projects!$D$35-1),Projects!$B$35/Projects!$D$35,"")</f>
        <v/>
      </c>
      <c r="BI37" s="189" t="str">
        <f aca="false">IF(AND(Projects!$C$35&lt;=BI$4,BI$4&lt;=Projects!$C$35+Projects!$D$35-1),Projects!$B$35/Projects!$D$35,"")</f>
        <v/>
      </c>
      <c r="BJ37" s="189" t="str">
        <f aca="false">IF(AND(Projects!$C$35&lt;=BJ$4,BJ$4&lt;=Projects!$C$35+Projects!$D$35-1),Projects!$B$35/Projects!$D$35,"")</f>
        <v/>
      </c>
      <c r="BK37" s="189" t="str">
        <f aca="false">IF(AND(Projects!$C$35&lt;=BK$4,BK$4&lt;=Projects!$C$35+Projects!$D$35-1),Projects!$B$35/Projects!$D$35,"")</f>
        <v/>
      </c>
      <c r="BL37" s="189" t="str">
        <f aca="false">IF(AND(Projects!$C$35&lt;=BL$4,BL$4&lt;=Projects!$C$35+Projects!$D$35-1),Projects!$B$35/Projects!$D$35,"")</f>
        <v/>
      </c>
      <c r="BM37" s="189" t="str">
        <f aca="false">IF(AND(Projects!$C$35&lt;=BM$4,BM$4&lt;=Projects!$C$35+Projects!$D$35-1),Projects!$B$35/Projects!$D$35,"")</f>
        <v/>
      </c>
      <c r="BN37" s="189" t="n">
        <f aca="false">IF(AND(Projects!$C$35&lt;=BN$4,BN$4&lt;=Projects!$C$35+Projects!$D$35-1),Projects!$B$35/Projects!$D$35,"")</f>
        <v>789473.684210526</v>
      </c>
      <c r="BO37" s="189" t="n">
        <f aca="false">IF(AND(Projects!$C$35&lt;=BO$4,BO$4&lt;=Projects!$C$35+Projects!$D$35-1),Projects!$B$35/Projects!$D$35,"")</f>
        <v>789473.684210526</v>
      </c>
      <c r="BP37" s="189" t="n">
        <f aca="false">IF(AND(Projects!$C$35&lt;=BP$4,BP$4&lt;=Projects!$C$35+Projects!$D$35-1),Projects!$B$35/Projects!$D$35,"")</f>
        <v>789473.684210526</v>
      </c>
      <c r="BQ37" s="189" t="n">
        <f aca="false">IF(AND(Projects!$C$35&lt;=BQ$4,BQ$4&lt;=Projects!$C$35+Projects!$D$35-1),Projects!$B$35/Projects!$D$35,"")</f>
        <v>789473.684210526</v>
      </c>
      <c r="BR37" s="189" t="n">
        <f aca="false">IF(AND(Projects!$C$35&lt;=BR$4,BR$4&lt;=Projects!$C$35+Projects!$D$35-1),Projects!$B$35/Projects!$D$35,"")</f>
        <v>789473.684210526</v>
      </c>
      <c r="BS37" s="189" t="n">
        <f aca="false">IF(AND(Projects!$C$35&lt;=BS$4,BS$4&lt;=Projects!$C$35+Projects!$D$35-1),Projects!$B$35/Projects!$D$35,"")</f>
        <v>789473.684210526</v>
      </c>
      <c r="BT37" s="189" t="n">
        <f aca="false">IF(AND(Projects!$C$35&lt;=BT$4,BT$4&lt;=Projects!$C$35+Projects!$D$35-1),Projects!$B$35/Projects!$D$35,"")</f>
        <v>789473.684210526</v>
      </c>
      <c r="BU37" s="189" t="n">
        <f aca="false">IF(AND(Projects!$C$35&lt;=BU$4,BU$4&lt;=Projects!$C$35+Projects!$D$35-1),Projects!$B$35/Projects!$D$35,"")</f>
        <v>789473.684210526</v>
      </c>
      <c r="BV37" s="189" t="n">
        <f aca="false">IF(AND(Projects!$C$35&lt;=BV$4,BV$4&lt;=Projects!$C$35+Projects!$D$35-1),Projects!$B$35/Projects!$D$35,"")</f>
        <v>789473.684210526</v>
      </c>
      <c r="BW37" s="189" t="n">
        <f aca="false">IF(AND(Projects!$C$35&lt;=BW$4,BW$4&lt;=Projects!$C$35+Projects!$D$35-1),Projects!$B$35/Projects!$D$35,"")</f>
        <v>789473.684210526</v>
      </c>
      <c r="BX37" s="189" t="n">
        <f aca="false">IF(AND(Projects!$C$35&lt;=BX$4,BX$4&lt;=Projects!$C$35+Projects!$D$35-1),Projects!$B$35/Projects!$D$35,"")</f>
        <v>789473.684210526</v>
      </c>
      <c r="BY37" s="189" t="n">
        <f aca="false">IF(AND(Projects!$C$35&lt;=BY$4,BY$4&lt;=Projects!$C$35+Projects!$D$35-1),Projects!$B$35/Projects!$D$35,"")</f>
        <v>789473.684210526</v>
      </c>
      <c r="BZ37" s="189" t="n">
        <f aca="false">IF(AND(Projects!$C$35&lt;=BZ$4,BZ$4&lt;=Projects!$C$35+Projects!$D$35-1),Projects!$B$35/Projects!$D$35,"")</f>
        <v>789473.684210526</v>
      </c>
      <c r="CA37" s="189" t="n">
        <f aca="false">IF(AND(Projects!$C$35&lt;=CA$4,CA$4&lt;=Projects!$C$35+Projects!$D$35-1),Projects!$B$35/Projects!$D$35,"")</f>
        <v>789473.684210526</v>
      </c>
      <c r="CB37" s="189" t="n">
        <f aca="false">IF(AND(Projects!$C$35&lt;=CB$4,CB$4&lt;=Projects!$C$35+Projects!$D$35-1),Projects!$B$35/Projects!$D$35,"")</f>
        <v>789473.684210526</v>
      </c>
      <c r="CC37" s="189" t="n">
        <f aca="false">IF(AND(Projects!$C$35&lt;=CC$4,CC$4&lt;=Projects!$C$35+Projects!$D$35-1),Projects!$B$35/Projects!$D$35,"")</f>
        <v>789473.684210526</v>
      </c>
      <c r="CD37" s="189" t="n">
        <f aca="false">IF(AND(Projects!$C$35&lt;=CD$4,CD$4&lt;=Projects!$C$35+Projects!$D$35-1),Projects!$B$35/Projects!$D$35,"")</f>
        <v>789473.684210526</v>
      </c>
      <c r="CE37" s="189" t="n">
        <f aca="false">IF(AND(Projects!$C$35&lt;=CE$4,CE$4&lt;=Projects!$C$35+Projects!$D$35-1),Projects!$B$35/Projects!$D$35,"")</f>
        <v>789473.684210526</v>
      </c>
      <c r="CF37" s="189" t="n">
        <f aca="false">IF(AND(Projects!$C$35&lt;=CF$4,CF$4&lt;=Projects!$C$35+Projects!$D$35-1),Projects!$B$35/Projects!$D$35,"")</f>
        <v>789473.684210526</v>
      </c>
      <c r="CG37" s="189" t="str">
        <f aca="false">IF(AND(Projects!$C$35&lt;=CG$4,CG$4&lt;=Projects!$C$35+Projects!$D$35-1),Projects!$B$35/Projects!$D$35,"")</f>
        <v/>
      </c>
      <c r="CH37" s="189" t="str">
        <f aca="false">IF(AND(Projects!$C$35&lt;=CH$4,CH$4&lt;=Projects!$C$35+Projects!$D$35-1),Projects!$B$35/Projects!$D$35,"")</f>
        <v/>
      </c>
      <c r="CI37" s="189" t="str">
        <f aca="false">IF(AND(Projects!$C$35&lt;=CI$4,CI$4&lt;=Projects!$C$35+Projects!$D$35-1),Projects!$B$35/Projects!$D$35,"")</f>
        <v/>
      </c>
      <c r="CJ37" s="189" t="str">
        <f aca="false">IF(AND(Projects!$C$35&lt;=CJ$4,CJ$4&lt;=Projects!$C$35+Projects!$D$35-1),Projects!$B$35/Projects!$D$35,"")</f>
        <v/>
      </c>
      <c r="CK37" s="189" t="str">
        <f aca="false">IF(AND(Projects!$C$35&lt;=CK$4,CK$4&lt;=Projects!$C$35+Projects!$D$35-1),Projects!$B$35/Projects!$D$35,"")</f>
        <v/>
      </c>
      <c r="CL37" s="189" t="str">
        <f aca="false">IF(AND(Projects!$C$35&lt;=CL$4,CL$4&lt;=Projects!$C$35+Projects!$D$35-1),Projects!$B$35/Projects!$D$35,"")</f>
        <v/>
      </c>
      <c r="CM37" s="189" t="str">
        <f aca="false">IF(AND(Projects!$C$35&lt;=CM$4,CM$4&lt;=Projects!$C$35+Projects!$D$35-1),Projects!$B$35/Projects!$D$35,"")</f>
        <v/>
      </c>
      <c r="CN37" s="189" t="str">
        <f aca="false">IF(AND(Projects!$C$35&lt;=CN$4,CN$4&lt;=Projects!$C$35+Projects!$D$35-1),Projects!$B$35/Projects!$D$35,"")</f>
        <v/>
      </c>
      <c r="CO37" s="189" t="str">
        <f aca="false">IF(AND(Projects!$C$35&lt;=CO$4,CO$4&lt;=Projects!$C$35+Projects!$D$35-1),Projects!$B$35/Projects!$D$35,"")</f>
        <v/>
      </c>
      <c r="CP37" s="189" t="str">
        <f aca="false">IF(AND(Projects!$C$35&lt;=CP$4,CP$4&lt;=Projects!$C$35+Projects!$D$35-1),Projects!$B$35/Projects!$D$35,"")</f>
        <v/>
      </c>
      <c r="CQ37" s="189" t="str">
        <f aca="false">IF(AND(Projects!$C$35&lt;=CQ$4,CQ$4&lt;=Projects!$C$35+Projects!$D$35-1),Projects!$B$35/Projects!$D$35,"")</f>
        <v/>
      </c>
      <c r="CR37" s="189" t="str">
        <f aca="false">IF(AND(Projects!$C$35&lt;=CR$4,CR$4&lt;=Projects!$C$35+Projects!$D$35-1),Projects!$B$35/Projects!$D$35,"")</f>
        <v/>
      </c>
      <c r="CS37" s="189" t="str">
        <f aca="false">IF(AND(Projects!$C$35&lt;=CS$4,CS$4&lt;=Projects!$C$35+Projects!$D$35-1),Projects!$B$35/Projects!$D$35,"")</f>
        <v/>
      </c>
      <c r="CT37" s="189" t="str">
        <f aca="false">IF(AND(Projects!$C$35&lt;=CT$4,CT$4&lt;=Projects!$C$35+Projects!$D$35-1),Projects!$B$35/Projects!$D$35,"")</f>
        <v/>
      </c>
      <c r="CU37" s="189" t="str">
        <f aca="false">IF(AND(Projects!$C$35&lt;=CU$4,CU$4&lt;=Projects!$C$35+Projects!$D$35-1),Projects!$B$35/Projects!$D$35,"")</f>
        <v/>
      </c>
      <c r="CV37" s="189" t="str">
        <f aca="false">IF(AND(Projects!$C$35&lt;=CV$4,CV$4&lt;=Projects!$C$35+Projects!$D$35-1),Projects!$B$35/Projects!$D$35,"")</f>
        <v/>
      </c>
      <c r="CW37" s="189" t="str">
        <f aca="false">IF(AND(Projects!$C$35&lt;=CW$4,CW$4&lt;=Projects!$C$35+Projects!$D$35-1),Projects!$B$35/Projects!$D$35,"")</f>
        <v/>
      </c>
      <c r="CX37" s="189" t="str">
        <f aca="false">IF(AND(Projects!$C$35&lt;=CX$4,CX$4&lt;=Projects!$C$35+Projects!$D$35-1),Projects!$B$35/Projects!$D$35,"")</f>
        <v/>
      </c>
      <c r="CY37" s="189" t="str">
        <f aca="false">IF(AND(Projects!$C$35&lt;=CY$4,CY$4&lt;=Projects!$C$35+Projects!$D$35-1),Projects!$B$35/Projects!$D$35,"")</f>
        <v/>
      </c>
      <c r="CZ37" s="189" t="str">
        <f aca="false">IF(AND(Projects!$C$35&lt;=CZ$4,CZ$4&lt;=Projects!$C$35+Projects!$D$35-1),Projects!$B$35/Projects!$D$35,"")</f>
        <v/>
      </c>
      <c r="DA37" s="189" t="str">
        <f aca="false">IF(AND(Projects!$C$35&lt;=DA$4,DA$4&lt;=Projects!$C$35+Projects!$D$35-1),Projects!$B$35/Projects!$D$35,"")</f>
        <v/>
      </c>
      <c r="DB37" s="189" t="str">
        <f aca="false">IF(AND(Projects!$C$35&lt;=DB$4,DB$4&lt;=Projects!$C$35+Projects!$D$35-1),Projects!$B$35/Projects!$D$35,"")</f>
        <v/>
      </c>
    </row>
    <row r="38" s="1" customFormat="true" ht="15" hidden="false" customHeight="true" outlineLevel="0" collapsed="false">
      <c r="A38" s="185" t="s">
        <v>39</v>
      </c>
      <c r="B38" s="186" t="n">
        <f aca="false">Projects!$B$36</f>
        <v>18000000</v>
      </c>
      <c r="C38" s="187" t="n">
        <f aca="false">EDATE(Model!$E$2,Projects!$C$36-1)</f>
        <v>47969</v>
      </c>
      <c r="D38" s="187" t="n">
        <f aca="false">EDATE(Model!$E$2,Projects!$C$36+Projects!$D$36-2)</f>
        <v>48519</v>
      </c>
      <c r="E38" s="188" t="n">
        <f aca="false">Projects!$D$36</f>
        <v>19</v>
      </c>
      <c r="F38" s="186" t="n">
        <f aca="false">Projects!$B$36/Projects!$D$36</f>
        <v>947368.421052632</v>
      </c>
      <c r="G38" s="189" t="str">
        <f aca="false">IF(AND(Projects!$C$36&lt;=G$4,G$4&lt;=Projects!$C$36+Projects!$D$36-1),Projects!$B$36/Projects!$D$36,"")</f>
        <v/>
      </c>
      <c r="H38" s="189" t="str">
        <f aca="false">IF(AND(Projects!$C$36&lt;=H$4,H$4&lt;=Projects!$C$36+Projects!$D$36-1),Projects!$B$36/Projects!$D$36,"")</f>
        <v/>
      </c>
      <c r="I38" s="189" t="str">
        <f aca="false">IF(AND(Projects!$C$36&lt;=I$4,I$4&lt;=Projects!$C$36+Projects!$D$36-1),Projects!$B$36/Projects!$D$36,"")</f>
        <v/>
      </c>
      <c r="J38" s="189" t="str">
        <f aca="false">IF(AND(Projects!$C$36&lt;=J$4,J$4&lt;=Projects!$C$36+Projects!$D$36-1),Projects!$B$36/Projects!$D$36,"")</f>
        <v/>
      </c>
      <c r="K38" s="189" t="str">
        <f aca="false">IF(AND(Projects!$C$36&lt;=K$4,K$4&lt;=Projects!$C$36+Projects!$D$36-1),Projects!$B$36/Projects!$D$36,"")</f>
        <v/>
      </c>
      <c r="L38" s="189" t="str">
        <f aca="false">IF(AND(Projects!$C$36&lt;=L$4,L$4&lt;=Projects!$C$36+Projects!$D$36-1),Projects!$B$36/Projects!$D$36,"")</f>
        <v/>
      </c>
      <c r="M38" s="189" t="str">
        <f aca="false">IF(AND(Projects!$C$36&lt;=M$4,M$4&lt;=Projects!$C$36+Projects!$D$36-1),Projects!$B$36/Projects!$D$36,"")</f>
        <v/>
      </c>
      <c r="N38" s="189" t="str">
        <f aca="false">IF(AND(Projects!$C$36&lt;=N$4,N$4&lt;=Projects!$C$36+Projects!$D$36-1),Projects!$B$36/Projects!$D$36,"")</f>
        <v/>
      </c>
      <c r="O38" s="189" t="str">
        <f aca="false">IF(AND(Projects!$C$36&lt;=O$4,O$4&lt;=Projects!$C$36+Projects!$D$36-1),Projects!$B$36/Projects!$D$36,"")</f>
        <v/>
      </c>
      <c r="P38" s="189" t="str">
        <f aca="false">IF(AND(Projects!$C$36&lt;=P$4,P$4&lt;=Projects!$C$36+Projects!$D$36-1),Projects!$B$36/Projects!$D$36,"")</f>
        <v/>
      </c>
      <c r="Q38" s="189" t="str">
        <f aca="false">IF(AND(Projects!$C$36&lt;=Q$4,Q$4&lt;=Projects!$C$36+Projects!$D$36-1),Projects!$B$36/Projects!$D$36,"")</f>
        <v/>
      </c>
      <c r="R38" s="189" t="str">
        <f aca="false">IF(AND(Projects!$C$36&lt;=R$4,R$4&lt;=Projects!$C$36+Projects!$D$36-1),Projects!$B$36/Projects!$D$36,"")</f>
        <v/>
      </c>
      <c r="S38" s="189" t="str">
        <f aca="false">IF(AND(Projects!$C$36&lt;=S$4,S$4&lt;=Projects!$C$36+Projects!$D$36-1),Projects!$B$36/Projects!$D$36,"")</f>
        <v/>
      </c>
      <c r="T38" s="189" t="str">
        <f aca="false">IF(AND(Projects!$C$36&lt;=T$4,T$4&lt;=Projects!$C$36+Projects!$D$36-1),Projects!$B$36/Projects!$D$36,"")</f>
        <v/>
      </c>
      <c r="U38" s="189" t="str">
        <f aca="false">IF(AND(Projects!$C$36&lt;=U$4,U$4&lt;=Projects!$C$36+Projects!$D$36-1),Projects!$B$36/Projects!$D$36,"")</f>
        <v/>
      </c>
      <c r="V38" s="189" t="str">
        <f aca="false">IF(AND(Projects!$C$36&lt;=V$4,V$4&lt;=Projects!$C$36+Projects!$D$36-1),Projects!$B$36/Projects!$D$36,"")</f>
        <v/>
      </c>
      <c r="W38" s="189" t="str">
        <f aca="false">IF(AND(Projects!$C$36&lt;=W$4,W$4&lt;=Projects!$C$36+Projects!$D$36-1),Projects!$B$36/Projects!$D$36,"")</f>
        <v/>
      </c>
      <c r="X38" s="189" t="str">
        <f aca="false">IF(AND(Projects!$C$36&lt;=X$4,X$4&lt;=Projects!$C$36+Projects!$D$36-1),Projects!$B$36/Projects!$D$36,"")</f>
        <v/>
      </c>
      <c r="Y38" s="189" t="str">
        <f aca="false">IF(AND(Projects!$C$36&lt;=Y$4,Y$4&lt;=Projects!$C$36+Projects!$D$36-1),Projects!$B$36/Projects!$D$36,"")</f>
        <v/>
      </c>
      <c r="Z38" s="189" t="str">
        <f aca="false">IF(AND(Projects!$C$36&lt;=Z$4,Z$4&lt;=Projects!$C$36+Projects!$D$36-1),Projects!$B$36/Projects!$D$36,"")</f>
        <v/>
      </c>
      <c r="AA38" s="189" t="str">
        <f aca="false">IF(AND(Projects!$C$36&lt;=AA$4,AA$4&lt;=Projects!$C$36+Projects!$D$36-1),Projects!$B$36/Projects!$D$36,"")</f>
        <v/>
      </c>
      <c r="AB38" s="189" t="str">
        <f aca="false">IF(AND(Projects!$C$36&lt;=AB$4,AB$4&lt;=Projects!$C$36+Projects!$D$36-1),Projects!$B$36/Projects!$D$36,"")</f>
        <v/>
      </c>
      <c r="AC38" s="189" t="str">
        <f aca="false">IF(AND(Projects!$C$36&lt;=AC$4,AC$4&lt;=Projects!$C$36+Projects!$D$36-1),Projects!$B$36/Projects!$D$36,"")</f>
        <v/>
      </c>
      <c r="AD38" s="189" t="str">
        <f aca="false">IF(AND(Projects!$C$36&lt;=AD$4,AD$4&lt;=Projects!$C$36+Projects!$D$36-1),Projects!$B$36/Projects!$D$36,"")</f>
        <v/>
      </c>
      <c r="AE38" s="189" t="str">
        <f aca="false">IF(AND(Projects!$C$36&lt;=AE$4,AE$4&lt;=Projects!$C$36+Projects!$D$36-1),Projects!$B$36/Projects!$D$36,"")</f>
        <v/>
      </c>
      <c r="AF38" s="189" t="str">
        <f aca="false">IF(AND(Projects!$C$36&lt;=AF$4,AF$4&lt;=Projects!$C$36+Projects!$D$36-1),Projects!$B$36/Projects!$D$36,"")</f>
        <v/>
      </c>
      <c r="AG38" s="189" t="str">
        <f aca="false">IF(AND(Projects!$C$36&lt;=AG$4,AG$4&lt;=Projects!$C$36+Projects!$D$36-1),Projects!$B$36/Projects!$D$36,"")</f>
        <v/>
      </c>
      <c r="AH38" s="189" t="str">
        <f aca="false">IF(AND(Projects!$C$36&lt;=AH$4,AH$4&lt;=Projects!$C$36+Projects!$D$36-1),Projects!$B$36/Projects!$D$36,"")</f>
        <v/>
      </c>
      <c r="AI38" s="189" t="str">
        <f aca="false">IF(AND(Projects!$C$36&lt;=AI$4,AI$4&lt;=Projects!$C$36+Projects!$D$36-1),Projects!$B$36/Projects!$D$36,"")</f>
        <v/>
      </c>
      <c r="AJ38" s="189" t="str">
        <f aca="false">IF(AND(Projects!$C$36&lt;=AJ$4,AJ$4&lt;=Projects!$C$36+Projects!$D$36-1),Projects!$B$36/Projects!$D$36,"")</f>
        <v/>
      </c>
      <c r="AK38" s="189" t="str">
        <f aca="false">IF(AND(Projects!$C$36&lt;=AK$4,AK$4&lt;=Projects!$C$36+Projects!$D$36-1),Projects!$B$36/Projects!$D$36,"")</f>
        <v/>
      </c>
      <c r="AL38" s="189" t="str">
        <f aca="false">IF(AND(Projects!$C$36&lt;=AL$4,AL$4&lt;=Projects!$C$36+Projects!$D$36-1),Projects!$B$36/Projects!$D$36,"")</f>
        <v/>
      </c>
      <c r="AM38" s="189" t="str">
        <f aca="false">IF(AND(Projects!$C$36&lt;=AM$4,AM$4&lt;=Projects!$C$36+Projects!$D$36-1),Projects!$B$36/Projects!$D$36,"")</f>
        <v/>
      </c>
      <c r="AN38" s="189" t="str">
        <f aca="false">IF(AND(Projects!$C$36&lt;=AN$4,AN$4&lt;=Projects!$C$36+Projects!$D$36-1),Projects!$B$36/Projects!$D$36,"")</f>
        <v/>
      </c>
      <c r="AO38" s="189" t="str">
        <f aca="false">IF(AND(Projects!$C$36&lt;=AO$4,AO$4&lt;=Projects!$C$36+Projects!$D$36-1),Projects!$B$36/Projects!$D$36,"")</f>
        <v/>
      </c>
      <c r="AP38" s="189" t="str">
        <f aca="false">IF(AND(Projects!$C$36&lt;=AP$4,AP$4&lt;=Projects!$C$36+Projects!$D$36-1),Projects!$B$36/Projects!$D$36,"")</f>
        <v/>
      </c>
      <c r="AQ38" s="189" t="str">
        <f aca="false">IF(AND(Projects!$C$36&lt;=AQ$4,AQ$4&lt;=Projects!$C$36+Projects!$D$36-1),Projects!$B$36/Projects!$D$36,"")</f>
        <v/>
      </c>
      <c r="AR38" s="189" t="str">
        <f aca="false">IF(AND(Projects!$C$36&lt;=AR$4,AR$4&lt;=Projects!$C$36+Projects!$D$36-1),Projects!$B$36/Projects!$D$36,"")</f>
        <v/>
      </c>
      <c r="AS38" s="189" t="str">
        <f aca="false">IF(AND(Projects!$C$36&lt;=AS$4,AS$4&lt;=Projects!$C$36+Projects!$D$36-1),Projects!$B$36/Projects!$D$36,"")</f>
        <v/>
      </c>
      <c r="AT38" s="189" t="str">
        <f aca="false">IF(AND(Projects!$C$36&lt;=AT$4,AT$4&lt;=Projects!$C$36+Projects!$D$36-1),Projects!$B$36/Projects!$D$36,"")</f>
        <v/>
      </c>
      <c r="AU38" s="189" t="str">
        <f aca="false">IF(AND(Projects!$C$36&lt;=AU$4,AU$4&lt;=Projects!$C$36+Projects!$D$36-1),Projects!$B$36/Projects!$D$36,"")</f>
        <v/>
      </c>
      <c r="AV38" s="189" t="str">
        <f aca="false">IF(AND(Projects!$C$36&lt;=AV$4,AV$4&lt;=Projects!$C$36+Projects!$D$36-1),Projects!$B$36/Projects!$D$36,"")</f>
        <v/>
      </c>
      <c r="AW38" s="189" t="str">
        <f aca="false">IF(AND(Projects!$C$36&lt;=AW$4,AW$4&lt;=Projects!$C$36+Projects!$D$36-1),Projects!$B$36/Projects!$D$36,"")</f>
        <v/>
      </c>
      <c r="AX38" s="189" t="str">
        <f aca="false">IF(AND(Projects!$C$36&lt;=AX$4,AX$4&lt;=Projects!$C$36+Projects!$D$36-1),Projects!$B$36/Projects!$D$36,"")</f>
        <v/>
      </c>
      <c r="AY38" s="189" t="str">
        <f aca="false">IF(AND(Projects!$C$36&lt;=AY$4,AY$4&lt;=Projects!$C$36+Projects!$D$36-1),Projects!$B$36/Projects!$D$36,"")</f>
        <v/>
      </c>
      <c r="AZ38" s="189" t="str">
        <f aca="false">IF(AND(Projects!$C$36&lt;=AZ$4,AZ$4&lt;=Projects!$C$36+Projects!$D$36-1),Projects!$B$36/Projects!$D$36,"")</f>
        <v/>
      </c>
      <c r="BA38" s="189" t="str">
        <f aca="false">IF(AND(Projects!$C$36&lt;=BA$4,BA$4&lt;=Projects!$C$36+Projects!$D$36-1),Projects!$B$36/Projects!$D$36,"")</f>
        <v/>
      </c>
      <c r="BB38" s="189" t="str">
        <f aca="false">IF(AND(Projects!$C$36&lt;=BB$4,BB$4&lt;=Projects!$C$36+Projects!$D$36-1),Projects!$B$36/Projects!$D$36,"")</f>
        <v/>
      </c>
      <c r="BC38" s="189" t="str">
        <f aca="false">IF(AND(Projects!$C$36&lt;=BC$4,BC$4&lt;=Projects!$C$36+Projects!$D$36-1),Projects!$B$36/Projects!$D$36,"")</f>
        <v/>
      </c>
      <c r="BD38" s="189" t="str">
        <f aca="false">IF(AND(Projects!$C$36&lt;=BD$4,BD$4&lt;=Projects!$C$36+Projects!$D$36-1),Projects!$B$36/Projects!$D$36,"")</f>
        <v/>
      </c>
      <c r="BE38" s="189" t="str">
        <f aca="false">IF(AND(Projects!$C$36&lt;=BE$4,BE$4&lt;=Projects!$C$36+Projects!$D$36-1),Projects!$B$36/Projects!$D$36,"")</f>
        <v/>
      </c>
      <c r="BF38" s="189" t="str">
        <f aca="false">IF(AND(Projects!$C$36&lt;=BF$4,BF$4&lt;=Projects!$C$36+Projects!$D$36-1),Projects!$B$36/Projects!$D$36,"")</f>
        <v/>
      </c>
      <c r="BG38" s="189" t="str">
        <f aca="false">IF(AND(Projects!$C$36&lt;=BG$4,BG$4&lt;=Projects!$C$36+Projects!$D$36-1),Projects!$B$36/Projects!$D$36,"")</f>
        <v/>
      </c>
      <c r="BH38" s="189" t="str">
        <f aca="false">IF(AND(Projects!$C$36&lt;=BH$4,BH$4&lt;=Projects!$C$36+Projects!$D$36-1),Projects!$B$36/Projects!$D$36,"")</f>
        <v/>
      </c>
      <c r="BI38" s="189" t="str">
        <f aca="false">IF(AND(Projects!$C$36&lt;=BI$4,BI$4&lt;=Projects!$C$36+Projects!$D$36-1),Projects!$B$36/Projects!$D$36,"")</f>
        <v/>
      </c>
      <c r="BJ38" s="189" t="str">
        <f aca="false">IF(AND(Projects!$C$36&lt;=BJ$4,BJ$4&lt;=Projects!$C$36+Projects!$D$36-1),Projects!$B$36/Projects!$D$36,"")</f>
        <v/>
      </c>
      <c r="BK38" s="189" t="str">
        <f aca="false">IF(AND(Projects!$C$36&lt;=BK$4,BK$4&lt;=Projects!$C$36+Projects!$D$36-1),Projects!$B$36/Projects!$D$36,"")</f>
        <v/>
      </c>
      <c r="BL38" s="189" t="str">
        <f aca="false">IF(AND(Projects!$C$36&lt;=BL$4,BL$4&lt;=Projects!$C$36+Projects!$D$36-1),Projects!$B$36/Projects!$D$36,"")</f>
        <v/>
      </c>
      <c r="BM38" s="189" t="str">
        <f aca="false">IF(AND(Projects!$C$36&lt;=BM$4,BM$4&lt;=Projects!$C$36+Projects!$D$36-1),Projects!$B$36/Projects!$D$36,"")</f>
        <v/>
      </c>
      <c r="BN38" s="189" t="str">
        <f aca="false">IF(AND(Projects!$C$36&lt;=BN$4,BN$4&lt;=Projects!$C$36+Projects!$D$36-1),Projects!$B$36/Projects!$D$36,"")</f>
        <v/>
      </c>
      <c r="BO38" s="189" t="str">
        <f aca="false">IF(AND(Projects!$C$36&lt;=BO$4,BO$4&lt;=Projects!$C$36+Projects!$D$36-1),Projects!$B$36/Projects!$D$36,"")</f>
        <v/>
      </c>
      <c r="BP38" s="189" t="n">
        <f aca="false">IF(AND(Projects!$C$36&lt;=BP$4,BP$4&lt;=Projects!$C$36+Projects!$D$36-1),Projects!$B$36/Projects!$D$36,"")</f>
        <v>947368.421052632</v>
      </c>
      <c r="BQ38" s="189" t="n">
        <f aca="false">IF(AND(Projects!$C$36&lt;=BQ$4,BQ$4&lt;=Projects!$C$36+Projects!$D$36-1),Projects!$B$36/Projects!$D$36,"")</f>
        <v>947368.421052632</v>
      </c>
      <c r="BR38" s="189" t="n">
        <f aca="false">IF(AND(Projects!$C$36&lt;=BR$4,BR$4&lt;=Projects!$C$36+Projects!$D$36-1),Projects!$B$36/Projects!$D$36,"")</f>
        <v>947368.421052632</v>
      </c>
      <c r="BS38" s="189" t="n">
        <f aca="false">IF(AND(Projects!$C$36&lt;=BS$4,BS$4&lt;=Projects!$C$36+Projects!$D$36-1),Projects!$B$36/Projects!$D$36,"")</f>
        <v>947368.421052632</v>
      </c>
      <c r="BT38" s="189" t="n">
        <f aca="false">IF(AND(Projects!$C$36&lt;=BT$4,BT$4&lt;=Projects!$C$36+Projects!$D$36-1),Projects!$B$36/Projects!$D$36,"")</f>
        <v>947368.421052632</v>
      </c>
      <c r="BU38" s="189" t="n">
        <f aca="false">IF(AND(Projects!$C$36&lt;=BU$4,BU$4&lt;=Projects!$C$36+Projects!$D$36-1),Projects!$B$36/Projects!$D$36,"")</f>
        <v>947368.421052632</v>
      </c>
      <c r="BV38" s="189" t="n">
        <f aca="false">IF(AND(Projects!$C$36&lt;=BV$4,BV$4&lt;=Projects!$C$36+Projects!$D$36-1),Projects!$B$36/Projects!$D$36,"")</f>
        <v>947368.421052632</v>
      </c>
      <c r="BW38" s="189" t="n">
        <f aca="false">IF(AND(Projects!$C$36&lt;=BW$4,BW$4&lt;=Projects!$C$36+Projects!$D$36-1),Projects!$B$36/Projects!$D$36,"")</f>
        <v>947368.421052632</v>
      </c>
      <c r="BX38" s="189" t="n">
        <f aca="false">IF(AND(Projects!$C$36&lt;=BX$4,BX$4&lt;=Projects!$C$36+Projects!$D$36-1),Projects!$B$36/Projects!$D$36,"")</f>
        <v>947368.421052632</v>
      </c>
      <c r="BY38" s="189" t="n">
        <f aca="false">IF(AND(Projects!$C$36&lt;=BY$4,BY$4&lt;=Projects!$C$36+Projects!$D$36-1),Projects!$B$36/Projects!$D$36,"")</f>
        <v>947368.421052632</v>
      </c>
      <c r="BZ38" s="189" t="n">
        <f aca="false">IF(AND(Projects!$C$36&lt;=BZ$4,BZ$4&lt;=Projects!$C$36+Projects!$D$36-1),Projects!$B$36/Projects!$D$36,"")</f>
        <v>947368.421052632</v>
      </c>
      <c r="CA38" s="189" t="n">
        <f aca="false">IF(AND(Projects!$C$36&lt;=CA$4,CA$4&lt;=Projects!$C$36+Projects!$D$36-1),Projects!$B$36/Projects!$D$36,"")</f>
        <v>947368.421052632</v>
      </c>
      <c r="CB38" s="189" t="n">
        <f aca="false">IF(AND(Projects!$C$36&lt;=CB$4,CB$4&lt;=Projects!$C$36+Projects!$D$36-1),Projects!$B$36/Projects!$D$36,"")</f>
        <v>947368.421052632</v>
      </c>
      <c r="CC38" s="189" t="n">
        <f aca="false">IF(AND(Projects!$C$36&lt;=CC$4,CC$4&lt;=Projects!$C$36+Projects!$D$36-1),Projects!$B$36/Projects!$D$36,"")</f>
        <v>947368.421052632</v>
      </c>
      <c r="CD38" s="189" t="n">
        <f aca="false">IF(AND(Projects!$C$36&lt;=CD$4,CD$4&lt;=Projects!$C$36+Projects!$D$36-1),Projects!$B$36/Projects!$D$36,"")</f>
        <v>947368.421052632</v>
      </c>
      <c r="CE38" s="189" t="n">
        <f aca="false">IF(AND(Projects!$C$36&lt;=CE$4,CE$4&lt;=Projects!$C$36+Projects!$D$36-1),Projects!$B$36/Projects!$D$36,"")</f>
        <v>947368.421052632</v>
      </c>
      <c r="CF38" s="189" t="n">
        <f aca="false">IF(AND(Projects!$C$36&lt;=CF$4,CF$4&lt;=Projects!$C$36+Projects!$D$36-1),Projects!$B$36/Projects!$D$36,"")</f>
        <v>947368.421052632</v>
      </c>
      <c r="CG38" s="189" t="n">
        <f aca="false">IF(AND(Projects!$C$36&lt;=CG$4,CG$4&lt;=Projects!$C$36+Projects!$D$36-1),Projects!$B$36/Projects!$D$36,"")</f>
        <v>947368.421052632</v>
      </c>
      <c r="CH38" s="189" t="n">
        <f aca="false">IF(AND(Projects!$C$36&lt;=CH$4,CH$4&lt;=Projects!$C$36+Projects!$D$36-1),Projects!$B$36/Projects!$D$36,"")</f>
        <v>947368.421052632</v>
      </c>
      <c r="CI38" s="189" t="str">
        <f aca="false">IF(AND(Projects!$C$36&lt;=CI$4,CI$4&lt;=Projects!$C$36+Projects!$D$36-1),Projects!$B$36/Projects!$D$36,"")</f>
        <v/>
      </c>
      <c r="CJ38" s="189" t="str">
        <f aca="false">IF(AND(Projects!$C$36&lt;=CJ$4,CJ$4&lt;=Projects!$C$36+Projects!$D$36-1),Projects!$B$36/Projects!$D$36,"")</f>
        <v/>
      </c>
      <c r="CK38" s="189" t="str">
        <f aca="false">IF(AND(Projects!$C$36&lt;=CK$4,CK$4&lt;=Projects!$C$36+Projects!$D$36-1),Projects!$B$36/Projects!$D$36,"")</f>
        <v/>
      </c>
      <c r="CL38" s="189" t="str">
        <f aca="false">IF(AND(Projects!$C$36&lt;=CL$4,CL$4&lt;=Projects!$C$36+Projects!$D$36-1),Projects!$B$36/Projects!$D$36,"")</f>
        <v/>
      </c>
      <c r="CM38" s="189" t="str">
        <f aca="false">IF(AND(Projects!$C$36&lt;=CM$4,CM$4&lt;=Projects!$C$36+Projects!$D$36-1),Projects!$B$36/Projects!$D$36,"")</f>
        <v/>
      </c>
      <c r="CN38" s="189" t="str">
        <f aca="false">IF(AND(Projects!$C$36&lt;=CN$4,CN$4&lt;=Projects!$C$36+Projects!$D$36-1),Projects!$B$36/Projects!$D$36,"")</f>
        <v/>
      </c>
      <c r="CO38" s="189" t="str">
        <f aca="false">IF(AND(Projects!$C$36&lt;=CO$4,CO$4&lt;=Projects!$C$36+Projects!$D$36-1),Projects!$B$36/Projects!$D$36,"")</f>
        <v/>
      </c>
      <c r="CP38" s="189" t="str">
        <f aca="false">IF(AND(Projects!$C$36&lt;=CP$4,CP$4&lt;=Projects!$C$36+Projects!$D$36-1),Projects!$B$36/Projects!$D$36,"")</f>
        <v/>
      </c>
      <c r="CQ38" s="189" t="str">
        <f aca="false">IF(AND(Projects!$C$36&lt;=CQ$4,CQ$4&lt;=Projects!$C$36+Projects!$D$36-1),Projects!$B$36/Projects!$D$36,"")</f>
        <v/>
      </c>
      <c r="CR38" s="189" t="str">
        <f aca="false">IF(AND(Projects!$C$36&lt;=CR$4,CR$4&lt;=Projects!$C$36+Projects!$D$36-1),Projects!$B$36/Projects!$D$36,"")</f>
        <v/>
      </c>
      <c r="CS38" s="189" t="str">
        <f aca="false">IF(AND(Projects!$C$36&lt;=CS$4,CS$4&lt;=Projects!$C$36+Projects!$D$36-1),Projects!$B$36/Projects!$D$36,"")</f>
        <v/>
      </c>
      <c r="CT38" s="189" t="str">
        <f aca="false">IF(AND(Projects!$C$36&lt;=CT$4,CT$4&lt;=Projects!$C$36+Projects!$D$36-1),Projects!$B$36/Projects!$D$36,"")</f>
        <v/>
      </c>
      <c r="CU38" s="189" t="str">
        <f aca="false">IF(AND(Projects!$C$36&lt;=CU$4,CU$4&lt;=Projects!$C$36+Projects!$D$36-1),Projects!$B$36/Projects!$D$36,"")</f>
        <v/>
      </c>
      <c r="CV38" s="189" t="str">
        <f aca="false">IF(AND(Projects!$C$36&lt;=CV$4,CV$4&lt;=Projects!$C$36+Projects!$D$36-1),Projects!$B$36/Projects!$D$36,"")</f>
        <v/>
      </c>
      <c r="CW38" s="189" t="str">
        <f aca="false">IF(AND(Projects!$C$36&lt;=CW$4,CW$4&lt;=Projects!$C$36+Projects!$D$36-1),Projects!$B$36/Projects!$D$36,"")</f>
        <v/>
      </c>
      <c r="CX38" s="189" t="str">
        <f aca="false">IF(AND(Projects!$C$36&lt;=CX$4,CX$4&lt;=Projects!$C$36+Projects!$D$36-1),Projects!$B$36/Projects!$D$36,"")</f>
        <v/>
      </c>
      <c r="CY38" s="189" t="str">
        <f aca="false">IF(AND(Projects!$C$36&lt;=CY$4,CY$4&lt;=Projects!$C$36+Projects!$D$36-1),Projects!$B$36/Projects!$D$36,"")</f>
        <v/>
      </c>
      <c r="CZ38" s="189" t="str">
        <f aca="false">IF(AND(Projects!$C$36&lt;=CZ$4,CZ$4&lt;=Projects!$C$36+Projects!$D$36-1),Projects!$B$36/Projects!$D$36,"")</f>
        <v/>
      </c>
      <c r="DA38" s="189" t="str">
        <f aca="false">IF(AND(Projects!$C$36&lt;=DA$4,DA$4&lt;=Projects!$C$36+Projects!$D$36-1),Projects!$B$36/Projects!$D$36,"")</f>
        <v/>
      </c>
      <c r="DB38" s="189" t="str">
        <f aca="false">IF(AND(Projects!$C$36&lt;=DB$4,DB$4&lt;=Projects!$C$36+Projects!$D$36-1),Projects!$B$36/Projects!$D$36,"")</f>
        <v/>
      </c>
    </row>
    <row r="39" s="1" customFormat="true" ht="15" hidden="false" customHeight="true" outlineLevel="0" collapsed="false">
      <c r="A39" s="185" t="s">
        <v>42</v>
      </c>
      <c r="B39" s="186" t="n">
        <f aca="false">Projects!$B$39</f>
        <v>18000000</v>
      </c>
      <c r="C39" s="187" t="n">
        <f aca="false">EDATE(Model!$E$2,Projects!$C$39-1)</f>
        <v>48153</v>
      </c>
      <c r="D39" s="187" t="n">
        <f aca="false">EDATE(Model!$E$2,Projects!$C$39+Projects!$D$39-2)</f>
        <v>48700</v>
      </c>
      <c r="E39" s="188" t="n">
        <f aca="false">Projects!$D$39</f>
        <v>19</v>
      </c>
      <c r="F39" s="186" t="n">
        <f aca="false">Projects!$B$39/Projects!$D$39</f>
        <v>947368.421052632</v>
      </c>
      <c r="G39" s="189" t="str">
        <f aca="false">IF(AND(Projects!$C$39&lt;=G$4,G$4&lt;=Projects!$C$39+Projects!$D$39-1),Projects!$B$39/Projects!$D$39,"")</f>
        <v/>
      </c>
      <c r="H39" s="189" t="str">
        <f aca="false">IF(AND(Projects!$C$39&lt;=H$4,H$4&lt;=Projects!$C$39+Projects!$D$39-1),Projects!$B$39/Projects!$D$39,"")</f>
        <v/>
      </c>
      <c r="I39" s="189" t="str">
        <f aca="false">IF(AND(Projects!$C$39&lt;=I$4,I$4&lt;=Projects!$C$39+Projects!$D$39-1),Projects!$B$39/Projects!$D$39,"")</f>
        <v/>
      </c>
      <c r="J39" s="189" t="str">
        <f aca="false">IF(AND(Projects!$C$39&lt;=J$4,J$4&lt;=Projects!$C$39+Projects!$D$39-1),Projects!$B$39/Projects!$D$39,"")</f>
        <v/>
      </c>
      <c r="K39" s="189" t="str">
        <f aca="false">IF(AND(Projects!$C$39&lt;=K$4,K$4&lt;=Projects!$C$39+Projects!$D$39-1),Projects!$B$39/Projects!$D$39,"")</f>
        <v/>
      </c>
      <c r="L39" s="189" t="str">
        <f aca="false">IF(AND(Projects!$C$39&lt;=L$4,L$4&lt;=Projects!$C$39+Projects!$D$39-1),Projects!$B$39/Projects!$D$39,"")</f>
        <v/>
      </c>
      <c r="M39" s="189" t="str">
        <f aca="false">IF(AND(Projects!$C$39&lt;=M$4,M$4&lt;=Projects!$C$39+Projects!$D$39-1),Projects!$B$39/Projects!$D$39,"")</f>
        <v/>
      </c>
      <c r="N39" s="189" t="str">
        <f aca="false">IF(AND(Projects!$C$39&lt;=N$4,N$4&lt;=Projects!$C$39+Projects!$D$39-1),Projects!$B$39/Projects!$D$39,"")</f>
        <v/>
      </c>
      <c r="O39" s="189" t="str">
        <f aca="false">IF(AND(Projects!$C$39&lt;=O$4,O$4&lt;=Projects!$C$39+Projects!$D$39-1),Projects!$B$39/Projects!$D$39,"")</f>
        <v/>
      </c>
      <c r="P39" s="189" t="str">
        <f aca="false">IF(AND(Projects!$C$39&lt;=P$4,P$4&lt;=Projects!$C$39+Projects!$D$39-1),Projects!$B$39/Projects!$D$39,"")</f>
        <v/>
      </c>
      <c r="Q39" s="189" t="str">
        <f aca="false">IF(AND(Projects!$C$39&lt;=Q$4,Q$4&lt;=Projects!$C$39+Projects!$D$39-1),Projects!$B$39/Projects!$D$39,"")</f>
        <v/>
      </c>
      <c r="R39" s="189" t="str">
        <f aca="false">IF(AND(Projects!$C$39&lt;=R$4,R$4&lt;=Projects!$C$39+Projects!$D$39-1),Projects!$B$39/Projects!$D$39,"")</f>
        <v/>
      </c>
      <c r="S39" s="189" t="str">
        <f aca="false">IF(AND(Projects!$C$39&lt;=S$4,S$4&lt;=Projects!$C$39+Projects!$D$39-1),Projects!$B$39/Projects!$D$39,"")</f>
        <v/>
      </c>
      <c r="T39" s="189" t="str">
        <f aca="false">IF(AND(Projects!$C$39&lt;=T$4,T$4&lt;=Projects!$C$39+Projects!$D$39-1),Projects!$B$39/Projects!$D$39,"")</f>
        <v/>
      </c>
      <c r="U39" s="189" t="str">
        <f aca="false">IF(AND(Projects!$C$39&lt;=U$4,U$4&lt;=Projects!$C$39+Projects!$D$39-1),Projects!$B$39/Projects!$D$39,"")</f>
        <v/>
      </c>
      <c r="V39" s="189" t="str">
        <f aca="false">IF(AND(Projects!$C$39&lt;=V$4,V$4&lt;=Projects!$C$39+Projects!$D$39-1),Projects!$B$39/Projects!$D$39,"")</f>
        <v/>
      </c>
      <c r="W39" s="189" t="str">
        <f aca="false">IF(AND(Projects!$C$39&lt;=W$4,W$4&lt;=Projects!$C$39+Projects!$D$39-1),Projects!$B$39/Projects!$D$39,"")</f>
        <v/>
      </c>
      <c r="X39" s="189" t="str">
        <f aca="false">IF(AND(Projects!$C$39&lt;=X$4,X$4&lt;=Projects!$C$39+Projects!$D$39-1),Projects!$B$39/Projects!$D$39,"")</f>
        <v/>
      </c>
      <c r="Y39" s="189" t="str">
        <f aca="false">IF(AND(Projects!$C$39&lt;=Y$4,Y$4&lt;=Projects!$C$39+Projects!$D$39-1),Projects!$B$39/Projects!$D$39,"")</f>
        <v/>
      </c>
      <c r="Z39" s="189" t="str">
        <f aca="false">IF(AND(Projects!$C$39&lt;=Z$4,Z$4&lt;=Projects!$C$39+Projects!$D$39-1),Projects!$B$39/Projects!$D$39,"")</f>
        <v/>
      </c>
      <c r="AA39" s="189" t="str">
        <f aca="false">IF(AND(Projects!$C$39&lt;=AA$4,AA$4&lt;=Projects!$C$39+Projects!$D$39-1),Projects!$B$39/Projects!$D$39,"")</f>
        <v/>
      </c>
      <c r="AB39" s="189" t="str">
        <f aca="false">IF(AND(Projects!$C$39&lt;=AB$4,AB$4&lt;=Projects!$C$39+Projects!$D$39-1),Projects!$B$39/Projects!$D$39,"")</f>
        <v/>
      </c>
      <c r="AC39" s="189" t="str">
        <f aca="false">IF(AND(Projects!$C$39&lt;=AC$4,AC$4&lt;=Projects!$C$39+Projects!$D$39-1),Projects!$B$39/Projects!$D$39,"")</f>
        <v/>
      </c>
      <c r="AD39" s="189" t="str">
        <f aca="false">IF(AND(Projects!$C$39&lt;=AD$4,AD$4&lt;=Projects!$C$39+Projects!$D$39-1),Projects!$B$39/Projects!$D$39,"")</f>
        <v/>
      </c>
      <c r="AE39" s="189" t="str">
        <f aca="false">IF(AND(Projects!$C$39&lt;=AE$4,AE$4&lt;=Projects!$C$39+Projects!$D$39-1),Projects!$B$39/Projects!$D$39,"")</f>
        <v/>
      </c>
      <c r="AF39" s="189" t="str">
        <f aca="false">IF(AND(Projects!$C$39&lt;=AF$4,AF$4&lt;=Projects!$C$39+Projects!$D$39-1),Projects!$B$39/Projects!$D$39,"")</f>
        <v/>
      </c>
      <c r="AG39" s="189" t="str">
        <f aca="false">IF(AND(Projects!$C$39&lt;=AG$4,AG$4&lt;=Projects!$C$39+Projects!$D$39-1),Projects!$B$39/Projects!$D$39,"")</f>
        <v/>
      </c>
      <c r="AH39" s="189" t="str">
        <f aca="false">IF(AND(Projects!$C$39&lt;=AH$4,AH$4&lt;=Projects!$C$39+Projects!$D$39-1),Projects!$B$39/Projects!$D$39,"")</f>
        <v/>
      </c>
      <c r="AI39" s="189" t="str">
        <f aca="false">IF(AND(Projects!$C$39&lt;=AI$4,AI$4&lt;=Projects!$C$39+Projects!$D$39-1),Projects!$B$39/Projects!$D$39,"")</f>
        <v/>
      </c>
      <c r="AJ39" s="189" t="str">
        <f aca="false">IF(AND(Projects!$C$39&lt;=AJ$4,AJ$4&lt;=Projects!$C$39+Projects!$D$39-1),Projects!$B$39/Projects!$D$39,"")</f>
        <v/>
      </c>
      <c r="AK39" s="189" t="str">
        <f aca="false">IF(AND(Projects!$C$39&lt;=AK$4,AK$4&lt;=Projects!$C$39+Projects!$D$39-1),Projects!$B$39/Projects!$D$39,"")</f>
        <v/>
      </c>
      <c r="AL39" s="189" t="str">
        <f aca="false">IF(AND(Projects!$C$39&lt;=AL$4,AL$4&lt;=Projects!$C$39+Projects!$D$39-1),Projects!$B$39/Projects!$D$39,"")</f>
        <v/>
      </c>
      <c r="AM39" s="189" t="str">
        <f aca="false">IF(AND(Projects!$C$39&lt;=AM$4,AM$4&lt;=Projects!$C$39+Projects!$D$39-1),Projects!$B$39/Projects!$D$39,"")</f>
        <v/>
      </c>
      <c r="AN39" s="189" t="str">
        <f aca="false">IF(AND(Projects!$C$39&lt;=AN$4,AN$4&lt;=Projects!$C$39+Projects!$D$39-1),Projects!$B$39/Projects!$D$39,"")</f>
        <v/>
      </c>
      <c r="AO39" s="189" t="str">
        <f aca="false">IF(AND(Projects!$C$39&lt;=AO$4,AO$4&lt;=Projects!$C$39+Projects!$D$39-1),Projects!$B$39/Projects!$D$39,"")</f>
        <v/>
      </c>
      <c r="AP39" s="189" t="str">
        <f aca="false">IF(AND(Projects!$C$39&lt;=AP$4,AP$4&lt;=Projects!$C$39+Projects!$D$39-1),Projects!$B$39/Projects!$D$39,"")</f>
        <v/>
      </c>
      <c r="AQ39" s="189" t="str">
        <f aca="false">IF(AND(Projects!$C$39&lt;=AQ$4,AQ$4&lt;=Projects!$C$39+Projects!$D$39-1),Projects!$B$39/Projects!$D$39,"")</f>
        <v/>
      </c>
      <c r="AR39" s="189" t="str">
        <f aca="false">IF(AND(Projects!$C$39&lt;=AR$4,AR$4&lt;=Projects!$C$39+Projects!$D$39-1),Projects!$B$39/Projects!$D$39,"")</f>
        <v/>
      </c>
      <c r="AS39" s="189" t="str">
        <f aca="false">IF(AND(Projects!$C$39&lt;=AS$4,AS$4&lt;=Projects!$C$39+Projects!$D$39-1),Projects!$B$39/Projects!$D$39,"")</f>
        <v/>
      </c>
      <c r="AT39" s="189" t="str">
        <f aca="false">IF(AND(Projects!$C$39&lt;=AT$4,AT$4&lt;=Projects!$C$39+Projects!$D$39-1),Projects!$B$39/Projects!$D$39,"")</f>
        <v/>
      </c>
      <c r="AU39" s="189" t="str">
        <f aca="false">IF(AND(Projects!$C$39&lt;=AU$4,AU$4&lt;=Projects!$C$39+Projects!$D$39-1),Projects!$B$39/Projects!$D$39,"")</f>
        <v/>
      </c>
      <c r="AV39" s="189" t="str">
        <f aca="false">IF(AND(Projects!$C$39&lt;=AV$4,AV$4&lt;=Projects!$C$39+Projects!$D$39-1),Projects!$B$39/Projects!$D$39,"")</f>
        <v/>
      </c>
      <c r="AW39" s="189" t="str">
        <f aca="false">IF(AND(Projects!$C$39&lt;=AW$4,AW$4&lt;=Projects!$C$39+Projects!$D$39-1),Projects!$B$39/Projects!$D$39,"")</f>
        <v/>
      </c>
      <c r="AX39" s="189" t="str">
        <f aca="false">IF(AND(Projects!$C$39&lt;=AX$4,AX$4&lt;=Projects!$C$39+Projects!$D$39-1),Projects!$B$39/Projects!$D$39,"")</f>
        <v/>
      </c>
      <c r="AY39" s="189" t="str">
        <f aca="false">IF(AND(Projects!$C$39&lt;=AY$4,AY$4&lt;=Projects!$C$39+Projects!$D$39-1),Projects!$B$39/Projects!$D$39,"")</f>
        <v/>
      </c>
      <c r="AZ39" s="189" t="str">
        <f aca="false">IF(AND(Projects!$C$39&lt;=AZ$4,AZ$4&lt;=Projects!$C$39+Projects!$D$39-1),Projects!$B$39/Projects!$D$39,"")</f>
        <v/>
      </c>
      <c r="BA39" s="189" t="str">
        <f aca="false">IF(AND(Projects!$C$39&lt;=BA$4,BA$4&lt;=Projects!$C$39+Projects!$D$39-1),Projects!$B$39/Projects!$D$39,"")</f>
        <v/>
      </c>
      <c r="BB39" s="189" t="str">
        <f aca="false">IF(AND(Projects!$C$39&lt;=BB$4,BB$4&lt;=Projects!$C$39+Projects!$D$39-1),Projects!$B$39/Projects!$D$39,"")</f>
        <v/>
      </c>
      <c r="BC39" s="189" t="str">
        <f aca="false">IF(AND(Projects!$C$39&lt;=BC$4,BC$4&lt;=Projects!$C$39+Projects!$D$39-1),Projects!$B$39/Projects!$D$39,"")</f>
        <v/>
      </c>
      <c r="BD39" s="189" t="str">
        <f aca="false">IF(AND(Projects!$C$39&lt;=BD$4,BD$4&lt;=Projects!$C$39+Projects!$D$39-1),Projects!$B$39/Projects!$D$39,"")</f>
        <v/>
      </c>
      <c r="BE39" s="189" t="str">
        <f aca="false">IF(AND(Projects!$C$39&lt;=BE$4,BE$4&lt;=Projects!$C$39+Projects!$D$39-1),Projects!$B$39/Projects!$D$39,"")</f>
        <v/>
      </c>
      <c r="BF39" s="189" t="str">
        <f aca="false">IF(AND(Projects!$C$39&lt;=BF$4,BF$4&lt;=Projects!$C$39+Projects!$D$39-1),Projects!$B$39/Projects!$D$39,"")</f>
        <v/>
      </c>
      <c r="BG39" s="189" t="str">
        <f aca="false">IF(AND(Projects!$C$39&lt;=BG$4,BG$4&lt;=Projects!$C$39+Projects!$D$39-1),Projects!$B$39/Projects!$D$39,"")</f>
        <v/>
      </c>
      <c r="BH39" s="189" t="str">
        <f aca="false">IF(AND(Projects!$C$39&lt;=BH$4,BH$4&lt;=Projects!$C$39+Projects!$D$39-1),Projects!$B$39/Projects!$D$39,"")</f>
        <v/>
      </c>
      <c r="BI39" s="189" t="str">
        <f aca="false">IF(AND(Projects!$C$39&lt;=BI$4,BI$4&lt;=Projects!$C$39+Projects!$D$39-1),Projects!$B$39/Projects!$D$39,"")</f>
        <v/>
      </c>
      <c r="BJ39" s="189" t="str">
        <f aca="false">IF(AND(Projects!$C$39&lt;=BJ$4,BJ$4&lt;=Projects!$C$39+Projects!$D$39-1),Projects!$B$39/Projects!$D$39,"")</f>
        <v/>
      </c>
      <c r="BK39" s="189" t="str">
        <f aca="false">IF(AND(Projects!$C$39&lt;=BK$4,BK$4&lt;=Projects!$C$39+Projects!$D$39-1),Projects!$B$39/Projects!$D$39,"")</f>
        <v/>
      </c>
      <c r="BL39" s="189" t="str">
        <f aca="false">IF(AND(Projects!$C$39&lt;=BL$4,BL$4&lt;=Projects!$C$39+Projects!$D$39-1),Projects!$B$39/Projects!$D$39,"")</f>
        <v/>
      </c>
      <c r="BM39" s="189" t="str">
        <f aca="false">IF(AND(Projects!$C$39&lt;=BM$4,BM$4&lt;=Projects!$C$39+Projects!$D$39-1),Projects!$B$39/Projects!$D$39,"")</f>
        <v/>
      </c>
      <c r="BN39" s="189" t="str">
        <f aca="false">IF(AND(Projects!$C$39&lt;=BN$4,BN$4&lt;=Projects!$C$39+Projects!$D$39-1),Projects!$B$39/Projects!$D$39,"")</f>
        <v/>
      </c>
      <c r="BO39" s="189" t="str">
        <f aca="false">IF(AND(Projects!$C$39&lt;=BO$4,BO$4&lt;=Projects!$C$39+Projects!$D$39-1),Projects!$B$39/Projects!$D$39,"")</f>
        <v/>
      </c>
      <c r="BP39" s="189" t="str">
        <f aca="false">IF(AND(Projects!$C$39&lt;=BP$4,BP$4&lt;=Projects!$C$39+Projects!$D$39-1),Projects!$B$39/Projects!$D$39,"")</f>
        <v/>
      </c>
      <c r="BQ39" s="189" t="str">
        <f aca="false">IF(AND(Projects!$C$39&lt;=BQ$4,BQ$4&lt;=Projects!$C$39+Projects!$D$39-1),Projects!$B$39/Projects!$D$39,"")</f>
        <v/>
      </c>
      <c r="BR39" s="189" t="str">
        <f aca="false">IF(AND(Projects!$C$39&lt;=BR$4,BR$4&lt;=Projects!$C$39+Projects!$D$39-1),Projects!$B$39/Projects!$D$39,"")</f>
        <v/>
      </c>
      <c r="BS39" s="189" t="str">
        <f aca="false">IF(AND(Projects!$C$39&lt;=BS$4,BS$4&lt;=Projects!$C$39+Projects!$D$39-1),Projects!$B$39/Projects!$D$39,"")</f>
        <v/>
      </c>
      <c r="BT39" s="189" t="str">
        <f aca="false">IF(AND(Projects!$C$39&lt;=BT$4,BT$4&lt;=Projects!$C$39+Projects!$D$39-1),Projects!$B$39/Projects!$D$39,"")</f>
        <v/>
      </c>
      <c r="BU39" s="189" t="str">
        <f aca="false">IF(AND(Projects!$C$39&lt;=BU$4,BU$4&lt;=Projects!$C$39+Projects!$D$39-1),Projects!$B$39/Projects!$D$39,"")</f>
        <v/>
      </c>
      <c r="BV39" s="189" t="n">
        <f aca="false">IF(AND(Projects!$C$39&lt;=BV$4,BV$4&lt;=Projects!$C$39+Projects!$D$39-1),Projects!$B$39/Projects!$D$39,"")</f>
        <v>947368.421052632</v>
      </c>
      <c r="BW39" s="189" t="n">
        <f aca="false">IF(AND(Projects!$C$39&lt;=BW$4,BW$4&lt;=Projects!$C$39+Projects!$D$39-1),Projects!$B$39/Projects!$D$39,"")</f>
        <v>947368.421052632</v>
      </c>
      <c r="BX39" s="189" t="n">
        <f aca="false">IF(AND(Projects!$C$39&lt;=BX$4,BX$4&lt;=Projects!$C$39+Projects!$D$39-1),Projects!$B$39/Projects!$D$39,"")</f>
        <v>947368.421052632</v>
      </c>
      <c r="BY39" s="189" t="n">
        <f aca="false">IF(AND(Projects!$C$39&lt;=BY$4,BY$4&lt;=Projects!$C$39+Projects!$D$39-1),Projects!$B$39/Projects!$D$39,"")</f>
        <v>947368.421052632</v>
      </c>
      <c r="BZ39" s="189" t="n">
        <f aca="false">IF(AND(Projects!$C$39&lt;=BZ$4,BZ$4&lt;=Projects!$C$39+Projects!$D$39-1),Projects!$B$39/Projects!$D$39,"")</f>
        <v>947368.421052632</v>
      </c>
      <c r="CA39" s="189" t="n">
        <f aca="false">IF(AND(Projects!$C$39&lt;=CA$4,CA$4&lt;=Projects!$C$39+Projects!$D$39-1),Projects!$B$39/Projects!$D$39,"")</f>
        <v>947368.421052632</v>
      </c>
      <c r="CB39" s="189" t="n">
        <f aca="false">IF(AND(Projects!$C$39&lt;=CB$4,CB$4&lt;=Projects!$C$39+Projects!$D$39-1),Projects!$B$39/Projects!$D$39,"")</f>
        <v>947368.421052632</v>
      </c>
      <c r="CC39" s="189" t="n">
        <f aca="false">IF(AND(Projects!$C$39&lt;=CC$4,CC$4&lt;=Projects!$C$39+Projects!$D$39-1),Projects!$B$39/Projects!$D$39,"")</f>
        <v>947368.421052632</v>
      </c>
      <c r="CD39" s="189" t="n">
        <f aca="false">IF(AND(Projects!$C$39&lt;=CD$4,CD$4&lt;=Projects!$C$39+Projects!$D$39-1),Projects!$B$39/Projects!$D$39,"")</f>
        <v>947368.421052632</v>
      </c>
      <c r="CE39" s="189" t="n">
        <f aca="false">IF(AND(Projects!$C$39&lt;=CE$4,CE$4&lt;=Projects!$C$39+Projects!$D$39-1),Projects!$B$39/Projects!$D$39,"")</f>
        <v>947368.421052632</v>
      </c>
      <c r="CF39" s="189" t="n">
        <f aca="false">IF(AND(Projects!$C$39&lt;=CF$4,CF$4&lt;=Projects!$C$39+Projects!$D$39-1),Projects!$B$39/Projects!$D$39,"")</f>
        <v>947368.421052632</v>
      </c>
      <c r="CG39" s="189" t="n">
        <f aca="false">IF(AND(Projects!$C$39&lt;=CG$4,CG$4&lt;=Projects!$C$39+Projects!$D$39-1),Projects!$B$39/Projects!$D$39,"")</f>
        <v>947368.421052632</v>
      </c>
      <c r="CH39" s="189" t="n">
        <f aca="false">IF(AND(Projects!$C$39&lt;=CH$4,CH$4&lt;=Projects!$C$39+Projects!$D$39-1),Projects!$B$39/Projects!$D$39,"")</f>
        <v>947368.421052632</v>
      </c>
      <c r="CI39" s="189" t="n">
        <f aca="false">IF(AND(Projects!$C$39&lt;=CI$4,CI$4&lt;=Projects!$C$39+Projects!$D$39-1),Projects!$B$39/Projects!$D$39,"")</f>
        <v>947368.421052632</v>
      </c>
      <c r="CJ39" s="189" t="n">
        <f aca="false">IF(AND(Projects!$C$39&lt;=CJ$4,CJ$4&lt;=Projects!$C$39+Projects!$D$39-1),Projects!$B$39/Projects!$D$39,"")</f>
        <v>947368.421052632</v>
      </c>
      <c r="CK39" s="189" t="n">
        <f aca="false">IF(AND(Projects!$C$39&lt;=CK$4,CK$4&lt;=Projects!$C$39+Projects!$D$39-1),Projects!$B$39/Projects!$D$39,"")</f>
        <v>947368.421052632</v>
      </c>
      <c r="CL39" s="189" t="n">
        <f aca="false">IF(AND(Projects!$C$39&lt;=CL$4,CL$4&lt;=Projects!$C$39+Projects!$D$39-1),Projects!$B$39/Projects!$D$39,"")</f>
        <v>947368.421052632</v>
      </c>
      <c r="CM39" s="189" t="n">
        <f aca="false">IF(AND(Projects!$C$39&lt;=CM$4,CM$4&lt;=Projects!$C$39+Projects!$D$39-1),Projects!$B$39/Projects!$D$39,"")</f>
        <v>947368.421052632</v>
      </c>
      <c r="CN39" s="189" t="n">
        <f aca="false">IF(AND(Projects!$C$39&lt;=CN$4,CN$4&lt;=Projects!$C$39+Projects!$D$39-1),Projects!$B$39/Projects!$D$39,"")</f>
        <v>947368.421052632</v>
      </c>
      <c r="CO39" s="189" t="str">
        <f aca="false">IF(AND(Projects!$C$39&lt;=CO$4,CO$4&lt;=Projects!$C$39+Projects!$D$39-1),Projects!$B$39/Projects!$D$39,"")</f>
        <v/>
      </c>
      <c r="CP39" s="189" t="str">
        <f aca="false">IF(AND(Projects!$C$39&lt;=CP$4,CP$4&lt;=Projects!$C$39+Projects!$D$39-1),Projects!$B$39/Projects!$D$39,"")</f>
        <v/>
      </c>
      <c r="CQ39" s="189" t="str">
        <f aca="false">IF(AND(Projects!$C$39&lt;=CQ$4,CQ$4&lt;=Projects!$C$39+Projects!$D$39-1),Projects!$B$39/Projects!$D$39,"")</f>
        <v/>
      </c>
      <c r="CR39" s="189" t="str">
        <f aca="false">IF(AND(Projects!$C$39&lt;=CR$4,CR$4&lt;=Projects!$C$39+Projects!$D$39-1),Projects!$B$39/Projects!$D$39,"")</f>
        <v/>
      </c>
      <c r="CS39" s="189" t="str">
        <f aca="false">IF(AND(Projects!$C$39&lt;=CS$4,CS$4&lt;=Projects!$C$39+Projects!$D$39-1),Projects!$B$39/Projects!$D$39,"")</f>
        <v/>
      </c>
      <c r="CT39" s="189" t="str">
        <f aca="false">IF(AND(Projects!$C$39&lt;=CT$4,CT$4&lt;=Projects!$C$39+Projects!$D$39-1),Projects!$B$39/Projects!$D$39,"")</f>
        <v/>
      </c>
      <c r="CU39" s="189" t="str">
        <f aca="false">IF(AND(Projects!$C$39&lt;=CU$4,CU$4&lt;=Projects!$C$39+Projects!$D$39-1),Projects!$B$39/Projects!$D$39,"")</f>
        <v/>
      </c>
      <c r="CV39" s="189" t="str">
        <f aca="false">IF(AND(Projects!$C$39&lt;=CV$4,CV$4&lt;=Projects!$C$39+Projects!$D$39-1),Projects!$B$39/Projects!$D$39,"")</f>
        <v/>
      </c>
      <c r="CW39" s="189" t="str">
        <f aca="false">IF(AND(Projects!$C$39&lt;=CW$4,CW$4&lt;=Projects!$C$39+Projects!$D$39-1),Projects!$B$39/Projects!$D$39,"")</f>
        <v/>
      </c>
      <c r="CX39" s="189" t="str">
        <f aca="false">IF(AND(Projects!$C$39&lt;=CX$4,CX$4&lt;=Projects!$C$39+Projects!$D$39-1),Projects!$B$39/Projects!$D$39,"")</f>
        <v/>
      </c>
      <c r="CY39" s="189" t="str">
        <f aca="false">IF(AND(Projects!$C$39&lt;=CY$4,CY$4&lt;=Projects!$C$39+Projects!$D$39-1),Projects!$B$39/Projects!$D$39,"")</f>
        <v/>
      </c>
      <c r="CZ39" s="189" t="str">
        <f aca="false">IF(AND(Projects!$C$39&lt;=CZ$4,CZ$4&lt;=Projects!$C$39+Projects!$D$39-1),Projects!$B$39/Projects!$D$39,"")</f>
        <v/>
      </c>
      <c r="DA39" s="189" t="str">
        <f aca="false">IF(AND(Projects!$C$39&lt;=DA$4,DA$4&lt;=Projects!$C$39+Projects!$D$39-1),Projects!$B$39/Projects!$D$39,"")</f>
        <v/>
      </c>
      <c r="DB39" s="189" t="str">
        <f aca="false">IF(AND(Projects!$C$39&lt;=DB$4,DB$4&lt;=Projects!$C$39+Projects!$D$39-1),Projects!$B$39/Projects!$D$39,"")</f>
        <v/>
      </c>
    </row>
    <row r="40" s="1" customFormat="true" ht="15" hidden="false" customHeight="true" outlineLevel="0" collapsed="false">
      <c r="A40" s="185" t="s">
        <v>45</v>
      </c>
      <c r="B40" s="186" t="n">
        <f aca="false">Projects!$B$42</f>
        <v>18000000</v>
      </c>
      <c r="C40" s="187" t="n">
        <f aca="false">EDATE(Model!$E$2,Projects!$C$42-1)</f>
        <v>48335</v>
      </c>
      <c r="D40" s="187" t="n">
        <f aca="false">EDATE(Model!$E$2,Projects!$C$42+Projects!$D$42-2)</f>
        <v>48884</v>
      </c>
      <c r="E40" s="188" t="n">
        <f aca="false">Projects!$D$42</f>
        <v>19</v>
      </c>
      <c r="F40" s="186" t="n">
        <f aca="false">Projects!$B$42/Projects!$D$42</f>
        <v>947368.421052632</v>
      </c>
      <c r="G40" s="189" t="str">
        <f aca="false">IF(AND(Projects!$C$42&lt;=G$4,G$4&lt;=Projects!$C$42+Projects!$D$42-1),Projects!$B$42/Projects!$D$42,"")</f>
        <v/>
      </c>
      <c r="H40" s="189" t="str">
        <f aca="false">IF(AND(Projects!$C$42&lt;=H$4,H$4&lt;=Projects!$C$42+Projects!$D$42-1),Projects!$B$42/Projects!$D$42,"")</f>
        <v/>
      </c>
      <c r="I40" s="189" t="str">
        <f aca="false">IF(AND(Projects!$C$42&lt;=I$4,I$4&lt;=Projects!$C$42+Projects!$D$42-1),Projects!$B$42/Projects!$D$42,"")</f>
        <v/>
      </c>
      <c r="J40" s="189" t="str">
        <f aca="false">IF(AND(Projects!$C$42&lt;=J$4,J$4&lt;=Projects!$C$42+Projects!$D$42-1),Projects!$B$42/Projects!$D$42,"")</f>
        <v/>
      </c>
      <c r="K40" s="189" t="str">
        <f aca="false">IF(AND(Projects!$C$42&lt;=K$4,K$4&lt;=Projects!$C$42+Projects!$D$42-1),Projects!$B$42/Projects!$D$42,"")</f>
        <v/>
      </c>
      <c r="L40" s="189" t="str">
        <f aca="false">IF(AND(Projects!$C$42&lt;=L$4,L$4&lt;=Projects!$C$42+Projects!$D$42-1),Projects!$B$42/Projects!$D$42,"")</f>
        <v/>
      </c>
      <c r="M40" s="189" t="str">
        <f aca="false">IF(AND(Projects!$C$42&lt;=M$4,M$4&lt;=Projects!$C$42+Projects!$D$42-1),Projects!$B$42/Projects!$D$42,"")</f>
        <v/>
      </c>
      <c r="N40" s="189" t="str">
        <f aca="false">IF(AND(Projects!$C$42&lt;=N$4,N$4&lt;=Projects!$C$42+Projects!$D$42-1),Projects!$B$42/Projects!$D$42,"")</f>
        <v/>
      </c>
      <c r="O40" s="189" t="str">
        <f aca="false">IF(AND(Projects!$C$42&lt;=O$4,O$4&lt;=Projects!$C$42+Projects!$D$42-1),Projects!$B$42/Projects!$D$42,"")</f>
        <v/>
      </c>
      <c r="P40" s="189" t="str">
        <f aca="false">IF(AND(Projects!$C$42&lt;=P$4,P$4&lt;=Projects!$C$42+Projects!$D$42-1),Projects!$B$42/Projects!$D$42,"")</f>
        <v/>
      </c>
      <c r="Q40" s="189" t="str">
        <f aca="false">IF(AND(Projects!$C$42&lt;=Q$4,Q$4&lt;=Projects!$C$42+Projects!$D$42-1),Projects!$B$42/Projects!$D$42,"")</f>
        <v/>
      </c>
      <c r="R40" s="189" t="str">
        <f aca="false">IF(AND(Projects!$C$42&lt;=R$4,R$4&lt;=Projects!$C$42+Projects!$D$42-1),Projects!$B$42/Projects!$D$42,"")</f>
        <v/>
      </c>
      <c r="S40" s="189" t="str">
        <f aca="false">IF(AND(Projects!$C$42&lt;=S$4,S$4&lt;=Projects!$C$42+Projects!$D$42-1),Projects!$B$42/Projects!$D$42,"")</f>
        <v/>
      </c>
      <c r="T40" s="189" t="str">
        <f aca="false">IF(AND(Projects!$C$42&lt;=T$4,T$4&lt;=Projects!$C$42+Projects!$D$42-1),Projects!$B$42/Projects!$D$42,"")</f>
        <v/>
      </c>
      <c r="U40" s="189" t="str">
        <f aca="false">IF(AND(Projects!$C$42&lt;=U$4,U$4&lt;=Projects!$C$42+Projects!$D$42-1),Projects!$B$42/Projects!$D$42,"")</f>
        <v/>
      </c>
      <c r="V40" s="189" t="str">
        <f aca="false">IF(AND(Projects!$C$42&lt;=V$4,V$4&lt;=Projects!$C$42+Projects!$D$42-1),Projects!$B$42/Projects!$D$42,"")</f>
        <v/>
      </c>
      <c r="W40" s="189" t="str">
        <f aca="false">IF(AND(Projects!$C$42&lt;=W$4,W$4&lt;=Projects!$C$42+Projects!$D$42-1),Projects!$B$42/Projects!$D$42,"")</f>
        <v/>
      </c>
      <c r="X40" s="189" t="str">
        <f aca="false">IF(AND(Projects!$C$42&lt;=X$4,X$4&lt;=Projects!$C$42+Projects!$D$42-1),Projects!$B$42/Projects!$D$42,"")</f>
        <v/>
      </c>
      <c r="Y40" s="189" t="str">
        <f aca="false">IF(AND(Projects!$C$42&lt;=Y$4,Y$4&lt;=Projects!$C$42+Projects!$D$42-1),Projects!$B$42/Projects!$D$42,"")</f>
        <v/>
      </c>
      <c r="Z40" s="189" t="str">
        <f aca="false">IF(AND(Projects!$C$42&lt;=Z$4,Z$4&lt;=Projects!$C$42+Projects!$D$42-1),Projects!$B$42/Projects!$D$42,"")</f>
        <v/>
      </c>
      <c r="AA40" s="189" t="str">
        <f aca="false">IF(AND(Projects!$C$42&lt;=AA$4,AA$4&lt;=Projects!$C$42+Projects!$D$42-1),Projects!$B$42/Projects!$D$42,"")</f>
        <v/>
      </c>
      <c r="AB40" s="189" t="str">
        <f aca="false">IF(AND(Projects!$C$42&lt;=AB$4,AB$4&lt;=Projects!$C$42+Projects!$D$42-1),Projects!$B$42/Projects!$D$42,"")</f>
        <v/>
      </c>
      <c r="AC40" s="189" t="str">
        <f aca="false">IF(AND(Projects!$C$42&lt;=AC$4,AC$4&lt;=Projects!$C$42+Projects!$D$42-1),Projects!$B$42/Projects!$D$42,"")</f>
        <v/>
      </c>
      <c r="AD40" s="189" t="str">
        <f aca="false">IF(AND(Projects!$C$42&lt;=AD$4,AD$4&lt;=Projects!$C$42+Projects!$D$42-1),Projects!$B$42/Projects!$D$42,"")</f>
        <v/>
      </c>
      <c r="AE40" s="189" t="str">
        <f aca="false">IF(AND(Projects!$C$42&lt;=AE$4,AE$4&lt;=Projects!$C$42+Projects!$D$42-1),Projects!$B$42/Projects!$D$42,"")</f>
        <v/>
      </c>
      <c r="AF40" s="189" t="str">
        <f aca="false">IF(AND(Projects!$C$42&lt;=AF$4,AF$4&lt;=Projects!$C$42+Projects!$D$42-1),Projects!$B$42/Projects!$D$42,"")</f>
        <v/>
      </c>
      <c r="AG40" s="189" t="str">
        <f aca="false">IF(AND(Projects!$C$42&lt;=AG$4,AG$4&lt;=Projects!$C$42+Projects!$D$42-1),Projects!$B$42/Projects!$D$42,"")</f>
        <v/>
      </c>
      <c r="AH40" s="189" t="str">
        <f aca="false">IF(AND(Projects!$C$42&lt;=AH$4,AH$4&lt;=Projects!$C$42+Projects!$D$42-1),Projects!$B$42/Projects!$D$42,"")</f>
        <v/>
      </c>
      <c r="AI40" s="189" t="str">
        <f aca="false">IF(AND(Projects!$C$42&lt;=AI$4,AI$4&lt;=Projects!$C$42+Projects!$D$42-1),Projects!$B$42/Projects!$D$42,"")</f>
        <v/>
      </c>
      <c r="AJ40" s="189" t="str">
        <f aca="false">IF(AND(Projects!$C$42&lt;=AJ$4,AJ$4&lt;=Projects!$C$42+Projects!$D$42-1),Projects!$B$42/Projects!$D$42,"")</f>
        <v/>
      </c>
      <c r="AK40" s="189" t="str">
        <f aca="false">IF(AND(Projects!$C$42&lt;=AK$4,AK$4&lt;=Projects!$C$42+Projects!$D$42-1),Projects!$B$42/Projects!$D$42,"")</f>
        <v/>
      </c>
      <c r="AL40" s="189" t="str">
        <f aca="false">IF(AND(Projects!$C$42&lt;=AL$4,AL$4&lt;=Projects!$C$42+Projects!$D$42-1),Projects!$B$42/Projects!$D$42,"")</f>
        <v/>
      </c>
      <c r="AM40" s="189" t="str">
        <f aca="false">IF(AND(Projects!$C$42&lt;=AM$4,AM$4&lt;=Projects!$C$42+Projects!$D$42-1),Projects!$B$42/Projects!$D$42,"")</f>
        <v/>
      </c>
      <c r="AN40" s="189" t="str">
        <f aca="false">IF(AND(Projects!$C$42&lt;=AN$4,AN$4&lt;=Projects!$C$42+Projects!$D$42-1),Projects!$B$42/Projects!$D$42,"")</f>
        <v/>
      </c>
      <c r="AO40" s="189" t="str">
        <f aca="false">IF(AND(Projects!$C$42&lt;=AO$4,AO$4&lt;=Projects!$C$42+Projects!$D$42-1),Projects!$B$42/Projects!$D$42,"")</f>
        <v/>
      </c>
      <c r="AP40" s="189" t="str">
        <f aca="false">IF(AND(Projects!$C$42&lt;=AP$4,AP$4&lt;=Projects!$C$42+Projects!$D$42-1),Projects!$B$42/Projects!$D$42,"")</f>
        <v/>
      </c>
      <c r="AQ40" s="189" t="str">
        <f aca="false">IF(AND(Projects!$C$42&lt;=AQ$4,AQ$4&lt;=Projects!$C$42+Projects!$D$42-1),Projects!$B$42/Projects!$D$42,"")</f>
        <v/>
      </c>
      <c r="AR40" s="189" t="str">
        <f aca="false">IF(AND(Projects!$C$42&lt;=AR$4,AR$4&lt;=Projects!$C$42+Projects!$D$42-1),Projects!$B$42/Projects!$D$42,"")</f>
        <v/>
      </c>
      <c r="AS40" s="189" t="str">
        <f aca="false">IF(AND(Projects!$C$42&lt;=AS$4,AS$4&lt;=Projects!$C$42+Projects!$D$42-1),Projects!$B$42/Projects!$D$42,"")</f>
        <v/>
      </c>
      <c r="AT40" s="189" t="str">
        <f aca="false">IF(AND(Projects!$C$42&lt;=AT$4,AT$4&lt;=Projects!$C$42+Projects!$D$42-1),Projects!$B$42/Projects!$D$42,"")</f>
        <v/>
      </c>
      <c r="AU40" s="189" t="str">
        <f aca="false">IF(AND(Projects!$C$42&lt;=AU$4,AU$4&lt;=Projects!$C$42+Projects!$D$42-1),Projects!$B$42/Projects!$D$42,"")</f>
        <v/>
      </c>
      <c r="AV40" s="189" t="str">
        <f aca="false">IF(AND(Projects!$C$42&lt;=AV$4,AV$4&lt;=Projects!$C$42+Projects!$D$42-1),Projects!$B$42/Projects!$D$42,"")</f>
        <v/>
      </c>
      <c r="AW40" s="189" t="str">
        <f aca="false">IF(AND(Projects!$C$42&lt;=AW$4,AW$4&lt;=Projects!$C$42+Projects!$D$42-1),Projects!$B$42/Projects!$D$42,"")</f>
        <v/>
      </c>
      <c r="AX40" s="189" t="str">
        <f aca="false">IF(AND(Projects!$C$42&lt;=AX$4,AX$4&lt;=Projects!$C$42+Projects!$D$42-1),Projects!$B$42/Projects!$D$42,"")</f>
        <v/>
      </c>
      <c r="AY40" s="189" t="str">
        <f aca="false">IF(AND(Projects!$C$42&lt;=AY$4,AY$4&lt;=Projects!$C$42+Projects!$D$42-1),Projects!$B$42/Projects!$D$42,"")</f>
        <v/>
      </c>
      <c r="AZ40" s="189" t="str">
        <f aca="false">IF(AND(Projects!$C$42&lt;=AZ$4,AZ$4&lt;=Projects!$C$42+Projects!$D$42-1),Projects!$B$42/Projects!$D$42,"")</f>
        <v/>
      </c>
      <c r="BA40" s="189" t="str">
        <f aca="false">IF(AND(Projects!$C$42&lt;=BA$4,BA$4&lt;=Projects!$C$42+Projects!$D$42-1),Projects!$B$42/Projects!$D$42,"")</f>
        <v/>
      </c>
      <c r="BB40" s="189" t="str">
        <f aca="false">IF(AND(Projects!$C$42&lt;=BB$4,BB$4&lt;=Projects!$C$42+Projects!$D$42-1),Projects!$B$42/Projects!$D$42,"")</f>
        <v/>
      </c>
      <c r="BC40" s="189" t="str">
        <f aca="false">IF(AND(Projects!$C$42&lt;=BC$4,BC$4&lt;=Projects!$C$42+Projects!$D$42-1),Projects!$B$42/Projects!$D$42,"")</f>
        <v/>
      </c>
      <c r="BD40" s="189" t="str">
        <f aca="false">IF(AND(Projects!$C$42&lt;=BD$4,BD$4&lt;=Projects!$C$42+Projects!$D$42-1),Projects!$B$42/Projects!$D$42,"")</f>
        <v/>
      </c>
      <c r="BE40" s="189" t="str">
        <f aca="false">IF(AND(Projects!$C$42&lt;=BE$4,BE$4&lt;=Projects!$C$42+Projects!$D$42-1),Projects!$B$42/Projects!$D$42,"")</f>
        <v/>
      </c>
      <c r="BF40" s="189" t="str">
        <f aca="false">IF(AND(Projects!$C$42&lt;=BF$4,BF$4&lt;=Projects!$C$42+Projects!$D$42-1),Projects!$B$42/Projects!$D$42,"")</f>
        <v/>
      </c>
      <c r="BG40" s="189" t="str">
        <f aca="false">IF(AND(Projects!$C$42&lt;=BG$4,BG$4&lt;=Projects!$C$42+Projects!$D$42-1),Projects!$B$42/Projects!$D$42,"")</f>
        <v/>
      </c>
      <c r="BH40" s="189" t="str">
        <f aca="false">IF(AND(Projects!$C$42&lt;=BH$4,BH$4&lt;=Projects!$C$42+Projects!$D$42-1),Projects!$B$42/Projects!$D$42,"")</f>
        <v/>
      </c>
      <c r="BI40" s="189" t="str">
        <f aca="false">IF(AND(Projects!$C$42&lt;=BI$4,BI$4&lt;=Projects!$C$42+Projects!$D$42-1),Projects!$B$42/Projects!$D$42,"")</f>
        <v/>
      </c>
      <c r="BJ40" s="189" t="str">
        <f aca="false">IF(AND(Projects!$C$42&lt;=BJ$4,BJ$4&lt;=Projects!$C$42+Projects!$D$42-1),Projects!$B$42/Projects!$D$42,"")</f>
        <v/>
      </c>
      <c r="BK40" s="189" t="str">
        <f aca="false">IF(AND(Projects!$C$42&lt;=BK$4,BK$4&lt;=Projects!$C$42+Projects!$D$42-1),Projects!$B$42/Projects!$D$42,"")</f>
        <v/>
      </c>
      <c r="BL40" s="189" t="str">
        <f aca="false">IF(AND(Projects!$C$42&lt;=BL$4,BL$4&lt;=Projects!$C$42+Projects!$D$42-1),Projects!$B$42/Projects!$D$42,"")</f>
        <v/>
      </c>
      <c r="BM40" s="189" t="str">
        <f aca="false">IF(AND(Projects!$C$42&lt;=BM$4,BM$4&lt;=Projects!$C$42+Projects!$D$42-1),Projects!$B$42/Projects!$D$42,"")</f>
        <v/>
      </c>
      <c r="BN40" s="189" t="str">
        <f aca="false">IF(AND(Projects!$C$42&lt;=BN$4,BN$4&lt;=Projects!$C$42+Projects!$D$42-1),Projects!$B$42/Projects!$D$42,"")</f>
        <v/>
      </c>
      <c r="BO40" s="189" t="str">
        <f aca="false">IF(AND(Projects!$C$42&lt;=BO$4,BO$4&lt;=Projects!$C$42+Projects!$D$42-1),Projects!$B$42/Projects!$D$42,"")</f>
        <v/>
      </c>
      <c r="BP40" s="189" t="str">
        <f aca="false">IF(AND(Projects!$C$42&lt;=BP$4,BP$4&lt;=Projects!$C$42+Projects!$D$42-1),Projects!$B$42/Projects!$D$42,"")</f>
        <v/>
      </c>
      <c r="BQ40" s="189" t="str">
        <f aca="false">IF(AND(Projects!$C$42&lt;=BQ$4,BQ$4&lt;=Projects!$C$42+Projects!$D$42-1),Projects!$B$42/Projects!$D$42,"")</f>
        <v/>
      </c>
      <c r="BR40" s="189" t="str">
        <f aca="false">IF(AND(Projects!$C$42&lt;=BR$4,BR$4&lt;=Projects!$C$42+Projects!$D$42-1),Projects!$B$42/Projects!$D$42,"")</f>
        <v/>
      </c>
      <c r="BS40" s="189" t="str">
        <f aca="false">IF(AND(Projects!$C$42&lt;=BS$4,BS$4&lt;=Projects!$C$42+Projects!$D$42-1),Projects!$B$42/Projects!$D$42,"")</f>
        <v/>
      </c>
      <c r="BT40" s="189" t="str">
        <f aca="false">IF(AND(Projects!$C$42&lt;=BT$4,BT$4&lt;=Projects!$C$42+Projects!$D$42-1),Projects!$B$42/Projects!$D$42,"")</f>
        <v/>
      </c>
      <c r="BU40" s="189" t="str">
        <f aca="false">IF(AND(Projects!$C$42&lt;=BU$4,BU$4&lt;=Projects!$C$42+Projects!$D$42-1),Projects!$B$42/Projects!$D$42,"")</f>
        <v/>
      </c>
      <c r="BV40" s="189" t="str">
        <f aca="false">IF(AND(Projects!$C$42&lt;=BV$4,BV$4&lt;=Projects!$C$42+Projects!$D$42-1),Projects!$B$42/Projects!$D$42,"")</f>
        <v/>
      </c>
      <c r="BW40" s="189" t="str">
        <f aca="false">IF(AND(Projects!$C$42&lt;=BW$4,BW$4&lt;=Projects!$C$42+Projects!$D$42-1),Projects!$B$42/Projects!$D$42,"")</f>
        <v/>
      </c>
      <c r="BX40" s="189" t="str">
        <f aca="false">IF(AND(Projects!$C$42&lt;=BX$4,BX$4&lt;=Projects!$C$42+Projects!$D$42-1),Projects!$B$42/Projects!$D$42,"")</f>
        <v/>
      </c>
      <c r="BY40" s="189" t="str">
        <f aca="false">IF(AND(Projects!$C$42&lt;=BY$4,BY$4&lt;=Projects!$C$42+Projects!$D$42-1),Projects!$B$42/Projects!$D$42,"")</f>
        <v/>
      </c>
      <c r="BZ40" s="189" t="str">
        <f aca="false">IF(AND(Projects!$C$42&lt;=BZ$4,BZ$4&lt;=Projects!$C$42+Projects!$D$42-1),Projects!$B$42/Projects!$D$42,"")</f>
        <v/>
      </c>
      <c r="CA40" s="189" t="str">
        <f aca="false">IF(AND(Projects!$C$42&lt;=CA$4,CA$4&lt;=Projects!$C$42+Projects!$D$42-1),Projects!$B$42/Projects!$D$42,"")</f>
        <v/>
      </c>
      <c r="CB40" s="189" t="n">
        <f aca="false">IF(AND(Projects!$C$42&lt;=CB$4,CB$4&lt;=Projects!$C$42+Projects!$D$42-1),Projects!$B$42/Projects!$D$42,"")</f>
        <v>947368.421052632</v>
      </c>
      <c r="CC40" s="189" t="n">
        <f aca="false">IF(AND(Projects!$C$42&lt;=CC$4,CC$4&lt;=Projects!$C$42+Projects!$D$42-1),Projects!$B$42/Projects!$D$42,"")</f>
        <v>947368.421052632</v>
      </c>
      <c r="CD40" s="189" t="n">
        <f aca="false">IF(AND(Projects!$C$42&lt;=CD$4,CD$4&lt;=Projects!$C$42+Projects!$D$42-1),Projects!$B$42/Projects!$D$42,"")</f>
        <v>947368.421052632</v>
      </c>
      <c r="CE40" s="189" t="n">
        <f aca="false">IF(AND(Projects!$C$42&lt;=CE$4,CE$4&lt;=Projects!$C$42+Projects!$D$42-1),Projects!$B$42/Projects!$D$42,"")</f>
        <v>947368.421052632</v>
      </c>
      <c r="CF40" s="189" t="n">
        <f aca="false">IF(AND(Projects!$C$42&lt;=CF$4,CF$4&lt;=Projects!$C$42+Projects!$D$42-1),Projects!$B$42/Projects!$D$42,"")</f>
        <v>947368.421052632</v>
      </c>
      <c r="CG40" s="189" t="n">
        <f aca="false">IF(AND(Projects!$C$42&lt;=CG$4,CG$4&lt;=Projects!$C$42+Projects!$D$42-1),Projects!$B$42/Projects!$D$42,"")</f>
        <v>947368.421052632</v>
      </c>
      <c r="CH40" s="189" t="n">
        <f aca="false">IF(AND(Projects!$C$42&lt;=CH$4,CH$4&lt;=Projects!$C$42+Projects!$D$42-1),Projects!$B$42/Projects!$D$42,"")</f>
        <v>947368.421052632</v>
      </c>
      <c r="CI40" s="189" t="n">
        <f aca="false">IF(AND(Projects!$C$42&lt;=CI$4,CI$4&lt;=Projects!$C$42+Projects!$D$42-1),Projects!$B$42/Projects!$D$42,"")</f>
        <v>947368.421052632</v>
      </c>
      <c r="CJ40" s="189" t="n">
        <f aca="false">IF(AND(Projects!$C$42&lt;=CJ$4,CJ$4&lt;=Projects!$C$42+Projects!$D$42-1),Projects!$B$42/Projects!$D$42,"")</f>
        <v>947368.421052632</v>
      </c>
      <c r="CK40" s="189" t="n">
        <f aca="false">IF(AND(Projects!$C$42&lt;=CK$4,CK$4&lt;=Projects!$C$42+Projects!$D$42-1),Projects!$B$42/Projects!$D$42,"")</f>
        <v>947368.421052632</v>
      </c>
      <c r="CL40" s="189" t="n">
        <f aca="false">IF(AND(Projects!$C$42&lt;=CL$4,CL$4&lt;=Projects!$C$42+Projects!$D$42-1),Projects!$B$42/Projects!$D$42,"")</f>
        <v>947368.421052632</v>
      </c>
      <c r="CM40" s="189" t="n">
        <f aca="false">IF(AND(Projects!$C$42&lt;=CM$4,CM$4&lt;=Projects!$C$42+Projects!$D$42-1),Projects!$B$42/Projects!$D$42,"")</f>
        <v>947368.421052632</v>
      </c>
      <c r="CN40" s="189" t="n">
        <f aca="false">IF(AND(Projects!$C$42&lt;=CN$4,CN$4&lt;=Projects!$C$42+Projects!$D$42-1),Projects!$B$42/Projects!$D$42,"")</f>
        <v>947368.421052632</v>
      </c>
      <c r="CO40" s="189" t="n">
        <f aca="false">IF(AND(Projects!$C$42&lt;=CO$4,CO$4&lt;=Projects!$C$42+Projects!$D$42-1),Projects!$B$42/Projects!$D$42,"")</f>
        <v>947368.421052632</v>
      </c>
      <c r="CP40" s="189" t="n">
        <f aca="false">IF(AND(Projects!$C$42&lt;=CP$4,CP$4&lt;=Projects!$C$42+Projects!$D$42-1),Projects!$B$42/Projects!$D$42,"")</f>
        <v>947368.421052632</v>
      </c>
      <c r="CQ40" s="189" t="n">
        <f aca="false">IF(AND(Projects!$C$42&lt;=CQ$4,CQ$4&lt;=Projects!$C$42+Projects!$D$42-1),Projects!$B$42/Projects!$D$42,"")</f>
        <v>947368.421052632</v>
      </c>
      <c r="CR40" s="189" t="n">
        <f aca="false">IF(AND(Projects!$C$42&lt;=CR$4,CR$4&lt;=Projects!$C$42+Projects!$D$42-1),Projects!$B$42/Projects!$D$42,"")</f>
        <v>947368.421052632</v>
      </c>
      <c r="CS40" s="189" t="n">
        <f aca="false">IF(AND(Projects!$C$42&lt;=CS$4,CS$4&lt;=Projects!$C$42+Projects!$D$42-1),Projects!$B$42/Projects!$D$42,"")</f>
        <v>947368.421052632</v>
      </c>
      <c r="CT40" s="189" t="n">
        <f aca="false">IF(AND(Projects!$C$42&lt;=CT$4,CT$4&lt;=Projects!$C$42+Projects!$D$42-1),Projects!$B$42/Projects!$D$42,"")</f>
        <v>947368.421052632</v>
      </c>
      <c r="CU40" s="189" t="str">
        <f aca="false">IF(AND(Projects!$C$42&lt;=CU$4,CU$4&lt;=Projects!$C$42+Projects!$D$42-1),Projects!$B$42/Projects!$D$42,"")</f>
        <v/>
      </c>
      <c r="CV40" s="189" t="str">
        <f aca="false">IF(AND(Projects!$C$42&lt;=CV$4,CV$4&lt;=Projects!$C$42+Projects!$D$42-1),Projects!$B$42/Projects!$D$42,"")</f>
        <v/>
      </c>
      <c r="CW40" s="189" t="str">
        <f aca="false">IF(AND(Projects!$C$42&lt;=CW$4,CW$4&lt;=Projects!$C$42+Projects!$D$42-1),Projects!$B$42/Projects!$D$42,"")</f>
        <v/>
      </c>
      <c r="CX40" s="189" t="str">
        <f aca="false">IF(AND(Projects!$C$42&lt;=CX$4,CX$4&lt;=Projects!$C$42+Projects!$D$42-1),Projects!$B$42/Projects!$D$42,"")</f>
        <v/>
      </c>
      <c r="CY40" s="189" t="str">
        <f aca="false">IF(AND(Projects!$C$42&lt;=CY$4,CY$4&lt;=Projects!$C$42+Projects!$D$42-1),Projects!$B$42/Projects!$D$42,"")</f>
        <v/>
      </c>
      <c r="CZ40" s="189" t="str">
        <f aca="false">IF(AND(Projects!$C$42&lt;=CZ$4,CZ$4&lt;=Projects!$C$42+Projects!$D$42-1),Projects!$B$42/Projects!$D$42,"")</f>
        <v/>
      </c>
      <c r="DA40" s="189" t="str">
        <f aca="false">IF(AND(Projects!$C$42&lt;=DA$4,DA$4&lt;=Projects!$C$42+Projects!$D$42-1),Projects!$B$42/Projects!$D$42,"")</f>
        <v/>
      </c>
      <c r="DB40" s="189" t="str">
        <f aca="false">IF(AND(Projects!$C$42&lt;=DB$4,DB$4&lt;=Projects!$C$42+Projects!$D$42-1),Projects!$B$42/Projects!$D$42,"")</f>
        <v/>
      </c>
    </row>
    <row r="41" s="1" customFormat="true" ht="15" hidden="false" customHeight="true" outlineLevel="0" collapsed="false">
      <c r="A41" s="185" t="s">
        <v>46</v>
      </c>
      <c r="B41" s="186" t="n">
        <f aca="false">Projects!$B$43</f>
        <v>15000000</v>
      </c>
      <c r="C41" s="187" t="n">
        <f aca="false">EDATE(Model!$E$2,Projects!$C$43-1)</f>
        <v>48396</v>
      </c>
      <c r="D41" s="187" t="n">
        <f aca="false">EDATE(Model!$E$2,Projects!$C$43+Projects!$D$43-2)</f>
        <v>48945</v>
      </c>
      <c r="E41" s="188" t="n">
        <f aca="false">Projects!$D$43</f>
        <v>19</v>
      </c>
      <c r="F41" s="186" t="n">
        <f aca="false">Projects!$B$43/Projects!$D$43</f>
        <v>789473.684210526</v>
      </c>
      <c r="G41" s="189" t="str">
        <f aca="false">IF(AND(Projects!$C$43&lt;=G$4,G$4&lt;=Projects!$C$43+Projects!$D$43-1),Projects!$B$43/Projects!$D$43,"")</f>
        <v/>
      </c>
      <c r="H41" s="189" t="str">
        <f aca="false">IF(AND(Projects!$C$43&lt;=H$4,H$4&lt;=Projects!$C$43+Projects!$D$43-1),Projects!$B$43/Projects!$D$43,"")</f>
        <v/>
      </c>
      <c r="I41" s="189" t="str">
        <f aca="false">IF(AND(Projects!$C$43&lt;=I$4,I$4&lt;=Projects!$C$43+Projects!$D$43-1),Projects!$B$43/Projects!$D$43,"")</f>
        <v/>
      </c>
      <c r="J41" s="189" t="str">
        <f aca="false">IF(AND(Projects!$C$43&lt;=J$4,J$4&lt;=Projects!$C$43+Projects!$D$43-1),Projects!$B$43/Projects!$D$43,"")</f>
        <v/>
      </c>
      <c r="K41" s="189" t="str">
        <f aca="false">IF(AND(Projects!$C$43&lt;=K$4,K$4&lt;=Projects!$C$43+Projects!$D$43-1),Projects!$B$43/Projects!$D$43,"")</f>
        <v/>
      </c>
      <c r="L41" s="189" t="str">
        <f aca="false">IF(AND(Projects!$C$43&lt;=L$4,L$4&lt;=Projects!$C$43+Projects!$D$43-1),Projects!$B$43/Projects!$D$43,"")</f>
        <v/>
      </c>
      <c r="M41" s="189" t="str">
        <f aca="false">IF(AND(Projects!$C$43&lt;=M$4,M$4&lt;=Projects!$C$43+Projects!$D$43-1),Projects!$B$43/Projects!$D$43,"")</f>
        <v/>
      </c>
      <c r="N41" s="189" t="str">
        <f aca="false">IF(AND(Projects!$C$43&lt;=N$4,N$4&lt;=Projects!$C$43+Projects!$D$43-1),Projects!$B$43/Projects!$D$43,"")</f>
        <v/>
      </c>
      <c r="O41" s="189" t="str">
        <f aca="false">IF(AND(Projects!$C$43&lt;=O$4,O$4&lt;=Projects!$C$43+Projects!$D$43-1),Projects!$B$43/Projects!$D$43,"")</f>
        <v/>
      </c>
      <c r="P41" s="189" t="str">
        <f aca="false">IF(AND(Projects!$C$43&lt;=P$4,P$4&lt;=Projects!$C$43+Projects!$D$43-1),Projects!$B$43/Projects!$D$43,"")</f>
        <v/>
      </c>
      <c r="Q41" s="189" t="str">
        <f aca="false">IF(AND(Projects!$C$43&lt;=Q$4,Q$4&lt;=Projects!$C$43+Projects!$D$43-1),Projects!$B$43/Projects!$D$43,"")</f>
        <v/>
      </c>
      <c r="R41" s="189" t="str">
        <f aca="false">IF(AND(Projects!$C$43&lt;=R$4,R$4&lt;=Projects!$C$43+Projects!$D$43-1),Projects!$B$43/Projects!$D$43,"")</f>
        <v/>
      </c>
      <c r="S41" s="189" t="str">
        <f aca="false">IF(AND(Projects!$C$43&lt;=S$4,S$4&lt;=Projects!$C$43+Projects!$D$43-1),Projects!$B$43/Projects!$D$43,"")</f>
        <v/>
      </c>
      <c r="T41" s="189" t="str">
        <f aca="false">IF(AND(Projects!$C$43&lt;=T$4,T$4&lt;=Projects!$C$43+Projects!$D$43-1),Projects!$B$43/Projects!$D$43,"")</f>
        <v/>
      </c>
      <c r="U41" s="189" t="str">
        <f aca="false">IF(AND(Projects!$C$43&lt;=U$4,U$4&lt;=Projects!$C$43+Projects!$D$43-1),Projects!$B$43/Projects!$D$43,"")</f>
        <v/>
      </c>
      <c r="V41" s="189" t="str">
        <f aca="false">IF(AND(Projects!$C$43&lt;=V$4,V$4&lt;=Projects!$C$43+Projects!$D$43-1),Projects!$B$43/Projects!$D$43,"")</f>
        <v/>
      </c>
      <c r="W41" s="189" t="str">
        <f aca="false">IF(AND(Projects!$C$43&lt;=W$4,W$4&lt;=Projects!$C$43+Projects!$D$43-1),Projects!$B$43/Projects!$D$43,"")</f>
        <v/>
      </c>
      <c r="X41" s="189" t="str">
        <f aca="false">IF(AND(Projects!$C$43&lt;=X$4,X$4&lt;=Projects!$C$43+Projects!$D$43-1),Projects!$B$43/Projects!$D$43,"")</f>
        <v/>
      </c>
      <c r="Y41" s="189" t="str">
        <f aca="false">IF(AND(Projects!$C$43&lt;=Y$4,Y$4&lt;=Projects!$C$43+Projects!$D$43-1),Projects!$B$43/Projects!$D$43,"")</f>
        <v/>
      </c>
      <c r="Z41" s="189" t="str">
        <f aca="false">IF(AND(Projects!$C$43&lt;=Z$4,Z$4&lt;=Projects!$C$43+Projects!$D$43-1),Projects!$B$43/Projects!$D$43,"")</f>
        <v/>
      </c>
      <c r="AA41" s="189" t="str">
        <f aca="false">IF(AND(Projects!$C$43&lt;=AA$4,AA$4&lt;=Projects!$C$43+Projects!$D$43-1),Projects!$B$43/Projects!$D$43,"")</f>
        <v/>
      </c>
      <c r="AB41" s="189" t="str">
        <f aca="false">IF(AND(Projects!$C$43&lt;=AB$4,AB$4&lt;=Projects!$C$43+Projects!$D$43-1),Projects!$B$43/Projects!$D$43,"")</f>
        <v/>
      </c>
      <c r="AC41" s="189" t="str">
        <f aca="false">IF(AND(Projects!$C$43&lt;=AC$4,AC$4&lt;=Projects!$C$43+Projects!$D$43-1),Projects!$B$43/Projects!$D$43,"")</f>
        <v/>
      </c>
      <c r="AD41" s="189" t="str">
        <f aca="false">IF(AND(Projects!$C$43&lt;=AD$4,AD$4&lt;=Projects!$C$43+Projects!$D$43-1),Projects!$B$43/Projects!$D$43,"")</f>
        <v/>
      </c>
      <c r="AE41" s="189" t="str">
        <f aca="false">IF(AND(Projects!$C$43&lt;=AE$4,AE$4&lt;=Projects!$C$43+Projects!$D$43-1),Projects!$B$43/Projects!$D$43,"")</f>
        <v/>
      </c>
      <c r="AF41" s="189" t="str">
        <f aca="false">IF(AND(Projects!$C$43&lt;=AF$4,AF$4&lt;=Projects!$C$43+Projects!$D$43-1),Projects!$B$43/Projects!$D$43,"")</f>
        <v/>
      </c>
      <c r="AG41" s="189" t="str">
        <f aca="false">IF(AND(Projects!$C$43&lt;=AG$4,AG$4&lt;=Projects!$C$43+Projects!$D$43-1),Projects!$B$43/Projects!$D$43,"")</f>
        <v/>
      </c>
      <c r="AH41" s="189" t="str">
        <f aca="false">IF(AND(Projects!$C$43&lt;=AH$4,AH$4&lt;=Projects!$C$43+Projects!$D$43-1),Projects!$B$43/Projects!$D$43,"")</f>
        <v/>
      </c>
      <c r="AI41" s="189" t="str">
        <f aca="false">IF(AND(Projects!$C$43&lt;=AI$4,AI$4&lt;=Projects!$C$43+Projects!$D$43-1),Projects!$B$43/Projects!$D$43,"")</f>
        <v/>
      </c>
      <c r="AJ41" s="189" t="str">
        <f aca="false">IF(AND(Projects!$C$43&lt;=AJ$4,AJ$4&lt;=Projects!$C$43+Projects!$D$43-1),Projects!$B$43/Projects!$D$43,"")</f>
        <v/>
      </c>
      <c r="AK41" s="189" t="str">
        <f aca="false">IF(AND(Projects!$C$43&lt;=AK$4,AK$4&lt;=Projects!$C$43+Projects!$D$43-1),Projects!$B$43/Projects!$D$43,"")</f>
        <v/>
      </c>
      <c r="AL41" s="189" t="str">
        <f aca="false">IF(AND(Projects!$C$43&lt;=AL$4,AL$4&lt;=Projects!$C$43+Projects!$D$43-1),Projects!$B$43/Projects!$D$43,"")</f>
        <v/>
      </c>
      <c r="AM41" s="189" t="str">
        <f aca="false">IF(AND(Projects!$C$43&lt;=AM$4,AM$4&lt;=Projects!$C$43+Projects!$D$43-1),Projects!$B$43/Projects!$D$43,"")</f>
        <v/>
      </c>
      <c r="AN41" s="189" t="str">
        <f aca="false">IF(AND(Projects!$C$43&lt;=AN$4,AN$4&lt;=Projects!$C$43+Projects!$D$43-1),Projects!$B$43/Projects!$D$43,"")</f>
        <v/>
      </c>
      <c r="AO41" s="189" t="str">
        <f aca="false">IF(AND(Projects!$C$43&lt;=AO$4,AO$4&lt;=Projects!$C$43+Projects!$D$43-1),Projects!$B$43/Projects!$D$43,"")</f>
        <v/>
      </c>
      <c r="AP41" s="189" t="str">
        <f aca="false">IF(AND(Projects!$C$43&lt;=AP$4,AP$4&lt;=Projects!$C$43+Projects!$D$43-1),Projects!$B$43/Projects!$D$43,"")</f>
        <v/>
      </c>
      <c r="AQ41" s="189" t="str">
        <f aca="false">IF(AND(Projects!$C$43&lt;=AQ$4,AQ$4&lt;=Projects!$C$43+Projects!$D$43-1),Projects!$B$43/Projects!$D$43,"")</f>
        <v/>
      </c>
      <c r="AR41" s="189" t="str">
        <f aca="false">IF(AND(Projects!$C$43&lt;=AR$4,AR$4&lt;=Projects!$C$43+Projects!$D$43-1),Projects!$B$43/Projects!$D$43,"")</f>
        <v/>
      </c>
      <c r="AS41" s="189" t="str">
        <f aca="false">IF(AND(Projects!$C$43&lt;=AS$4,AS$4&lt;=Projects!$C$43+Projects!$D$43-1),Projects!$B$43/Projects!$D$43,"")</f>
        <v/>
      </c>
      <c r="AT41" s="189" t="str">
        <f aca="false">IF(AND(Projects!$C$43&lt;=AT$4,AT$4&lt;=Projects!$C$43+Projects!$D$43-1),Projects!$B$43/Projects!$D$43,"")</f>
        <v/>
      </c>
      <c r="AU41" s="189" t="str">
        <f aca="false">IF(AND(Projects!$C$43&lt;=AU$4,AU$4&lt;=Projects!$C$43+Projects!$D$43-1),Projects!$B$43/Projects!$D$43,"")</f>
        <v/>
      </c>
      <c r="AV41" s="189" t="str">
        <f aca="false">IF(AND(Projects!$C$43&lt;=AV$4,AV$4&lt;=Projects!$C$43+Projects!$D$43-1),Projects!$B$43/Projects!$D$43,"")</f>
        <v/>
      </c>
      <c r="AW41" s="189" t="str">
        <f aca="false">IF(AND(Projects!$C$43&lt;=AW$4,AW$4&lt;=Projects!$C$43+Projects!$D$43-1),Projects!$B$43/Projects!$D$43,"")</f>
        <v/>
      </c>
      <c r="AX41" s="189" t="str">
        <f aca="false">IF(AND(Projects!$C$43&lt;=AX$4,AX$4&lt;=Projects!$C$43+Projects!$D$43-1),Projects!$B$43/Projects!$D$43,"")</f>
        <v/>
      </c>
      <c r="AY41" s="189" t="str">
        <f aca="false">IF(AND(Projects!$C$43&lt;=AY$4,AY$4&lt;=Projects!$C$43+Projects!$D$43-1),Projects!$B$43/Projects!$D$43,"")</f>
        <v/>
      </c>
      <c r="AZ41" s="189" t="str">
        <f aca="false">IF(AND(Projects!$C$43&lt;=AZ$4,AZ$4&lt;=Projects!$C$43+Projects!$D$43-1),Projects!$B$43/Projects!$D$43,"")</f>
        <v/>
      </c>
      <c r="BA41" s="189" t="str">
        <f aca="false">IF(AND(Projects!$C$43&lt;=BA$4,BA$4&lt;=Projects!$C$43+Projects!$D$43-1),Projects!$B$43/Projects!$D$43,"")</f>
        <v/>
      </c>
      <c r="BB41" s="189" t="str">
        <f aca="false">IF(AND(Projects!$C$43&lt;=BB$4,BB$4&lt;=Projects!$C$43+Projects!$D$43-1),Projects!$B$43/Projects!$D$43,"")</f>
        <v/>
      </c>
      <c r="BC41" s="189" t="str">
        <f aca="false">IF(AND(Projects!$C$43&lt;=BC$4,BC$4&lt;=Projects!$C$43+Projects!$D$43-1),Projects!$B$43/Projects!$D$43,"")</f>
        <v/>
      </c>
      <c r="BD41" s="189" t="str">
        <f aca="false">IF(AND(Projects!$C$43&lt;=BD$4,BD$4&lt;=Projects!$C$43+Projects!$D$43-1),Projects!$B$43/Projects!$D$43,"")</f>
        <v/>
      </c>
      <c r="BE41" s="189" t="str">
        <f aca="false">IF(AND(Projects!$C$43&lt;=BE$4,BE$4&lt;=Projects!$C$43+Projects!$D$43-1),Projects!$B$43/Projects!$D$43,"")</f>
        <v/>
      </c>
      <c r="BF41" s="189" t="str">
        <f aca="false">IF(AND(Projects!$C$43&lt;=BF$4,BF$4&lt;=Projects!$C$43+Projects!$D$43-1),Projects!$B$43/Projects!$D$43,"")</f>
        <v/>
      </c>
      <c r="BG41" s="189" t="str">
        <f aca="false">IF(AND(Projects!$C$43&lt;=BG$4,BG$4&lt;=Projects!$C$43+Projects!$D$43-1),Projects!$B$43/Projects!$D$43,"")</f>
        <v/>
      </c>
      <c r="BH41" s="189" t="str">
        <f aca="false">IF(AND(Projects!$C$43&lt;=BH$4,BH$4&lt;=Projects!$C$43+Projects!$D$43-1),Projects!$B$43/Projects!$D$43,"")</f>
        <v/>
      </c>
      <c r="BI41" s="189" t="str">
        <f aca="false">IF(AND(Projects!$C$43&lt;=BI$4,BI$4&lt;=Projects!$C$43+Projects!$D$43-1),Projects!$B$43/Projects!$D$43,"")</f>
        <v/>
      </c>
      <c r="BJ41" s="189" t="str">
        <f aca="false">IF(AND(Projects!$C$43&lt;=BJ$4,BJ$4&lt;=Projects!$C$43+Projects!$D$43-1),Projects!$B$43/Projects!$D$43,"")</f>
        <v/>
      </c>
      <c r="BK41" s="189" t="str">
        <f aca="false">IF(AND(Projects!$C$43&lt;=BK$4,BK$4&lt;=Projects!$C$43+Projects!$D$43-1),Projects!$B$43/Projects!$D$43,"")</f>
        <v/>
      </c>
      <c r="BL41" s="189" t="str">
        <f aca="false">IF(AND(Projects!$C$43&lt;=BL$4,BL$4&lt;=Projects!$C$43+Projects!$D$43-1),Projects!$B$43/Projects!$D$43,"")</f>
        <v/>
      </c>
      <c r="BM41" s="189" t="str">
        <f aca="false">IF(AND(Projects!$C$43&lt;=BM$4,BM$4&lt;=Projects!$C$43+Projects!$D$43-1),Projects!$B$43/Projects!$D$43,"")</f>
        <v/>
      </c>
      <c r="BN41" s="189" t="str">
        <f aca="false">IF(AND(Projects!$C$43&lt;=BN$4,BN$4&lt;=Projects!$C$43+Projects!$D$43-1),Projects!$B$43/Projects!$D$43,"")</f>
        <v/>
      </c>
      <c r="BO41" s="189" t="str">
        <f aca="false">IF(AND(Projects!$C$43&lt;=BO$4,BO$4&lt;=Projects!$C$43+Projects!$D$43-1),Projects!$B$43/Projects!$D$43,"")</f>
        <v/>
      </c>
      <c r="BP41" s="189" t="str">
        <f aca="false">IF(AND(Projects!$C$43&lt;=BP$4,BP$4&lt;=Projects!$C$43+Projects!$D$43-1),Projects!$B$43/Projects!$D$43,"")</f>
        <v/>
      </c>
      <c r="BQ41" s="189" t="str">
        <f aca="false">IF(AND(Projects!$C$43&lt;=BQ$4,BQ$4&lt;=Projects!$C$43+Projects!$D$43-1),Projects!$B$43/Projects!$D$43,"")</f>
        <v/>
      </c>
      <c r="BR41" s="189" t="str">
        <f aca="false">IF(AND(Projects!$C$43&lt;=BR$4,BR$4&lt;=Projects!$C$43+Projects!$D$43-1),Projects!$B$43/Projects!$D$43,"")</f>
        <v/>
      </c>
      <c r="BS41" s="189" t="str">
        <f aca="false">IF(AND(Projects!$C$43&lt;=BS$4,BS$4&lt;=Projects!$C$43+Projects!$D$43-1),Projects!$B$43/Projects!$D$43,"")</f>
        <v/>
      </c>
      <c r="BT41" s="189" t="str">
        <f aca="false">IF(AND(Projects!$C$43&lt;=BT$4,BT$4&lt;=Projects!$C$43+Projects!$D$43-1),Projects!$B$43/Projects!$D$43,"")</f>
        <v/>
      </c>
      <c r="BU41" s="189" t="str">
        <f aca="false">IF(AND(Projects!$C$43&lt;=BU$4,BU$4&lt;=Projects!$C$43+Projects!$D$43-1),Projects!$B$43/Projects!$D$43,"")</f>
        <v/>
      </c>
      <c r="BV41" s="189" t="str">
        <f aca="false">IF(AND(Projects!$C$43&lt;=BV$4,BV$4&lt;=Projects!$C$43+Projects!$D$43-1),Projects!$B$43/Projects!$D$43,"")</f>
        <v/>
      </c>
      <c r="BW41" s="189" t="str">
        <f aca="false">IF(AND(Projects!$C$43&lt;=BW$4,BW$4&lt;=Projects!$C$43+Projects!$D$43-1),Projects!$B$43/Projects!$D$43,"")</f>
        <v/>
      </c>
      <c r="BX41" s="189" t="str">
        <f aca="false">IF(AND(Projects!$C$43&lt;=BX$4,BX$4&lt;=Projects!$C$43+Projects!$D$43-1),Projects!$B$43/Projects!$D$43,"")</f>
        <v/>
      </c>
      <c r="BY41" s="189" t="str">
        <f aca="false">IF(AND(Projects!$C$43&lt;=BY$4,BY$4&lt;=Projects!$C$43+Projects!$D$43-1),Projects!$B$43/Projects!$D$43,"")</f>
        <v/>
      </c>
      <c r="BZ41" s="189" t="str">
        <f aca="false">IF(AND(Projects!$C$43&lt;=BZ$4,BZ$4&lt;=Projects!$C$43+Projects!$D$43-1),Projects!$B$43/Projects!$D$43,"")</f>
        <v/>
      </c>
      <c r="CA41" s="189" t="str">
        <f aca="false">IF(AND(Projects!$C$43&lt;=CA$4,CA$4&lt;=Projects!$C$43+Projects!$D$43-1),Projects!$B$43/Projects!$D$43,"")</f>
        <v/>
      </c>
      <c r="CB41" s="189" t="str">
        <f aca="false">IF(AND(Projects!$C$43&lt;=CB$4,CB$4&lt;=Projects!$C$43+Projects!$D$43-1),Projects!$B$43/Projects!$D$43,"")</f>
        <v/>
      </c>
      <c r="CC41" s="189" t="str">
        <f aca="false">IF(AND(Projects!$C$43&lt;=CC$4,CC$4&lt;=Projects!$C$43+Projects!$D$43-1),Projects!$B$43/Projects!$D$43,"")</f>
        <v/>
      </c>
      <c r="CD41" s="189" t="n">
        <f aca="false">IF(AND(Projects!$C$43&lt;=CD$4,CD$4&lt;=Projects!$C$43+Projects!$D$43-1),Projects!$B$43/Projects!$D$43,"")</f>
        <v>789473.684210526</v>
      </c>
      <c r="CE41" s="189" t="n">
        <f aca="false">IF(AND(Projects!$C$43&lt;=CE$4,CE$4&lt;=Projects!$C$43+Projects!$D$43-1),Projects!$B$43/Projects!$D$43,"")</f>
        <v>789473.684210526</v>
      </c>
      <c r="CF41" s="189" t="n">
        <f aca="false">IF(AND(Projects!$C$43&lt;=CF$4,CF$4&lt;=Projects!$C$43+Projects!$D$43-1),Projects!$B$43/Projects!$D$43,"")</f>
        <v>789473.684210526</v>
      </c>
      <c r="CG41" s="189" t="n">
        <f aca="false">IF(AND(Projects!$C$43&lt;=CG$4,CG$4&lt;=Projects!$C$43+Projects!$D$43-1),Projects!$B$43/Projects!$D$43,"")</f>
        <v>789473.684210526</v>
      </c>
      <c r="CH41" s="189" t="n">
        <f aca="false">IF(AND(Projects!$C$43&lt;=CH$4,CH$4&lt;=Projects!$C$43+Projects!$D$43-1),Projects!$B$43/Projects!$D$43,"")</f>
        <v>789473.684210526</v>
      </c>
      <c r="CI41" s="189" t="n">
        <f aca="false">IF(AND(Projects!$C$43&lt;=CI$4,CI$4&lt;=Projects!$C$43+Projects!$D$43-1),Projects!$B$43/Projects!$D$43,"")</f>
        <v>789473.684210526</v>
      </c>
      <c r="CJ41" s="189" t="n">
        <f aca="false">IF(AND(Projects!$C$43&lt;=CJ$4,CJ$4&lt;=Projects!$C$43+Projects!$D$43-1),Projects!$B$43/Projects!$D$43,"")</f>
        <v>789473.684210526</v>
      </c>
      <c r="CK41" s="189" t="n">
        <f aca="false">IF(AND(Projects!$C$43&lt;=CK$4,CK$4&lt;=Projects!$C$43+Projects!$D$43-1),Projects!$B$43/Projects!$D$43,"")</f>
        <v>789473.684210526</v>
      </c>
      <c r="CL41" s="189" t="n">
        <f aca="false">IF(AND(Projects!$C$43&lt;=CL$4,CL$4&lt;=Projects!$C$43+Projects!$D$43-1),Projects!$B$43/Projects!$D$43,"")</f>
        <v>789473.684210526</v>
      </c>
      <c r="CM41" s="189" t="n">
        <f aca="false">IF(AND(Projects!$C$43&lt;=CM$4,CM$4&lt;=Projects!$C$43+Projects!$D$43-1),Projects!$B$43/Projects!$D$43,"")</f>
        <v>789473.684210526</v>
      </c>
      <c r="CN41" s="189" t="n">
        <f aca="false">IF(AND(Projects!$C$43&lt;=CN$4,CN$4&lt;=Projects!$C$43+Projects!$D$43-1),Projects!$B$43/Projects!$D$43,"")</f>
        <v>789473.684210526</v>
      </c>
      <c r="CO41" s="189" t="n">
        <f aca="false">IF(AND(Projects!$C$43&lt;=CO$4,CO$4&lt;=Projects!$C$43+Projects!$D$43-1),Projects!$B$43/Projects!$D$43,"")</f>
        <v>789473.684210526</v>
      </c>
      <c r="CP41" s="189" t="n">
        <f aca="false">IF(AND(Projects!$C$43&lt;=CP$4,CP$4&lt;=Projects!$C$43+Projects!$D$43-1),Projects!$B$43/Projects!$D$43,"")</f>
        <v>789473.684210526</v>
      </c>
      <c r="CQ41" s="189" t="n">
        <f aca="false">IF(AND(Projects!$C$43&lt;=CQ$4,CQ$4&lt;=Projects!$C$43+Projects!$D$43-1),Projects!$B$43/Projects!$D$43,"")</f>
        <v>789473.684210526</v>
      </c>
      <c r="CR41" s="189" t="n">
        <f aca="false">IF(AND(Projects!$C$43&lt;=CR$4,CR$4&lt;=Projects!$C$43+Projects!$D$43-1),Projects!$B$43/Projects!$D$43,"")</f>
        <v>789473.684210526</v>
      </c>
      <c r="CS41" s="189" t="n">
        <f aca="false">IF(AND(Projects!$C$43&lt;=CS$4,CS$4&lt;=Projects!$C$43+Projects!$D$43-1),Projects!$B$43/Projects!$D$43,"")</f>
        <v>789473.684210526</v>
      </c>
      <c r="CT41" s="189" t="n">
        <f aca="false">IF(AND(Projects!$C$43&lt;=CT$4,CT$4&lt;=Projects!$C$43+Projects!$D$43-1),Projects!$B$43/Projects!$D$43,"")</f>
        <v>789473.684210526</v>
      </c>
      <c r="CU41" s="189" t="n">
        <f aca="false">IF(AND(Projects!$C$43&lt;=CU$4,CU$4&lt;=Projects!$C$43+Projects!$D$43-1),Projects!$B$43/Projects!$D$43,"")</f>
        <v>789473.684210526</v>
      </c>
      <c r="CV41" s="189" t="n">
        <f aca="false">IF(AND(Projects!$C$43&lt;=CV$4,CV$4&lt;=Projects!$C$43+Projects!$D$43-1),Projects!$B$43/Projects!$D$43,"")</f>
        <v>789473.684210526</v>
      </c>
      <c r="CW41" s="189" t="str">
        <f aca="false">IF(AND(Projects!$C$43&lt;=CW$4,CW$4&lt;=Projects!$C$43+Projects!$D$43-1),Projects!$B$43/Projects!$D$43,"")</f>
        <v/>
      </c>
      <c r="CX41" s="189" t="str">
        <f aca="false">IF(AND(Projects!$C$43&lt;=CX$4,CX$4&lt;=Projects!$C$43+Projects!$D$43-1),Projects!$B$43/Projects!$D$43,"")</f>
        <v/>
      </c>
      <c r="CY41" s="189" t="str">
        <f aca="false">IF(AND(Projects!$C$43&lt;=CY$4,CY$4&lt;=Projects!$C$43+Projects!$D$43-1),Projects!$B$43/Projects!$D$43,"")</f>
        <v/>
      </c>
      <c r="CZ41" s="189" t="str">
        <f aca="false">IF(AND(Projects!$C$43&lt;=CZ$4,CZ$4&lt;=Projects!$C$43+Projects!$D$43-1),Projects!$B$43/Projects!$D$43,"")</f>
        <v/>
      </c>
      <c r="DA41" s="189" t="str">
        <f aca="false">IF(AND(Projects!$C$43&lt;=DA$4,DA$4&lt;=Projects!$C$43+Projects!$D$43-1),Projects!$B$43/Projects!$D$43,"")</f>
        <v/>
      </c>
      <c r="DB41" s="189" t="str">
        <f aca="false">IF(AND(Projects!$C$43&lt;=DB$4,DB$4&lt;=Projects!$C$43+Projects!$D$43-1),Projects!$B$43/Projects!$D$43,"")</f>
        <v/>
      </c>
    </row>
    <row r="42" s="1" customFormat="true" ht="15" hidden="false" customHeight="true" outlineLevel="0" collapsed="false">
      <c r="A42" s="185" t="s">
        <v>47</v>
      </c>
      <c r="B42" s="186" t="n">
        <f aca="false">Projects!$B$44</f>
        <v>15000000</v>
      </c>
      <c r="C42" s="187" t="n">
        <f aca="false">EDATE(Model!$E$2,Projects!$C$44-1)</f>
        <v>48458</v>
      </c>
      <c r="D42" s="187" t="n">
        <f aca="false">EDATE(Model!$E$2,Projects!$C$44+Projects!$D$44-2)</f>
        <v>49004</v>
      </c>
      <c r="E42" s="188" t="n">
        <f aca="false">Projects!$D$44</f>
        <v>19</v>
      </c>
      <c r="F42" s="186" t="n">
        <f aca="false">Projects!$B$44/Projects!$D$44</f>
        <v>789473.684210526</v>
      </c>
      <c r="G42" s="189" t="str">
        <f aca="false">IF(AND(Projects!$C$44&lt;=G$4,G$4&lt;=Projects!$C$44+Projects!$D$44-1),Projects!$B$44/Projects!$D$44,"")</f>
        <v/>
      </c>
      <c r="H42" s="189" t="str">
        <f aca="false">IF(AND(Projects!$C$44&lt;=H$4,H$4&lt;=Projects!$C$44+Projects!$D$44-1),Projects!$B$44/Projects!$D$44,"")</f>
        <v/>
      </c>
      <c r="I42" s="189" t="str">
        <f aca="false">IF(AND(Projects!$C$44&lt;=I$4,I$4&lt;=Projects!$C$44+Projects!$D$44-1),Projects!$B$44/Projects!$D$44,"")</f>
        <v/>
      </c>
      <c r="J42" s="189" t="str">
        <f aca="false">IF(AND(Projects!$C$44&lt;=J$4,J$4&lt;=Projects!$C$44+Projects!$D$44-1),Projects!$B$44/Projects!$D$44,"")</f>
        <v/>
      </c>
      <c r="K42" s="189" t="str">
        <f aca="false">IF(AND(Projects!$C$44&lt;=K$4,K$4&lt;=Projects!$C$44+Projects!$D$44-1),Projects!$B$44/Projects!$D$44,"")</f>
        <v/>
      </c>
      <c r="L42" s="189" t="str">
        <f aca="false">IF(AND(Projects!$C$44&lt;=L$4,L$4&lt;=Projects!$C$44+Projects!$D$44-1),Projects!$B$44/Projects!$D$44,"")</f>
        <v/>
      </c>
      <c r="M42" s="189" t="str">
        <f aca="false">IF(AND(Projects!$C$44&lt;=M$4,M$4&lt;=Projects!$C$44+Projects!$D$44-1),Projects!$B$44/Projects!$D$44,"")</f>
        <v/>
      </c>
      <c r="N42" s="189" t="str">
        <f aca="false">IF(AND(Projects!$C$44&lt;=N$4,N$4&lt;=Projects!$C$44+Projects!$D$44-1),Projects!$B$44/Projects!$D$44,"")</f>
        <v/>
      </c>
      <c r="O42" s="189" t="str">
        <f aca="false">IF(AND(Projects!$C$44&lt;=O$4,O$4&lt;=Projects!$C$44+Projects!$D$44-1),Projects!$B$44/Projects!$D$44,"")</f>
        <v/>
      </c>
      <c r="P42" s="189" t="str">
        <f aca="false">IF(AND(Projects!$C$44&lt;=P$4,P$4&lt;=Projects!$C$44+Projects!$D$44-1),Projects!$B$44/Projects!$D$44,"")</f>
        <v/>
      </c>
      <c r="Q42" s="189" t="str">
        <f aca="false">IF(AND(Projects!$C$44&lt;=Q$4,Q$4&lt;=Projects!$C$44+Projects!$D$44-1),Projects!$B$44/Projects!$D$44,"")</f>
        <v/>
      </c>
      <c r="R42" s="189" t="str">
        <f aca="false">IF(AND(Projects!$C$44&lt;=R$4,R$4&lt;=Projects!$C$44+Projects!$D$44-1),Projects!$B$44/Projects!$D$44,"")</f>
        <v/>
      </c>
      <c r="S42" s="189" t="str">
        <f aca="false">IF(AND(Projects!$C$44&lt;=S$4,S$4&lt;=Projects!$C$44+Projects!$D$44-1),Projects!$B$44/Projects!$D$44,"")</f>
        <v/>
      </c>
      <c r="T42" s="189" t="str">
        <f aca="false">IF(AND(Projects!$C$44&lt;=T$4,T$4&lt;=Projects!$C$44+Projects!$D$44-1),Projects!$B$44/Projects!$D$44,"")</f>
        <v/>
      </c>
      <c r="U42" s="189" t="str">
        <f aca="false">IF(AND(Projects!$C$44&lt;=U$4,U$4&lt;=Projects!$C$44+Projects!$D$44-1),Projects!$B$44/Projects!$D$44,"")</f>
        <v/>
      </c>
      <c r="V42" s="189" t="str">
        <f aca="false">IF(AND(Projects!$C$44&lt;=V$4,V$4&lt;=Projects!$C$44+Projects!$D$44-1),Projects!$B$44/Projects!$D$44,"")</f>
        <v/>
      </c>
      <c r="W42" s="189" t="str">
        <f aca="false">IF(AND(Projects!$C$44&lt;=W$4,W$4&lt;=Projects!$C$44+Projects!$D$44-1),Projects!$B$44/Projects!$D$44,"")</f>
        <v/>
      </c>
      <c r="X42" s="189" t="str">
        <f aca="false">IF(AND(Projects!$C$44&lt;=X$4,X$4&lt;=Projects!$C$44+Projects!$D$44-1),Projects!$B$44/Projects!$D$44,"")</f>
        <v/>
      </c>
      <c r="Y42" s="189" t="str">
        <f aca="false">IF(AND(Projects!$C$44&lt;=Y$4,Y$4&lt;=Projects!$C$44+Projects!$D$44-1),Projects!$B$44/Projects!$D$44,"")</f>
        <v/>
      </c>
      <c r="Z42" s="189" t="str">
        <f aca="false">IF(AND(Projects!$C$44&lt;=Z$4,Z$4&lt;=Projects!$C$44+Projects!$D$44-1),Projects!$B$44/Projects!$D$44,"")</f>
        <v/>
      </c>
      <c r="AA42" s="189" t="str">
        <f aca="false">IF(AND(Projects!$C$44&lt;=AA$4,AA$4&lt;=Projects!$C$44+Projects!$D$44-1),Projects!$B$44/Projects!$D$44,"")</f>
        <v/>
      </c>
      <c r="AB42" s="189" t="str">
        <f aca="false">IF(AND(Projects!$C$44&lt;=AB$4,AB$4&lt;=Projects!$C$44+Projects!$D$44-1),Projects!$B$44/Projects!$D$44,"")</f>
        <v/>
      </c>
      <c r="AC42" s="189" t="str">
        <f aca="false">IF(AND(Projects!$C$44&lt;=AC$4,AC$4&lt;=Projects!$C$44+Projects!$D$44-1),Projects!$B$44/Projects!$D$44,"")</f>
        <v/>
      </c>
      <c r="AD42" s="189" t="str">
        <f aca="false">IF(AND(Projects!$C$44&lt;=AD$4,AD$4&lt;=Projects!$C$44+Projects!$D$44-1),Projects!$B$44/Projects!$D$44,"")</f>
        <v/>
      </c>
      <c r="AE42" s="189" t="str">
        <f aca="false">IF(AND(Projects!$C$44&lt;=AE$4,AE$4&lt;=Projects!$C$44+Projects!$D$44-1),Projects!$B$44/Projects!$D$44,"")</f>
        <v/>
      </c>
      <c r="AF42" s="189" t="str">
        <f aca="false">IF(AND(Projects!$C$44&lt;=AF$4,AF$4&lt;=Projects!$C$44+Projects!$D$44-1),Projects!$B$44/Projects!$D$44,"")</f>
        <v/>
      </c>
      <c r="AG42" s="189" t="str">
        <f aca="false">IF(AND(Projects!$C$44&lt;=AG$4,AG$4&lt;=Projects!$C$44+Projects!$D$44-1),Projects!$B$44/Projects!$D$44,"")</f>
        <v/>
      </c>
      <c r="AH42" s="189" t="str">
        <f aca="false">IF(AND(Projects!$C$44&lt;=AH$4,AH$4&lt;=Projects!$C$44+Projects!$D$44-1),Projects!$B$44/Projects!$D$44,"")</f>
        <v/>
      </c>
      <c r="AI42" s="189" t="str">
        <f aca="false">IF(AND(Projects!$C$44&lt;=AI$4,AI$4&lt;=Projects!$C$44+Projects!$D$44-1),Projects!$B$44/Projects!$D$44,"")</f>
        <v/>
      </c>
      <c r="AJ42" s="189" t="str">
        <f aca="false">IF(AND(Projects!$C$44&lt;=AJ$4,AJ$4&lt;=Projects!$C$44+Projects!$D$44-1),Projects!$B$44/Projects!$D$44,"")</f>
        <v/>
      </c>
      <c r="AK42" s="189" t="str">
        <f aca="false">IF(AND(Projects!$C$44&lt;=AK$4,AK$4&lt;=Projects!$C$44+Projects!$D$44-1),Projects!$B$44/Projects!$D$44,"")</f>
        <v/>
      </c>
      <c r="AL42" s="189" t="str">
        <f aca="false">IF(AND(Projects!$C$44&lt;=AL$4,AL$4&lt;=Projects!$C$44+Projects!$D$44-1),Projects!$B$44/Projects!$D$44,"")</f>
        <v/>
      </c>
      <c r="AM42" s="189" t="str">
        <f aca="false">IF(AND(Projects!$C$44&lt;=AM$4,AM$4&lt;=Projects!$C$44+Projects!$D$44-1),Projects!$B$44/Projects!$D$44,"")</f>
        <v/>
      </c>
      <c r="AN42" s="189" t="str">
        <f aca="false">IF(AND(Projects!$C$44&lt;=AN$4,AN$4&lt;=Projects!$C$44+Projects!$D$44-1),Projects!$B$44/Projects!$D$44,"")</f>
        <v/>
      </c>
      <c r="AO42" s="189" t="str">
        <f aca="false">IF(AND(Projects!$C$44&lt;=AO$4,AO$4&lt;=Projects!$C$44+Projects!$D$44-1),Projects!$B$44/Projects!$D$44,"")</f>
        <v/>
      </c>
      <c r="AP42" s="189" t="str">
        <f aca="false">IF(AND(Projects!$C$44&lt;=AP$4,AP$4&lt;=Projects!$C$44+Projects!$D$44-1),Projects!$B$44/Projects!$D$44,"")</f>
        <v/>
      </c>
      <c r="AQ42" s="189" t="str">
        <f aca="false">IF(AND(Projects!$C$44&lt;=AQ$4,AQ$4&lt;=Projects!$C$44+Projects!$D$44-1),Projects!$B$44/Projects!$D$44,"")</f>
        <v/>
      </c>
      <c r="AR42" s="189" t="str">
        <f aca="false">IF(AND(Projects!$C$44&lt;=AR$4,AR$4&lt;=Projects!$C$44+Projects!$D$44-1),Projects!$B$44/Projects!$D$44,"")</f>
        <v/>
      </c>
      <c r="AS42" s="189" t="str">
        <f aca="false">IF(AND(Projects!$C$44&lt;=AS$4,AS$4&lt;=Projects!$C$44+Projects!$D$44-1),Projects!$B$44/Projects!$D$44,"")</f>
        <v/>
      </c>
      <c r="AT42" s="189" t="str">
        <f aca="false">IF(AND(Projects!$C$44&lt;=AT$4,AT$4&lt;=Projects!$C$44+Projects!$D$44-1),Projects!$B$44/Projects!$D$44,"")</f>
        <v/>
      </c>
      <c r="AU42" s="189" t="str">
        <f aca="false">IF(AND(Projects!$C$44&lt;=AU$4,AU$4&lt;=Projects!$C$44+Projects!$D$44-1),Projects!$B$44/Projects!$D$44,"")</f>
        <v/>
      </c>
      <c r="AV42" s="189" t="str">
        <f aca="false">IF(AND(Projects!$C$44&lt;=AV$4,AV$4&lt;=Projects!$C$44+Projects!$D$44-1),Projects!$B$44/Projects!$D$44,"")</f>
        <v/>
      </c>
      <c r="AW42" s="189" t="str">
        <f aca="false">IF(AND(Projects!$C$44&lt;=AW$4,AW$4&lt;=Projects!$C$44+Projects!$D$44-1),Projects!$B$44/Projects!$D$44,"")</f>
        <v/>
      </c>
      <c r="AX42" s="189" t="str">
        <f aca="false">IF(AND(Projects!$C$44&lt;=AX$4,AX$4&lt;=Projects!$C$44+Projects!$D$44-1),Projects!$B$44/Projects!$D$44,"")</f>
        <v/>
      </c>
      <c r="AY42" s="189" t="str">
        <f aca="false">IF(AND(Projects!$C$44&lt;=AY$4,AY$4&lt;=Projects!$C$44+Projects!$D$44-1),Projects!$B$44/Projects!$D$44,"")</f>
        <v/>
      </c>
      <c r="AZ42" s="189" t="str">
        <f aca="false">IF(AND(Projects!$C$44&lt;=AZ$4,AZ$4&lt;=Projects!$C$44+Projects!$D$44-1),Projects!$B$44/Projects!$D$44,"")</f>
        <v/>
      </c>
      <c r="BA42" s="189" t="str">
        <f aca="false">IF(AND(Projects!$C$44&lt;=BA$4,BA$4&lt;=Projects!$C$44+Projects!$D$44-1),Projects!$B$44/Projects!$D$44,"")</f>
        <v/>
      </c>
      <c r="BB42" s="189" t="str">
        <f aca="false">IF(AND(Projects!$C$44&lt;=BB$4,BB$4&lt;=Projects!$C$44+Projects!$D$44-1),Projects!$B$44/Projects!$D$44,"")</f>
        <v/>
      </c>
      <c r="BC42" s="189" t="str">
        <f aca="false">IF(AND(Projects!$C$44&lt;=BC$4,BC$4&lt;=Projects!$C$44+Projects!$D$44-1),Projects!$B$44/Projects!$D$44,"")</f>
        <v/>
      </c>
      <c r="BD42" s="189" t="str">
        <f aca="false">IF(AND(Projects!$C$44&lt;=BD$4,BD$4&lt;=Projects!$C$44+Projects!$D$44-1),Projects!$B$44/Projects!$D$44,"")</f>
        <v/>
      </c>
      <c r="BE42" s="189" t="str">
        <f aca="false">IF(AND(Projects!$C$44&lt;=BE$4,BE$4&lt;=Projects!$C$44+Projects!$D$44-1),Projects!$B$44/Projects!$D$44,"")</f>
        <v/>
      </c>
      <c r="BF42" s="189" t="str">
        <f aca="false">IF(AND(Projects!$C$44&lt;=BF$4,BF$4&lt;=Projects!$C$44+Projects!$D$44-1),Projects!$B$44/Projects!$D$44,"")</f>
        <v/>
      </c>
      <c r="BG42" s="189" t="str">
        <f aca="false">IF(AND(Projects!$C$44&lt;=BG$4,BG$4&lt;=Projects!$C$44+Projects!$D$44-1),Projects!$B$44/Projects!$D$44,"")</f>
        <v/>
      </c>
      <c r="BH42" s="189" t="str">
        <f aca="false">IF(AND(Projects!$C$44&lt;=BH$4,BH$4&lt;=Projects!$C$44+Projects!$D$44-1),Projects!$B$44/Projects!$D$44,"")</f>
        <v/>
      </c>
      <c r="BI42" s="189" t="str">
        <f aca="false">IF(AND(Projects!$C$44&lt;=BI$4,BI$4&lt;=Projects!$C$44+Projects!$D$44-1),Projects!$B$44/Projects!$D$44,"")</f>
        <v/>
      </c>
      <c r="BJ42" s="189" t="str">
        <f aca="false">IF(AND(Projects!$C$44&lt;=BJ$4,BJ$4&lt;=Projects!$C$44+Projects!$D$44-1),Projects!$B$44/Projects!$D$44,"")</f>
        <v/>
      </c>
      <c r="BK42" s="189" t="str">
        <f aca="false">IF(AND(Projects!$C$44&lt;=BK$4,BK$4&lt;=Projects!$C$44+Projects!$D$44-1),Projects!$B$44/Projects!$D$44,"")</f>
        <v/>
      </c>
      <c r="BL42" s="189" t="str">
        <f aca="false">IF(AND(Projects!$C$44&lt;=BL$4,BL$4&lt;=Projects!$C$44+Projects!$D$44-1),Projects!$B$44/Projects!$D$44,"")</f>
        <v/>
      </c>
      <c r="BM42" s="189" t="str">
        <f aca="false">IF(AND(Projects!$C$44&lt;=BM$4,BM$4&lt;=Projects!$C$44+Projects!$D$44-1),Projects!$B$44/Projects!$D$44,"")</f>
        <v/>
      </c>
      <c r="BN42" s="189" t="str">
        <f aca="false">IF(AND(Projects!$C$44&lt;=BN$4,BN$4&lt;=Projects!$C$44+Projects!$D$44-1),Projects!$B$44/Projects!$D$44,"")</f>
        <v/>
      </c>
      <c r="BO42" s="189" t="str">
        <f aca="false">IF(AND(Projects!$C$44&lt;=BO$4,BO$4&lt;=Projects!$C$44+Projects!$D$44-1),Projects!$B$44/Projects!$D$44,"")</f>
        <v/>
      </c>
      <c r="BP42" s="189" t="str">
        <f aca="false">IF(AND(Projects!$C$44&lt;=BP$4,BP$4&lt;=Projects!$C$44+Projects!$D$44-1),Projects!$B$44/Projects!$D$44,"")</f>
        <v/>
      </c>
      <c r="BQ42" s="189" t="str">
        <f aca="false">IF(AND(Projects!$C$44&lt;=BQ$4,BQ$4&lt;=Projects!$C$44+Projects!$D$44-1),Projects!$B$44/Projects!$D$44,"")</f>
        <v/>
      </c>
      <c r="BR42" s="189" t="str">
        <f aca="false">IF(AND(Projects!$C$44&lt;=BR$4,BR$4&lt;=Projects!$C$44+Projects!$D$44-1),Projects!$B$44/Projects!$D$44,"")</f>
        <v/>
      </c>
      <c r="BS42" s="189" t="str">
        <f aca="false">IF(AND(Projects!$C$44&lt;=BS$4,BS$4&lt;=Projects!$C$44+Projects!$D$44-1),Projects!$B$44/Projects!$D$44,"")</f>
        <v/>
      </c>
      <c r="BT42" s="189" t="str">
        <f aca="false">IF(AND(Projects!$C$44&lt;=BT$4,BT$4&lt;=Projects!$C$44+Projects!$D$44-1),Projects!$B$44/Projects!$D$44,"")</f>
        <v/>
      </c>
      <c r="BU42" s="189" t="str">
        <f aca="false">IF(AND(Projects!$C$44&lt;=BU$4,BU$4&lt;=Projects!$C$44+Projects!$D$44-1),Projects!$B$44/Projects!$D$44,"")</f>
        <v/>
      </c>
      <c r="BV42" s="189" t="str">
        <f aca="false">IF(AND(Projects!$C$44&lt;=BV$4,BV$4&lt;=Projects!$C$44+Projects!$D$44-1),Projects!$B$44/Projects!$D$44,"")</f>
        <v/>
      </c>
      <c r="BW42" s="189" t="str">
        <f aca="false">IF(AND(Projects!$C$44&lt;=BW$4,BW$4&lt;=Projects!$C$44+Projects!$D$44-1),Projects!$B$44/Projects!$D$44,"")</f>
        <v/>
      </c>
      <c r="BX42" s="189" t="str">
        <f aca="false">IF(AND(Projects!$C$44&lt;=BX$4,BX$4&lt;=Projects!$C$44+Projects!$D$44-1),Projects!$B$44/Projects!$D$44,"")</f>
        <v/>
      </c>
      <c r="BY42" s="189" t="str">
        <f aca="false">IF(AND(Projects!$C$44&lt;=BY$4,BY$4&lt;=Projects!$C$44+Projects!$D$44-1),Projects!$B$44/Projects!$D$44,"")</f>
        <v/>
      </c>
      <c r="BZ42" s="189" t="str">
        <f aca="false">IF(AND(Projects!$C$44&lt;=BZ$4,BZ$4&lt;=Projects!$C$44+Projects!$D$44-1),Projects!$B$44/Projects!$D$44,"")</f>
        <v/>
      </c>
      <c r="CA42" s="189" t="str">
        <f aca="false">IF(AND(Projects!$C$44&lt;=CA$4,CA$4&lt;=Projects!$C$44+Projects!$D$44-1),Projects!$B$44/Projects!$D$44,"")</f>
        <v/>
      </c>
      <c r="CB42" s="189" t="str">
        <f aca="false">IF(AND(Projects!$C$44&lt;=CB$4,CB$4&lt;=Projects!$C$44+Projects!$D$44-1),Projects!$B$44/Projects!$D$44,"")</f>
        <v/>
      </c>
      <c r="CC42" s="189" t="str">
        <f aca="false">IF(AND(Projects!$C$44&lt;=CC$4,CC$4&lt;=Projects!$C$44+Projects!$D$44-1),Projects!$B$44/Projects!$D$44,"")</f>
        <v/>
      </c>
      <c r="CD42" s="189" t="str">
        <f aca="false">IF(AND(Projects!$C$44&lt;=CD$4,CD$4&lt;=Projects!$C$44+Projects!$D$44-1),Projects!$B$44/Projects!$D$44,"")</f>
        <v/>
      </c>
      <c r="CE42" s="189" t="str">
        <f aca="false">IF(AND(Projects!$C$44&lt;=CE$4,CE$4&lt;=Projects!$C$44+Projects!$D$44-1),Projects!$B$44/Projects!$D$44,"")</f>
        <v/>
      </c>
      <c r="CF42" s="189" t="n">
        <f aca="false">IF(AND(Projects!$C$44&lt;=CF$4,CF$4&lt;=Projects!$C$44+Projects!$D$44-1),Projects!$B$44/Projects!$D$44,"")</f>
        <v>789473.684210526</v>
      </c>
      <c r="CG42" s="189" t="n">
        <f aca="false">IF(AND(Projects!$C$44&lt;=CG$4,CG$4&lt;=Projects!$C$44+Projects!$D$44-1),Projects!$B$44/Projects!$D$44,"")</f>
        <v>789473.684210526</v>
      </c>
      <c r="CH42" s="189" t="n">
        <f aca="false">IF(AND(Projects!$C$44&lt;=CH$4,CH$4&lt;=Projects!$C$44+Projects!$D$44-1),Projects!$B$44/Projects!$D$44,"")</f>
        <v>789473.684210526</v>
      </c>
      <c r="CI42" s="189" t="n">
        <f aca="false">IF(AND(Projects!$C$44&lt;=CI$4,CI$4&lt;=Projects!$C$44+Projects!$D$44-1),Projects!$B$44/Projects!$D$44,"")</f>
        <v>789473.684210526</v>
      </c>
      <c r="CJ42" s="189" t="n">
        <f aca="false">IF(AND(Projects!$C$44&lt;=CJ$4,CJ$4&lt;=Projects!$C$44+Projects!$D$44-1),Projects!$B$44/Projects!$D$44,"")</f>
        <v>789473.684210526</v>
      </c>
      <c r="CK42" s="189" t="n">
        <f aca="false">IF(AND(Projects!$C$44&lt;=CK$4,CK$4&lt;=Projects!$C$44+Projects!$D$44-1),Projects!$B$44/Projects!$D$44,"")</f>
        <v>789473.684210526</v>
      </c>
      <c r="CL42" s="189" t="n">
        <f aca="false">IF(AND(Projects!$C$44&lt;=CL$4,CL$4&lt;=Projects!$C$44+Projects!$D$44-1),Projects!$B$44/Projects!$D$44,"")</f>
        <v>789473.684210526</v>
      </c>
      <c r="CM42" s="189" t="n">
        <f aca="false">IF(AND(Projects!$C$44&lt;=CM$4,CM$4&lt;=Projects!$C$44+Projects!$D$44-1),Projects!$B$44/Projects!$D$44,"")</f>
        <v>789473.684210526</v>
      </c>
      <c r="CN42" s="189" t="n">
        <f aca="false">IF(AND(Projects!$C$44&lt;=CN$4,CN$4&lt;=Projects!$C$44+Projects!$D$44-1),Projects!$B$44/Projects!$D$44,"")</f>
        <v>789473.684210526</v>
      </c>
      <c r="CO42" s="189" t="n">
        <f aca="false">IF(AND(Projects!$C$44&lt;=CO$4,CO$4&lt;=Projects!$C$44+Projects!$D$44-1),Projects!$B$44/Projects!$D$44,"")</f>
        <v>789473.684210526</v>
      </c>
      <c r="CP42" s="189" t="n">
        <f aca="false">IF(AND(Projects!$C$44&lt;=CP$4,CP$4&lt;=Projects!$C$44+Projects!$D$44-1),Projects!$B$44/Projects!$D$44,"")</f>
        <v>789473.684210526</v>
      </c>
      <c r="CQ42" s="189" t="n">
        <f aca="false">IF(AND(Projects!$C$44&lt;=CQ$4,CQ$4&lt;=Projects!$C$44+Projects!$D$44-1),Projects!$B$44/Projects!$D$44,"")</f>
        <v>789473.684210526</v>
      </c>
      <c r="CR42" s="189" t="n">
        <f aca="false">IF(AND(Projects!$C$44&lt;=CR$4,CR$4&lt;=Projects!$C$44+Projects!$D$44-1),Projects!$B$44/Projects!$D$44,"")</f>
        <v>789473.684210526</v>
      </c>
      <c r="CS42" s="189" t="n">
        <f aca="false">IF(AND(Projects!$C$44&lt;=CS$4,CS$4&lt;=Projects!$C$44+Projects!$D$44-1),Projects!$B$44/Projects!$D$44,"")</f>
        <v>789473.684210526</v>
      </c>
      <c r="CT42" s="189" t="n">
        <f aca="false">IF(AND(Projects!$C$44&lt;=CT$4,CT$4&lt;=Projects!$C$44+Projects!$D$44-1),Projects!$B$44/Projects!$D$44,"")</f>
        <v>789473.684210526</v>
      </c>
      <c r="CU42" s="189" t="n">
        <f aca="false">IF(AND(Projects!$C$44&lt;=CU$4,CU$4&lt;=Projects!$C$44+Projects!$D$44-1),Projects!$B$44/Projects!$D$44,"")</f>
        <v>789473.684210526</v>
      </c>
      <c r="CV42" s="189" t="n">
        <f aca="false">IF(AND(Projects!$C$44&lt;=CV$4,CV$4&lt;=Projects!$C$44+Projects!$D$44-1),Projects!$B$44/Projects!$D$44,"")</f>
        <v>789473.684210526</v>
      </c>
      <c r="CW42" s="189" t="n">
        <f aca="false">IF(AND(Projects!$C$44&lt;=CW$4,CW$4&lt;=Projects!$C$44+Projects!$D$44-1),Projects!$B$44/Projects!$D$44,"")</f>
        <v>789473.684210526</v>
      </c>
      <c r="CX42" s="189" t="n">
        <f aca="false">IF(AND(Projects!$C$44&lt;=CX$4,CX$4&lt;=Projects!$C$44+Projects!$D$44-1),Projects!$B$44/Projects!$D$44,"")</f>
        <v>789473.684210526</v>
      </c>
      <c r="CY42" s="189" t="str">
        <f aca="false">IF(AND(Projects!$C$44&lt;=CY$4,CY$4&lt;=Projects!$C$44+Projects!$D$44-1),Projects!$B$44/Projects!$D$44,"")</f>
        <v/>
      </c>
      <c r="CZ42" s="189" t="str">
        <f aca="false">IF(AND(Projects!$C$44&lt;=CZ$4,CZ$4&lt;=Projects!$C$44+Projects!$D$44-1),Projects!$B$44/Projects!$D$44,"")</f>
        <v/>
      </c>
      <c r="DA42" s="189" t="str">
        <f aca="false">IF(AND(Projects!$C$44&lt;=DA$4,DA$4&lt;=Projects!$C$44+Projects!$D$44-1),Projects!$B$44/Projects!$D$44,"")</f>
        <v/>
      </c>
      <c r="DB42" s="189" t="str">
        <f aca="false">IF(AND(Projects!$C$44&lt;=DB$4,DB$4&lt;=Projects!$C$44+Projects!$D$44-1),Projects!$B$44/Projects!$D$44,"")</f>
        <v/>
      </c>
    </row>
    <row r="43" s="1" customFormat="true" ht="15" hidden="false" customHeight="true" outlineLevel="0" collapsed="false">
      <c r="A43" s="185" t="s">
        <v>48</v>
      </c>
      <c r="B43" s="186" t="n">
        <f aca="false">Projects!$B$45</f>
        <v>18000000</v>
      </c>
      <c r="C43" s="187" t="n">
        <f aca="false">EDATE(Model!$E$2,Projects!$C$45-1)</f>
        <v>48519</v>
      </c>
      <c r="D43" s="187" t="n">
        <f aca="false">EDATE(Model!$E$2,Projects!$C$45+Projects!$D$45-2)</f>
        <v>49065</v>
      </c>
      <c r="E43" s="188" t="n">
        <f aca="false">Projects!$D$45</f>
        <v>19</v>
      </c>
      <c r="F43" s="186" t="n">
        <f aca="false">Projects!$B$45/Projects!$D$45</f>
        <v>947368.421052632</v>
      </c>
      <c r="G43" s="189" t="str">
        <f aca="false">IF(AND(Projects!$C$45&lt;=G$4,G$4&lt;=Projects!$C$45+Projects!$D$45-1),Projects!$B$45/Projects!$D$45,"")</f>
        <v/>
      </c>
      <c r="H43" s="189" t="str">
        <f aca="false">IF(AND(Projects!$C$45&lt;=H$4,H$4&lt;=Projects!$C$45+Projects!$D$45-1),Projects!$B$45/Projects!$D$45,"")</f>
        <v/>
      </c>
      <c r="I43" s="189" t="str">
        <f aca="false">IF(AND(Projects!$C$45&lt;=I$4,I$4&lt;=Projects!$C$45+Projects!$D$45-1),Projects!$B$45/Projects!$D$45,"")</f>
        <v/>
      </c>
      <c r="J43" s="189" t="str">
        <f aca="false">IF(AND(Projects!$C$45&lt;=J$4,J$4&lt;=Projects!$C$45+Projects!$D$45-1),Projects!$B$45/Projects!$D$45,"")</f>
        <v/>
      </c>
      <c r="K43" s="189" t="str">
        <f aca="false">IF(AND(Projects!$C$45&lt;=K$4,K$4&lt;=Projects!$C$45+Projects!$D$45-1),Projects!$B$45/Projects!$D$45,"")</f>
        <v/>
      </c>
      <c r="L43" s="189" t="str">
        <f aca="false">IF(AND(Projects!$C$45&lt;=L$4,L$4&lt;=Projects!$C$45+Projects!$D$45-1),Projects!$B$45/Projects!$D$45,"")</f>
        <v/>
      </c>
      <c r="M43" s="189" t="str">
        <f aca="false">IF(AND(Projects!$C$45&lt;=M$4,M$4&lt;=Projects!$C$45+Projects!$D$45-1),Projects!$B$45/Projects!$D$45,"")</f>
        <v/>
      </c>
      <c r="N43" s="189" t="str">
        <f aca="false">IF(AND(Projects!$C$45&lt;=N$4,N$4&lt;=Projects!$C$45+Projects!$D$45-1),Projects!$B$45/Projects!$D$45,"")</f>
        <v/>
      </c>
      <c r="O43" s="189" t="str">
        <f aca="false">IF(AND(Projects!$C$45&lt;=O$4,O$4&lt;=Projects!$C$45+Projects!$D$45-1),Projects!$B$45/Projects!$D$45,"")</f>
        <v/>
      </c>
      <c r="P43" s="189" t="str">
        <f aca="false">IF(AND(Projects!$C$45&lt;=P$4,P$4&lt;=Projects!$C$45+Projects!$D$45-1),Projects!$B$45/Projects!$D$45,"")</f>
        <v/>
      </c>
      <c r="Q43" s="189" t="str">
        <f aca="false">IF(AND(Projects!$C$45&lt;=Q$4,Q$4&lt;=Projects!$C$45+Projects!$D$45-1),Projects!$B$45/Projects!$D$45,"")</f>
        <v/>
      </c>
      <c r="R43" s="189" t="str">
        <f aca="false">IF(AND(Projects!$C$45&lt;=R$4,R$4&lt;=Projects!$C$45+Projects!$D$45-1),Projects!$B$45/Projects!$D$45,"")</f>
        <v/>
      </c>
      <c r="S43" s="189" t="str">
        <f aca="false">IF(AND(Projects!$C$45&lt;=S$4,S$4&lt;=Projects!$C$45+Projects!$D$45-1),Projects!$B$45/Projects!$D$45,"")</f>
        <v/>
      </c>
      <c r="T43" s="189" t="str">
        <f aca="false">IF(AND(Projects!$C$45&lt;=T$4,T$4&lt;=Projects!$C$45+Projects!$D$45-1),Projects!$B$45/Projects!$D$45,"")</f>
        <v/>
      </c>
      <c r="U43" s="189" t="str">
        <f aca="false">IF(AND(Projects!$C$45&lt;=U$4,U$4&lt;=Projects!$C$45+Projects!$D$45-1),Projects!$B$45/Projects!$D$45,"")</f>
        <v/>
      </c>
      <c r="V43" s="189" t="str">
        <f aca="false">IF(AND(Projects!$C$45&lt;=V$4,V$4&lt;=Projects!$C$45+Projects!$D$45-1),Projects!$B$45/Projects!$D$45,"")</f>
        <v/>
      </c>
      <c r="W43" s="189" t="str">
        <f aca="false">IF(AND(Projects!$C$45&lt;=W$4,W$4&lt;=Projects!$C$45+Projects!$D$45-1),Projects!$B$45/Projects!$D$45,"")</f>
        <v/>
      </c>
      <c r="X43" s="189" t="str">
        <f aca="false">IF(AND(Projects!$C$45&lt;=X$4,X$4&lt;=Projects!$C$45+Projects!$D$45-1),Projects!$B$45/Projects!$D$45,"")</f>
        <v/>
      </c>
      <c r="Y43" s="189" t="str">
        <f aca="false">IF(AND(Projects!$C$45&lt;=Y$4,Y$4&lt;=Projects!$C$45+Projects!$D$45-1),Projects!$B$45/Projects!$D$45,"")</f>
        <v/>
      </c>
      <c r="Z43" s="189" t="str">
        <f aca="false">IF(AND(Projects!$C$45&lt;=Z$4,Z$4&lt;=Projects!$C$45+Projects!$D$45-1),Projects!$B$45/Projects!$D$45,"")</f>
        <v/>
      </c>
      <c r="AA43" s="189" t="str">
        <f aca="false">IF(AND(Projects!$C$45&lt;=AA$4,AA$4&lt;=Projects!$C$45+Projects!$D$45-1),Projects!$B$45/Projects!$D$45,"")</f>
        <v/>
      </c>
      <c r="AB43" s="189" t="str">
        <f aca="false">IF(AND(Projects!$C$45&lt;=AB$4,AB$4&lt;=Projects!$C$45+Projects!$D$45-1),Projects!$B$45/Projects!$D$45,"")</f>
        <v/>
      </c>
      <c r="AC43" s="189" t="str">
        <f aca="false">IF(AND(Projects!$C$45&lt;=AC$4,AC$4&lt;=Projects!$C$45+Projects!$D$45-1),Projects!$B$45/Projects!$D$45,"")</f>
        <v/>
      </c>
      <c r="AD43" s="189" t="str">
        <f aca="false">IF(AND(Projects!$C$45&lt;=AD$4,AD$4&lt;=Projects!$C$45+Projects!$D$45-1),Projects!$B$45/Projects!$D$45,"")</f>
        <v/>
      </c>
      <c r="AE43" s="189" t="str">
        <f aca="false">IF(AND(Projects!$C$45&lt;=AE$4,AE$4&lt;=Projects!$C$45+Projects!$D$45-1),Projects!$B$45/Projects!$D$45,"")</f>
        <v/>
      </c>
      <c r="AF43" s="189" t="str">
        <f aca="false">IF(AND(Projects!$C$45&lt;=AF$4,AF$4&lt;=Projects!$C$45+Projects!$D$45-1),Projects!$B$45/Projects!$D$45,"")</f>
        <v/>
      </c>
      <c r="AG43" s="189" t="str">
        <f aca="false">IF(AND(Projects!$C$45&lt;=AG$4,AG$4&lt;=Projects!$C$45+Projects!$D$45-1),Projects!$B$45/Projects!$D$45,"")</f>
        <v/>
      </c>
      <c r="AH43" s="189" t="str">
        <f aca="false">IF(AND(Projects!$C$45&lt;=AH$4,AH$4&lt;=Projects!$C$45+Projects!$D$45-1),Projects!$B$45/Projects!$D$45,"")</f>
        <v/>
      </c>
      <c r="AI43" s="189" t="str">
        <f aca="false">IF(AND(Projects!$C$45&lt;=AI$4,AI$4&lt;=Projects!$C$45+Projects!$D$45-1),Projects!$B$45/Projects!$D$45,"")</f>
        <v/>
      </c>
      <c r="AJ43" s="189" t="str">
        <f aca="false">IF(AND(Projects!$C$45&lt;=AJ$4,AJ$4&lt;=Projects!$C$45+Projects!$D$45-1),Projects!$B$45/Projects!$D$45,"")</f>
        <v/>
      </c>
      <c r="AK43" s="189" t="str">
        <f aca="false">IF(AND(Projects!$C$45&lt;=AK$4,AK$4&lt;=Projects!$C$45+Projects!$D$45-1),Projects!$B$45/Projects!$D$45,"")</f>
        <v/>
      </c>
      <c r="AL43" s="189" t="str">
        <f aca="false">IF(AND(Projects!$C$45&lt;=AL$4,AL$4&lt;=Projects!$C$45+Projects!$D$45-1),Projects!$B$45/Projects!$D$45,"")</f>
        <v/>
      </c>
      <c r="AM43" s="189" t="str">
        <f aca="false">IF(AND(Projects!$C$45&lt;=AM$4,AM$4&lt;=Projects!$C$45+Projects!$D$45-1),Projects!$B$45/Projects!$D$45,"")</f>
        <v/>
      </c>
      <c r="AN43" s="189" t="str">
        <f aca="false">IF(AND(Projects!$C$45&lt;=AN$4,AN$4&lt;=Projects!$C$45+Projects!$D$45-1),Projects!$B$45/Projects!$D$45,"")</f>
        <v/>
      </c>
      <c r="AO43" s="189" t="str">
        <f aca="false">IF(AND(Projects!$C$45&lt;=AO$4,AO$4&lt;=Projects!$C$45+Projects!$D$45-1),Projects!$B$45/Projects!$D$45,"")</f>
        <v/>
      </c>
      <c r="AP43" s="189" t="str">
        <f aca="false">IF(AND(Projects!$C$45&lt;=AP$4,AP$4&lt;=Projects!$C$45+Projects!$D$45-1),Projects!$B$45/Projects!$D$45,"")</f>
        <v/>
      </c>
      <c r="AQ43" s="189" t="str">
        <f aca="false">IF(AND(Projects!$C$45&lt;=AQ$4,AQ$4&lt;=Projects!$C$45+Projects!$D$45-1),Projects!$B$45/Projects!$D$45,"")</f>
        <v/>
      </c>
      <c r="AR43" s="189" t="str">
        <f aca="false">IF(AND(Projects!$C$45&lt;=AR$4,AR$4&lt;=Projects!$C$45+Projects!$D$45-1),Projects!$B$45/Projects!$D$45,"")</f>
        <v/>
      </c>
      <c r="AS43" s="189" t="str">
        <f aca="false">IF(AND(Projects!$C$45&lt;=AS$4,AS$4&lt;=Projects!$C$45+Projects!$D$45-1),Projects!$B$45/Projects!$D$45,"")</f>
        <v/>
      </c>
      <c r="AT43" s="189" t="str">
        <f aca="false">IF(AND(Projects!$C$45&lt;=AT$4,AT$4&lt;=Projects!$C$45+Projects!$D$45-1),Projects!$B$45/Projects!$D$45,"")</f>
        <v/>
      </c>
      <c r="AU43" s="189" t="str">
        <f aca="false">IF(AND(Projects!$C$45&lt;=AU$4,AU$4&lt;=Projects!$C$45+Projects!$D$45-1),Projects!$B$45/Projects!$D$45,"")</f>
        <v/>
      </c>
      <c r="AV43" s="189" t="str">
        <f aca="false">IF(AND(Projects!$C$45&lt;=AV$4,AV$4&lt;=Projects!$C$45+Projects!$D$45-1),Projects!$B$45/Projects!$D$45,"")</f>
        <v/>
      </c>
      <c r="AW43" s="189" t="str">
        <f aca="false">IF(AND(Projects!$C$45&lt;=AW$4,AW$4&lt;=Projects!$C$45+Projects!$D$45-1),Projects!$B$45/Projects!$D$45,"")</f>
        <v/>
      </c>
      <c r="AX43" s="189" t="str">
        <f aca="false">IF(AND(Projects!$C$45&lt;=AX$4,AX$4&lt;=Projects!$C$45+Projects!$D$45-1),Projects!$B$45/Projects!$D$45,"")</f>
        <v/>
      </c>
      <c r="AY43" s="189" t="str">
        <f aca="false">IF(AND(Projects!$C$45&lt;=AY$4,AY$4&lt;=Projects!$C$45+Projects!$D$45-1),Projects!$B$45/Projects!$D$45,"")</f>
        <v/>
      </c>
      <c r="AZ43" s="189" t="str">
        <f aca="false">IF(AND(Projects!$C$45&lt;=AZ$4,AZ$4&lt;=Projects!$C$45+Projects!$D$45-1),Projects!$B$45/Projects!$D$45,"")</f>
        <v/>
      </c>
      <c r="BA43" s="189" t="str">
        <f aca="false">IF(AND(Projects!$C$45&lt;=BA$4,BA$4&lt;=Projects!$C$45+Projects!$D$45-1),Projects!$B$45/Projects!$D$45,"")</f>
        <v/>
      </c>
      <c r="BB43" s="189" t="str">
        <f aca="false">IF(AND(Projects!$C$45&lt;=BB$4,BB$4&lt;=Projects!$C$45+Projects!$D$45-1),Projects!$B$45/Projects!$D$45,"")</f>
        <v/>
      </c>
      <c r="BC43" s="189" t="str">
        <f aca="false">IF(AND(Projects!$C$45&lt;=BC$4,BC$4&lt;=Projects!$C$45+Projects!$D$45-1),Projects!$B$45/Projects!$D$45,"")</f>
        <v/>
      </c>
      <c r="BD43" s="189" t="str">
        <f aca="false">IF(AND(Projects!$C$45&lt;=BD$4,BD$4&lt;=Projects!$C$45+Projects!$D$45-1),Projects!$B$45/Projects!$D$45,"")</f>
        <v/>
      </c>
      <c r="BE43" s="189" t="str">
        <f aca="false">IF(AND(Projects!$C$45&lt;=BE$4,BE$4&lt;=Projects!$C$45+Projects!$D$45-1),Projects!$B$45/Projects!$D$45,"")</f>
        <v/>
      </c>
      <c r="BF43" s="189" t="str">
        <f aca="false">IF(AND(Projects!$C$45&lt;=BF$4,BF$4&lt;=Projects!$C$45+Projects!$D$45-1),Projects!$B$45/Projects!$D$45,"")</f>
        <v/>
      </c>
      <c r="BG43" s="189" t="str">
        <f aca="false">IF(AND(Projects!$C$45&lt;=BG$4,BG$4&lt;=Projects!$C$45+Projects!$D$45-1),Projects!$B$45/Projects!$D$45,"")</f>
        <v/>
      </c>
      <c r="BH43" s="189" t="str">
        <f aca="false">IF(AND(Projects!$C$45&lt;=BH$4,BH$4&lt;=Projects!$C$45+Projects!$D$45-1),Projects!$B$45/Projects!$D$45,"")</f>
        <v/>
      </c>
      <c r="BI43" s="189" t="str">
        <f aca="false">IF(AND(Projects!$C$45&lt;=BI$4,BI$4&lt;=Projects!$C$45+Projects!$D$45-1),Projects!$B$45/Projects!$D$45,"")</f>
        <v/>
      </c>
      <c r="BJ43" s="189" t="str">
        <f aca="false">IF(AND(Projects!$C$45&lt;=BJ$4,BJ$4&lt;=Projects!$C$45+Projects!$D$45-1),Projects!$B$45/Projects!$D$45,"")</f>
        <v/>
      </c>
      <c r="BK43" s="189" t="str">
        <f aca="false">IF(AND(Projects!$C$45&lt;=BK$4,BK$4&lt;=Projects!$C$45+Projects!$D$45-1),Projects!$B$45/Projects!$D$45,"")</f>
        <v/>
      </c>
      <c r="BL43" s="189" t="str">
        <f aca="false">IF(AND(Projects!$C$45&lt;=BL$4,BL$4&lt;=Projects!$C$45+Projects!$D$45-1),Projects!$B$45/Projects!$D$45,"")</f>
        <v/>
      </c>
      <c r="BM43" s="189" t="str">
        <f aca="false">IF(AND(Projects!$C$45&lt;=BM$4,BM$4&lt;=Projects!$C$45+Projects!$D$45-1),Projects!$B$45/Projects!$D$45,"")</f>
        <v/>
      </c>
      <c r="BN43" s="189" t="str">
        <f aca="false">IF(AND(Projects!$C$45&lt;=BN$4,BN$4&lt;=Projects!$C$45+Projects!$D$45-1),Projects!$B$45/Projects!$D$45,"")</f>
        <v/>
      </c>
      <c r="BO43" s="189" t="str">
        <f aca="false">IF(AND(Projects!$C$45&lt;=BO$4,BO$4&lt;=Projects!$C$45+Projects!$D$45-1),Projects!$B$45/Projects!$D$45,"")</f>
        <v/>
      </c>
      <c r="BP43" s="189" t="str">
        <f aca="false">IF(AND(Projects!$C$45&lt;=BP$4,BP$4&lt;=Projects!$C$45+Projects!$D$45-1),Projects!$B$45/Projects!$D$45,"")</f>
        <v/>
      </c>
      <c r="BQ43" s="189" t="str">
        <f aca="false">IF(AND(Projects!$C$45&lt;=BQ$4,BQ$4&lt;=Projects!$C$45+Projects!$D$45-1),Projects!$B$45/Projects!$D$45,"")</f>
        <v/>
      </c>
      <c r="BR43" s="189" t="str">
        <f aca="false">IF(AND(Projects!$C$45&lt;=BR$4,BR$4&lt;=Projects!$C$45+Projects!$D$45-1),Projects!$B$45/Projects!$D$45,"")</f>
        <v/>
      </c>
      <c r="BS43" s="189" t="str">
        <f aca="false">IF(AND(Projects!$C$45&lt;=BS$4,BS$4&lt;=Projects!$C$45+Projects!$D$45-1),Projects!$B$45/Projects!$D$45,"")</f>
        <v/>
      </c>
      <c r="BT43" s="189" t="str">
        <f aca="false">IF(AND(Projects!$C$45&lt;=BT$4,BT$4&lt;=Projects!$C$45+Projects!$D$45-1),Projects!$B$45/Projects!$D$45,"")</f>
        <v/>
      </c>
      <c r="BU43" s="189" t="str">
        <f aca="false">IF(AND(Projects!$C$45&lt;=BU$4,BU$4&lt;=Projects!$C$45+Projects!$D$45-1),Projects!$B$45/Projects!$D$45,"")</f>
        <v/>
      </c>
      <c r="BV43" s="189" t="str">
        <f aca="false">IF(AND(Projects!$C$45&lt;=BV$4,BV$4&lt;=Projects!$C$45+Projects!$D$45-1),Projects!$B$45/Projects!$D$45,"")</f>
        <v/>
      </c>
      <c r="BW43" s="189" t="str">
        <f aca="false">IF(AND(Projects!$C$45&lt;=BW$4,BW$4&lt;=Projects!$C$45+Projects!$D$45-1),Projects!$B$45/Projects!$D$45,"")</f>
        <v/>
      </c>
      <c r="BX43" s="189" t="str">
        <f aca="false">IF(AND(Projects!$C$45&lt;=BX$4,BX$4&lt;=Projects!$C$45+Projects!$D$45-1),Projects!$B$45/Projects!$D$45,"")</f>
        <v/>
      </c>
      <c r="BY43" s="189" t="str">
        <f aca="false">IF(AND(Projects!$C$45&lt;=BY$4,BY$4&lt;=Projects!$C$45+Projects!$D$45-1),Projects!$B$45/Projects!$D$45,"")</f>
        <v/>
      </c>
      <c r="BZ43" s="189" t="str">
        <f aca="false">IF(AND(Projects!$C$45&lt;=BZ$4,BZ$4&lt;=Projects!$C$45+Projects!$D$45-1),Projects!$B$45/Projects!$D$45,"")</f>
        <v/>
      </c>
      <c r="CA43" s="189" t="str">
        <f aca="false">IF(AND(Projects!$C$45&lt;=CA$4,CA$4&lt;=Projects!$C$45+Projects!$D$45-1),Projects!$B$45/Projects!$D$45,"")</f>
        <v/>
      </c>
      <c r="CB43" s="189" t="str">
        <f aca="false">IF(AND(Projects!$C$45&lt;=CB$4,CB$4&lt;=Projects!$C$45+Projects!$D$45-1),Projects!$B$45/Projects!$D$45,"")</f>
        <v/>
      </c>
      <c r="CC43" s="189" t="str">
        <f aca="false">IF(AND(Projects!$C$45&lt;=CC$4,CC$4&lt;=Projects!$C$45+Projects!$D$45-1),Projects!$B$45/Projects!$D$45,"")</f>
        <v/>
      </c>
      <c r="CD43" s="189" t="str">
        <f aca="false">IF(AND(Projects!$C$45&lt;=CD$4,CD$4&lt;=Projects!$C$45+Projects!$D$45-1),Projects!$B$45/Projects!$D$45,"")</f>
        <v/>
      </c>
      <c r="CE43" s="189" t="str">
        <f aca="false">IF(AND(Projects!$C$45&lt;=CE$4,CE$4&lt;=Projects!$C$45+Projects!$D$45-1),Projects!$B$45/Projects!$D$45,"")</f>
        <v/>
      </c>
      <c r="CF43" s="189" t="str">
        <f aca="false">IF(AND(Projects!$C$45&lt;=CF$4,CF$4&lt;=Projects!$C$45+Projects!$D$45-1),Projects!$B$45/Projects!$D$45,"")</f>
        <v/>
      </c>
      <c r="CG43" s="189" t="str">
        <f aca="false">IF(AND(Projects!$C$45&lt;=CG$4,CG$4&lt;=Projects!$C$45+Projects!$D$45-1),Projects!$B$45/Projects!$D$45,"")</f>
        <v/>
      </c>
      <c r="CH43" s="189" t="n">
        <f aca="false">IF(AND(Projects!$C$45&lt;=CH$4,CH$4&lt;=Projects!$C$45+Projects!$D$45-1),Projects!$B$45/Projects!$D$45,"")</f>
        <v>947368.421052632</v>
      </c>
      <c r="CI43" s="189" t="n">
        <f aca="false">IF(AND(Projects!$C$45&lt;=CI$4,CI$4&lt;=Projects!$C$45+Projects!$D$45-1),Projects!$B$45/Projects!$D$45,"")</f>
        <v>947368.421052632</v>
      </c>
      <c r="CJ43" s="189" t="n">
        <f aca="false">IF(AND(Projects!$C$45&lt;=CJ$4,CJ$4&lt;=Projects!$C$45+Projects!$D$45-1),Projects!$B$45/Projects!$D$45,"")</f>
        <v>947368.421052632</v>
      </c>
      <c r="CK43" s="189" t="n">
        <f aca="false">IF(AND(Projects!$C$45&lt;=CK$4,CK$4&lt;=Projects!$C$45+Projects!$D$45-1),Projects!$B$45/Projects!$D$45,"")</f>
        <v>947368.421052632</v>
      </c>
      <c r="CL43" s="189" t="n">
        <f aca="false">IF(AND(Projects!$C$45&lt;=CL$4,CL$4&lt;=Projects!$C$45+Projects!$D$45-1),Projects!$B$45/Projects!$D$45,"")</f>
        <v>947368.421052632</v>
      </c>
      <c r="CM43" s="189" t="n">
        <f aca="false">IF(AND(Projects!$C$45&lt;=CM$4,CM$4&lt;=Projects!$C$45+Projects!$D$45-1),Projects!$B$45/Projects!$D$45,"")</f>
        <v>947368.421052632</v>
      </c>
      <c r="CN43" s="189" t="n">
        <f aca="false">IF(AND(Projects!$C$45&lt;=CN$4,CN$4&lt;=Projects!$C$45+Projects!$D$45-1),Projects!$B$45/Projects!$D$45,"")</f>
        <v>947368.421052632</v>
      </c>
      <c r="CO43" s="189" t="n">
        <f aca="false">IF(AND(Projects!$C$45&lt;=CO$4,CO$4&lt;=Projects!$C$45+Projects!$D$45-1),Projects!$B$45/Projects!$D$45,"")</f>
        <v>947368.421052632</v>
      </c>
      <c r="CP43" s="189" t="n">
        <f aca="false">IF(AND(Projects!$C$45&lt;=CP$4,CP$4&lt;=Projects!$C$45+Projects!$D$45-1),Projects!$B$45/Projects!$D$45,"")</f>
        <v>947368.421052632</v>
      </c>
      <c r="CQ43" s="189" t="n">
        <f aca="false">IF(AND(Projects!$C$45&lt;=CQ$4,CQ$4&lt;=Projects!$C$45+Projects!$D$45-1),Projects!$B$45/Projects!$D$45,"")</f>
        <v>947368.421052632</v>
      </c>
      <c r="CR43" s="189" t="n">
        <f aca="false">IF(AND(Projects!$C$45&lt;=CR$4,CR$4&lt;=Projects!$C$45+Projects!$D$45-1),Projects!$B$45/Projects!$D$45,"")</f>
        <v>947368.421052632</v>
      </c>
      <c r="CS43" s="189" t="n">
        <f aca="false">IF(AND(Projects!$C$45&lt;=CS$4,CS$4&lt;=Projects!$C$45+Projects!$D$45-1),Projects!$B$45/Projects!$D$45,"")</f>
        <v>947368.421052632</v>
      </c>
      <c r="CT43" s="189" t="n">
        <f aca="false">IF(AND(Projects!$C$45&lt;=CT$4,CT$4&lt;=Projects!$C$45+Projects!$D$45-1),Projects!$B$45/Projects!$D$45,"")</f>
        <v>947368.421052632</v>
      </c>
      <c r="CU43" s="189" t="n">
        <f aca="false">IF(AND(Projects!$C$45&lt;=CU$4,CU$4&lt;=Projects!$C$45+Projects!$D$45-1),Projects!$B$45/Projects!$D$45,"")</f>
        <v>947368.421052632</v>
      </c>
      <c r="CV43" s="189" t="n">
        <f aca="false">IF(AND(Projects!$C$45&lt;=CV$4,CV$4&lt;=Projects!$C$45+Projects!$D$45-1),Projects!$B$45/Projects!$D$45,"")</f>
        <v>947368.421052632</v>
      </c>
      <c r="CW43" s="189" t="n">
        <f aca="false">IF(AND(Projects!$C$45&lt;=CW$4,CW$4&lt;=Projects!$C$45+Projects!$D$45-1),Projects!$B$45/Projects!$D$45,"")</f>
        <v>947368.421052632</v>
      </c>
      <c r="CX43" s="189" t="n">
        <f aca="false">IF(AND(Projects!$C$45&lt;=CX$4,CX$4&lt;=Projects!$C$45+Projects!$D$45-1),Projects!$B$45/Projects!$D$45,"")</f>
        <v>947368.421052632</v>
      </c>
      <c r="CY43" s="189" t="n">
        <f aca="false">IF(AND(Projects!$C$45&lt;=CY$4,CY$4&lt;=Projects!$C$45+Projects!$D$45-1),Projects!$B$45/Projects!$D$45,"")</f>
        <v>947368.421052632</v>
      </c>
      <c r="CZ43" s="189" t="n">
        <f aca="false">IF(AND(Projects!$C$45&lt;=CZ$4,CZ$4&lt;=Projects!$C$45+Projects!$D$45-1),Projects!$B$45/Projects!$D$45,"")</f>
        <v>947368.421052632</v>
      </c>
      <c r="DA43" s="189" t="str">
        <f aca="false">IF(AND(Projects!$C$45&lt;=DA$4,DA$4&lt;=Projects!$C$45+Projects!$D$45-1),Projects!$B$45/Projects!$D$45,"")</f>
        <v/>
      </c>
      <c r="DB43" s="189" t="str">
        <f aca="false">IF(AND(Projects!$C$45&lt;=DB$4,DB$4&lt;=Projects!$C$45+Projects!$D$45-1),Projects!$B$45/Projects!$D$45,"")</f>
        <v/>
      </c>
    </row>
    <row r="44" s="1" customFormat="true" ht="15" hidden="false" customHeight="true" outlineLevel="0" collapsed="false">
      <c r="A44" s="185" t="s">
        <v>49</v>
      </c>
      <c r="B44" s="186" t="n">
        <f aca="false">Projects!$B$46</f>
        <v>15000000</v>
      </c>
      <c r="C44" s="187" t="n">
        <f aca="false">EDATE(Model!$E$2,Projects!$C$46-1)</f>
        <v>48580</v>
      </c>
      <c r="D44" s="187" t="n">
        <f aca="false">EDATE(Model!$E$2,Projects!$C$46+Projects!$D$46-2)</f>
        <v>49126</v>
      </c>
      <c r="E44" s="188" t="n">
        <f aca="false">Projects!$D$46</f>
        <v>19</v>
      </c>
      <c r="F44" s="186" t="n">
        <f aca="false">Projects!$B$46/Projects!$D$46</f>
        <v>789473.684210526</v>
      </c>
      <c r="G44" s="189" t="str">
        <f aca="false">IF(AND(Projects!$C$46&lt;=G$4,G$4&lt;=Projects!$C$46+Projects!$D$46-1),Projects!$B$46/Projects!$D$46,"")</f>
        <v/>
      </c>
      <c r="H44" s="189" t="str">
        <f aca="false">IF(AND(Projects!$C$46&lt;=H$4,H$4&lt;=Projects!$C$46+Projects!$D$46-1),Projects!$B$46/Projects!$D$46,"")</f>
        <v/>
      </c>
      <c r="I44" s="189" t="str">
        <f aca="false">IF(AND(Projects!$C$46&lt;=I$4,I$4&lt;=Projects!$C$46+Projects!$D$46-1),Projects!$B$46/Projects!$D$46,"")</f>
        <v/>
      </c>
      <c r="J44" s="189" t="str">
        <f aca="false">IF(AND(Projects!$C$46&lt;=J$4,J$4&lt;=Projects!$C$46+Projects!$D$46-1),Projects!$B$46/Projects!$D$46,"")</f>
        <v/>
      </c>
      <c r="K44" s="189" t="str">
        <f aca="false">IF(AND(Projects!$C$46&lt;=K$4,K$4&lt;=Projects!$C$46+Projects!$D$46-1),Projects!$B$46/Projects!$D$46,"")</f>
        <v/>
      </c>
      <c r="L44" s="189" t="str">
        <f aca="false">IF(AND(Projects!$C$46&lt;=L$4,L$4&lt;=Projects!$C$46+Projects!$D$46-1),Projects!$B$46/Projects!$D$46,"")</f>
        <v/>
      </c>
      <c r="M44" s="189" t="str">
        <f aca="false">IF(AND(Projects!$C$46&lt;=M$4,M$4&lt;=Projects!$C$46+Projects!$D$46-1),Projects!$B$46/Projects!$D$46,"")</f>
        <v/>
      </c>
      <c r="N44" s="189" t="str">
        <f aca="false">IF(AND(Projects!$C$46&lt;=N$4,N$4&lt;=Projects!$C$46+Projects!$D$46-1),Projects!$B$46/Projects!$D$46,"")</f>
        <v/>
      </c>
      <c r="O44" s="189" t="str">
        <f aca="false">IF(AND(Projects!$C$46&lt;=O$4,O$4&lt;=Projects!$C$46+Projects!$D$46-1),Projects!$B$46/Projects!$D$46,"")</f>
        <v/>
      </c>
      <c r="P44" s="189" t="str">
        <f aca="false">IF(AND(Projects!$C$46&lt;=P$4,P$4&lt;=Projects!$C$46+Projects!$D$46-1),Projects!$B$46/Projects!$D$46,"")</f>
        <v/>
      </c>
      <c r="Q44" s="189" t="str">
        <f aca="false">IF(AND(Projects!$C$46&lt;=Q$4,Q$4&lt;=Projects!$C$46+Projects!$D$46-1),Projects!$B$46/Projects!$D$46,"")</f>
        <v/>
      </c>
      <c r="R44" s="189" t="str">
        <f aca="false">IF(AND(Projects!$C$46&lt;=R$4,R$4&lt;=Projects!$C$46+Projects!$D$46-1),Projects!$B$46/Projects!$D$46,"")</f>
        <v/>
      </c>
      <c r="S44" s="189" t="str">
        <f aca="false">IF(AND(Projects!$C$46&lt;=S$4,S$4&lt;=Projects!$C$46+Projects!$D$46-1),Projects!$B$46/Projects!$D$46,"")</f>
        <v/>
      </c>
      <c r="T44" s="189" t="str">
        <f aca="false">IF(AND(Projects!$C$46&lt;=T$4,T$4&lt;=Projects!$C$46+Projects!$D$46-1),Projects!$B$46/Projects!$D$46,"")</f>
        <v/>
      </c>
      <c r="U44" s="189" t="str">
        <f aca="false">IF(AND(Projects!$C$46&lt;=U$4,U$4&lt;=Projects!$C$46+Projects!$D$46-1),Projects!$B$46/Projects!$D$46,"")</f>
        <v/>
      </c>
      <c r="V44" s="189" t="str">
        <f aca="false">IF(AND(Projects!$C$46&lt;=V$4,V$4&lt;=Projects!$C$46+Projects!$D$46-1),Projects!$B$46/Projects!$D$46,"")</f>
        <v/>
      </c>
      <c r="W44" s="189" t="str">
        <f aca="false">IF(AND(Projects!$C$46&lt;=W$4,W$4&lt;=Projects!$C$46+Projects!$D$46-1),Projects!$B$46/Projects!$D$46,"")</f>
        <v/>
      </c>
      <c r="X44" s="189" t="str">
        <f aca="false">IF(AND(Projects!$C$46&lt;=X$4,X$4&lt;=Projects!$C$46+Projects!$D$46-1),Projects!$B$46/Projects!$D$46,"")</f>
        <v/>
      </c>
      <c r="Y44" s="189" t="str">
        <f aca="false">IF(AND(Projects!$C$46&lt;=Y$4,Y$4&lt;=Projects!$C$46+Projects!$D$46-1),Projects!$B$46/Projects!$D$46,"")</f>
        <v/>
      </c>
      <c r="Z44" s="189" t="str">
        <f aca="false">IF(AND(Projects!$C$46&lt;=Z$4,Z$4&lt;=Projects!$C$46+Projects!$D$46-1),Projects!$B$46/Projects!$D$46,"")</f>
        <v/>
      </c>
      <c r="AA44" s="189" t="str">
        <f aca="false">IF(AND(Projects!$C$46&lt;=AA$4,AA$4&lt;=Projects!$C$46+Projects!$D$46-1),Projects!$B$46/Projects!$D$46,"")</f>
        <v/>
      </c>
      <c r="AB44" s="189" t="str">
        <f aca="false">IF(AND(Projects!$C$46&lt;=AB$4,AB$4&lt;=Projects!$C$46+Projects!$D$46-1),Projects!$B$46/Projects!$D$46,"")</f>
        <v/>
      </c>
      <c r="AC44" s="189" t="str">
        <f aca="false">IF(AND(Projects!$C$46&lt;=AC$4,AC$4&lt;=Projects!$C$46+Projects!$D$46-1),Projects!$B$46/Projects!$D$46,"")</f>
        <v/>
      </c>
      <c r="AD44" s="189" t="str">
        <f aca="false">IF(AND(Projects!$C$46&lt;=AD$4,AD$4&lt;=Projects!$C$46+Projects!$D$46-1),Projects!$B$46/Projects!$D$46,"")</f>
        <v/>
      </c>
      <c r="AE44" s="189" t="str">
        <f aca="false">IF(AND(Projects!$C$46&lt;=AE$4,AE$4&lt;=Projects!$C$46+Projects!$D$46-1),Projects!$B$46/Projects!$D$46,"")</f>
        <v/>
      </c>
      <c r="AF44" s="189" t="str">
        <f aca="false">IF(AND(Projects!$C$46&lt;=AF$4,AF$4&lt;=Projects!$C$46+Projects!$D$46-1),Projects!$B$46/Projects!$D$46,"")</f>
        <v/>
      </c>
      <c r="AG44" s="189" t="str">
        <f aca="false">IF(AND(Projects!$C$46&lt;=AG$4,AG$4&lt;=Projects!$C$46+Projects!$D$46-1),Projects!$B$46/Projects!$D$46,"")</f>
        <v/>
      </c>
      <c r="AH44" s="189" t="str">
        <f aca="false">IF(AND(Projects!$C$46&lt;=AH$4,AH$4&lt;=Projects!$C$46+Projects!$D$46-1),Projects!$B$46/Projects!$D$46,"")</f>
        <v/>
      </c>
      <c r="AI44" s="189" t="str">
        <f aca="false">IF(AND(Projects!$C$46&lt;=AI$4,AI$4&lt;=Projects!$C$46+Projects!$D$46-1),Projects!$B$46/Projects!$D$46,"")</f>
        <v/>
      </c>
      <c r="AJ44" s="189" t="str">
        <f aca="false">IF(AND(Projects!$C$46&lt;=AJ$4,AJ$4&lt;=Projects!$C$46+Projects!$D$46-1),Projects!$B$46/Projects!$D$46,"")</f>
        <v/>
      </c>
      <c r="AK44" s="189" t="str">
        <f aca="false">IF(AND(Projects!$C$46&lt;=AK$4,AK$4&lt;=Projects!$C$46+Projects!$D$46-1),Projects!$B$46/Projects!$D$46,"")</f>
        <v/>
      </c>
      <c r="AL44" s="189" t="str">
        <f aca="false">IF(AND(Projects!$C$46&lt;=AL$4,AL$4&lt;=Projects!$C$46+Projects!$D$46-1),Projects!$B$46/Projects!$D$46,"")</f>
        <v/>
      </c>
      <c r="AM44" s="189" t="str">
        <f aca="false">IF(AND(Projects!$C$46&lt;=AM$4,AM$4&lt;=Projects!$C$46+Projects!$D$46-1),Projects!$B$46/Projects!$D$46,"")</f>
        <v/>
      </c>
      <c r="AN44" s="189" t="str">
        <f aca="false">IF(AND(Projects!$C$46&lt;=AN$4,AN$4&lt;=Projects!$C$46+Projects!$D$46-1),Projects!$B$46/Projects!$D$46,"")</f>
        <v/>
      </c>
      <c r="AO44" s="189" t="str">
        <f aca="false">IF(AND(Projects!$C$46&lt;=AO$4,AO$4&lt;=Projects!$C$46+Projects!$D$46-1),Projects!$B$46/Projects!$D$46,"")</f>
        <v/>
      </c>
      <c r="AP44" s="189" t="str">
        <f aca="false">IF(AND(Projects!$C$46&lt;=AP$4,AP$4&lt;=Projects!$C$46+Projects!$D$46-1),Projects!$B$46/Projects!$D$46,"")</f>
        <v/>
      </c>
      <c r="AQ44" s="189" t="str">
        <f aca="false">IF(AND(Projects!$C$46&lt;=AQ$4,AQ$4&lt;=Projects!$C$46+Projects!$D$46-1),Projects!$B$46/Projects!$D$46,"")</f>
        <v/>
      </c>
      <c r="AR44" s="189" t="str">
        <f aca="false">IF(AND(Projects!$C$46&lt;=AR$4,AR$4&lt;=Projects!$C$46+Projects!$D$46-1),Projects!$B$46/Projects!$D$46,"")</f>
        <v/>
      </c>
      <c r="AS44" s="189" t="str">
        <f aca="false">IF(AND(Projects!$C$46&lt;=AS$4,AS$4&lt;=Projects!$C$46+Projects!$D$46-1),Projects!$B$46/Projects!$D$46,"")</f>
        <v/>
      </c>
      <c r="AT44" s="189" t="str">
        <f aca="false">IF(AND(Projects!$C$46&lt;=AT$4,AT$4&lt;=Projects!$C$46+Projects!$D$46-1),Projects!$B$46/Projects!$D$46,"")</f>
        <v/>
      </c>
      <c r="AU44" s="189" t="str">
        <f aca="false">IF(AND(Projects!$C$46&lt;=AU$4,AU$4&lt;=Projects!$C$46+Projects!$D$46-1),Projects!$B$46/Projects!$D$46,"")</f>
        <v/>
      </c>
      <c r="AV44" s="189" t="str">
        <f aca="false">IF(AND(Projects!$C$46&lt;=AV$4,AV$4&lt;=Projects!$C$46+Projects!$D$46-1),Projects!$B$46/Projects!$D$46,"")</f>
        <v/>
      </c>
      <c r="AW44" s="189" t="str">
        <f aca="false">IF(AND(Projects!$C$46&lt;=AW$4,AW$4&lt;=Projects!$C$46+Projects!$D$46-1),Projects!$B$46/Projects!$D$46,"")</f>
        <v/>
      </c>
      <c r="AX44" s="189" t="str">
        <f aca="false">IF(AND(Projects!$C$46&lt;=AX$4,AX$4&lt;=Projects!$C$46+Projects!$D$46-1),Projects!$B$46/Projects!$D$46,"")</f>
        <v/>
      </c>
      <c r="AY44" s="189" t="str">
        <f aca="false">IF(AND(Projects!$C$46&lt;=AY$4,AY$4&lt;=Projects!$C$46+Projects!$D$46-1),Projects!$B$46/Projects!$D$46,"")</f>
        <v/>
      </c>
      <c r="AZ44" s="189" t="str">
        <f aca="false">IF(AND(Projects!$C$46&lt;=AZ$4,AZ$4&lt;=Projects!$C$46+Projects!$D$46-1),Projects!$B$46/Projects!$D$46,"")</f>
        <v/>
      </c>
      <c r="BA44" s="189" t="str">
        <f aca="false">IF(AND(Projects!$C$46&lt;=BA$4,BA$4&lt;=Projects!$C$46+Projects!$D$46-1),Projects!$B$46/Projects!$D$46,"")</f>
        <v/>
      </c>
      <c r="BB44" s="189" t="str">
        <f aca="false">IF(AND(Projects!$C$46&lt;=BB$4,BB$4&lt;=Projects!$C$46+Projects!$D$46-1),Projects!$B$46/Projects!$D$46,"")</f>
        <v/>
      </c>
      <c r="BC44" s="189" t="str">
        <f aca="false">IF(AND(Projects!$C$46&lt;=BC$4,BC$4&lt;=Projects!$C$46+Projects!$D$46-1),Projects!$B$46/Projects!$D$46,"")</f>
        <v/>
      </c>
      <c r="BD44" s="189" t="str">
        <f aca="false">IF(AND(Projects!$C$46&lt;=BD$4,BD$4&lt;=Projects!$C$46+Projects!$D$46-1),Projects!$B$46/Projects!$D$46,"")</f>
        <v/>
      </c>
      <c r="BE44" s="189" t="str">
        <f aca="false">IF(AND(Projects!$C$46&lt;=BE$4,BE$4&lt;=Projects!$C$46+Projects!$D$46-1),Projects!$B$46/Projects!$D$46,"")</f>
        <v/>
      </c>
      <c r="BF44" s="189" t="str">
        <f aca="false">IF(AND(Projects!$C$46&lt;=BF$4,BF$4&lt;=Projects!$C$46+Projects!$D$46-1),Projects!$B$46/Projects!$D$46,"")</f>
        <v/>
      </c>
      <c r="BG44" s="189" t="str">
        <f aca="false">IF(AND(Projects!$C$46&lt;=BG$4,BG$4&lt;=Projects!$C$46+Projects!$D$46-1),Projects!$B$46/Projects!$D$46,"")</f>
        <v/>
      </c>
      <c r="BH44" s="189" t="str">
        <f aca="false">IF(AND(Projects!$C$46&lt;=BH$4,BH$4&lt;=Projects!$C$46+Projects!$D$46-1),Projects!$B$46/Projects!$D$46,"")</f>
        <v/>
      </c>
      <c r="BI44" s="189" t="str">
        <f aca="false">IF(AND(Projects!$C$46&lt;=BI$4,BI$4&lt;=Projects!$C$46+Projects!$D$46-1),Projects!$B$46/Projects!$D$46,"")</f>
        <v/>
      </c>
      <c r="BJ44" s="189" t="str">
        <f aca="false">IF(AND(Projects!$C$46&lt;=BJ$4,BJ$4&lt;=Projects!$C$46+Projects!$D$46-1),Projects!$B$46/Projects!$D$46,"")</f>
        <v/>
      </c>
      <c r="BK44" s="189" t="str">
        <f aca="false">IF(AND(Projects!$C$46&lt;=BK$4,BK$4&lt;=Projects!$C$46+Projects!$D$46-1),Projects!$B$46/Projects!$D$46,"")</f>
        <v/>
      </c>
      <c r="BL44" s="189" t="str">
        <f aca="false">IF(AND(Projects!$C$46&lt;=BL$4,BL$4&lt;=Projects!$C$46+Projects!$D$46-1),Projects!$B$46/Projects!$D$46,"")</f>
        <v/>
      </c>
      <c r="BM44" s="189" t="str">
        <f aca="false">IF(AND(Projects!$C$46&lt;=BM$4,BM$4&lt;=Projects!$C$46+Projects!$D$46-1),Projects!$B$46/Projects!$D$46,"")</f>
        <v/>
      </c>
      <c r="BN44" s="189" t="str">
        <f aca="false">IF(AND(Projects!$C$46&lt;=BN$4,BN$4&lt;=Projects!$C$46+Projects!$D$46-1),Projects!$B$46/Projects!$D$46,"")</f>
        <v/>
      </c>
      <c r="BO44" s="189" t="str">
        <f aca="false">IF(AND(Projects!$C$46&lt;=BO$4,BO$4&lt;=Projects!$C$46+Projects!$D$46-1),Projects!$B$46/Projects!$D$46,"")</f>
        <v/>
      </c>
      <c r="BP44" s="189" t="str">
        <f aca="false">IF(AND(Projects!$C$46&lt;=BP$4,BP$4&lt;=Projects!$C$46+Projects!$D$46-1),Projects!$B$46/Projects!$D$46,"")</f>
        <v/>
      </c>
      <c r="BQ44" s="189" t="str">
        <f aca="false">IF(AND(Projects!$C$46&lt;=BQ$4,BQ$4&lt;=Projects!$C$46+Projects!$D$46-1),Projects!$B$46/Projects!$D$46,"")</f>
        <v/>
      </c>
      <c r="BR44" s="189" t="str">
        <f aca="false">IF(AND(Projects!$C$46&lt;=BR$4,BR$4&lt;=Projects!$C$46+Projects!$D$46-1),Projects!$B$46/Projects!$D$46,"")</f>
        <v/>
      </c>
      <c r="BS44" s="189" t="str">
        <f aca="false">IF(AND(Projects!$C$46&lt;=BS$4,BS$4&lt;=Projects!$C$46+Projects!$D$46-1),Projects!$B$46/Projects!$D$46,"")</f>
        <v/>
      </c>
      <c r="BT44" s="189" t="str">
        <f aca="false">IF(AND(Projects!$C$46&lt;=BT$4,BT$4&lt;=Projects!$C$46+Projects!$D$46-1),Projects!$B$46/Projects!$D$46,"")</f>
        <v/>
      </c>
      <c r="BU44" s="189" t="str">
        <f aca="false">IF(AND(Projects!$C$46&lt;=BU$4,BU$4&lt;=Projects!$C$46+Projects!$D$46-1),Projects!$B$46/Projects!$D$46,"")</f>
        <v/>
      </c>
      <c r="BV44" s="189" t="str">
        <f aca="false">IF(AND(Projects!$C$46&lt;=BV$4,BV$4&lt;=Projects!$C$46+Projects!$D$46-1),Projects!$B$46/Projects!$D$46,"")</f>
        <v/>
      </c>
      <c r="BW44" s="189" t="str">
        <f aca="false">IF(AND(Projects!$C$46&lt;=BW$4,BW$4&lt;=Projects!$C$46+Projects!$D$46-1),Projects!$B$46/Projects!$D$46,"")</f>
        <v/>
      </c>
      <c r="BX44" s="189" t="str">
        <f aca="false">IF(AND(Projects!$C$46&lt;=BX$4,BX$4&lt;=Projects!$C$46+Projects!$D$46-1),Projects!$B$46/Projects!$D$46,"")</f>
        <v/>
      </c>
      <c r="BY44" s="189" t="str">
        <f aca="false">IF(AND(Projects!$C$46&lt;=BY$4,BY$4&lt;=Projects!$C$46+Projects!$D$46-1),Projects!$B$46/Projects!$D$46,"")</f>
        <v/>
      </c>
      <c r="BZ44" s="189" t="str">
        <f aca="false">IF(AND(Projects!$C$46&lt;=BZ$4,BZ$4&lt;=Projects!$C$46+Projects!$D$46-1),Projects!$B$46/Projects!$D$46,"")</f>
        <v/>
      </c>
      <c r="CA44" s="189" t="str">
        <f aca="false">IF(AND(Projects!$C$46&lt;=CA$4,CA$4&lt;=Projects!$C$46+Projects!$D$46-1),Projects!$B$46/Projects!$D$46,"")</f>
        <v/>
      </c>
      <c r="CB44" s="189" t="str">
        <f aca="false">IF(AND(Projects!$C$46&lt;=CB$4,CB$4&lt;=Projects!$C$46+Projects!$D$46-1),Projects!$B$46/Projects!$D$46,"")</f>
        <v/>
      </c>
      <c r="CC44" s="189" t="str">
        <f aca="false">IF(AND(Projects!$C$46&lt;=CC$4,CC$4&lt;=Projects!$C$46+Projects!$D$46-1),Projects!$B$46/Projects!$D$46,"")</f>
        <v/>
      </c>
      <c r="CD44" s="189" t="str">
        <f aca="false">IF(AND(Projects!$C$46&lt;=CD$4,CD$4&lt;=Projects!$C$46+Projects!$D$46-1),Projects!$B$46/Projects!$D$46,"")</f>
        <v/>
      </c>
      <c r="CE44" s="189" t="str">
        <f aca="false">IF(AND(Projects!$C$46&lt;=CE$4,CE$4&lt;=Projects!$C$46+Projects!$D$46-1),Projects!$B$46/Projects!$D$46,"")</f>
        <v/>
      </c>
      <c r="CF44" s="189" t="str">
        <f aca="false">IF(AND(Projects!$C$46&lt;=CF$4,CF$4&lt;=Projects!$C$46+Projects!$D$46-1),Projects!$B$46/Projects!$D$46,"")</f>
        <v/>
      </c>
      <c r="CG44" s="189" t="str">
        <f aca="false">IF(AND(Projects!$C$46&lt;=CG$4,CG$4&lt;=Projects!$C$46+Projects!$D$46-1),Projects!$B$46/Projects!$D$46,"")</f>
        <v/>
      </c>
      <c r="CH44" s="189" t="str">
        <f aca="false">IF(AND(Projects!$C$46&lt;=CH$4,CH$4&lt;=Projects!$C$46+Projects!$D$46-1),Projects!$B$46/Projects!$D$46,"")</f>
        <v/>
      </c>
      <c r="CI44" s="189" t="str">
        <f aca="false">IF(AND(Projects!$C$46&lt;=CI$4,CI$4&lt;=Projects!$C$46+Projects!$D$46-1),Projects!$B$46/Projects!$D$46,"")</f>
        <v/>
      </c>
      <c r="CJ44" s="189" t="n">
        <f aca="false">IF(AND(Projects!$C$46&lt;=CJ$4,CJ$4&lt;=Projects!$C$46+Projects!$D$46-1),Projects!$B$46/Projects!$D$46,"")</f>
        <v>789473.684210526</v>
      </c>
      <c r="CK44" s="189" t="n">
        <f aca="false">IF(AND(Projects!$C$46&lt;=CK$4,CK$4&lt;=Projects!$C$46+Projects!$D$46-1),Projects!$B$46/Projects!$D$46,"")</f>
        <v>789473.684210526</v>
      </c>
      <c r="CL44" s="189" t="n">
        <f aca="false">IF(AND(Projects!$C$46&lt;=CL$4,CL$4&lt;=Projects!$C$46+Projects!$D$46-1),Projects!$B$46/Projects!$D$46,"")</f>
        <v>789473.684210526</v>
      </c>
      <c r="CM44" s="189" t="n">
        <f aca="false">IF(AND(Projects!$C$46&lt;=CM$4,CM$4&lt;=Projects!$C$46+Projects!$D$46-1),Projects!$B$46/Projects!$D$46,"")</f>
        <v>789473.684210526</v>
      </c>
      <c r="CN44" s="189" t="n">
        <f aca="false">IF(AND(Projects!$C$46&lt;=CN$4,CN$4&lt;=Projects!$C$46+Projects!$D$46-1),Projects!$B$46/Projects!$D$46,"")</f>
        <v>789473.684210526</v>
      </c>
      <c r="CO44" s="189" t="n">
        <f aca="false">IF(AND(Projects!$C$46&lt;=CO$4,CO$4&lt;=Projects!$C$46+Projects!$D$46-1),Projects!$B$46/Projects!$D$46,"")</f>
        <v>789473.684210526</v>
      </c>
      <c r="CP44" s="189" t="n">
        <f aca="false">IF(AND(Projects!$C$46&lt;=CP$4,CP$4&lt;=Projects!$C$46+Projects!$D$46-1),Projects!$B$46/Projects!$D$46,"")</f>
        <v>789473.684210526</v>
      </c>
      <c r="CQ44" s="189" t="n">
        <f aca="false">IF(AND(Projects!$C$46&lt;=CQ$4,CQ$4&lt;=Projects!$C$46+Projects!$D$46-1),Projects!$B$46/Projects!$D$46,"")</f>
        <v>789473.684210526</v>
      </c>
      <c r="CR44" s="189" t="n">
        <f aca="false">IF(AND(Projects!$C$46&lt;=CR$4,CR$4&lt;=Projects!$C$46+Projects!$D$46-1),Projects!$B$46/Projects!$D$46,"")</f>
        <v>789473.684210526</v>
      </c>
      <c r="CS44" s="189" t="n">
        <f aca="false">IF(AND(Projects!$C$46&lt;=CS$4,CS$4&lt;=Projects!$C$46+Projects!$D$46-1),Projects!$B$46/Projects!$D$46,"")</f>
        <v>789473.684210526</v>
      </c>
      <c r="CT44" s="189" t="n">
        <f aca="false">IF(AND(Projects!$C$46&lt;=CT$4,CT$4&lt;=Projects!$C$46+Projects!$D$46-1),Projects!$B$46/Projects!$D$46,"")</f>
        <v>789473.684210526</v>
      </c>
      <c r="CU44" s="189" t="n">
        <f aca="false">IF(AND(Projects!$C$46&lt;=CU$4,CU$4&lt;=Projects!$C$46+Projects!$D$46-1),Projects!$B$46/Projects!$D$46,"")</f>
        <v>789473.684210526</v>
      </c>
      <c r="CV44" s="189" t="n">
        <f aca="false">IF(AND(Projects!$C$46&lt;=CV$4,CV$4&lt;=Projects!$C$46+Projects!$D$46-1),Projects!$B$46/Projects!$D$46,"")</f>
        <v>789473.684210526</v>
      </c>
      <c r="CW44" s="189" t="n">
        <f aca="false">IF(AND(Projects!$C$46&lt;=CW$4,CW$4&lt;=Projects!$C$46+Projects!$D$46-1),Projects!$B$46/Projects!$D$46,"")</f>
        <v>789473.684210526</v>
      </c>
      <c r="CX44" s="189" t="n">
        <f aca="false">IF(AND(Projects!$C$46&lt;=CX$4,CX$4&lt;=Projects!$C$46+Projects!$D$46-1),Projects!$B$46/Projects!$D$46,"")</f>
        <v>789473.684210526</v>
      </c>
      <c r="CY44" s="189" t="n">
        <f aca="false">IF(AND(Projects!$C$46&lt;=CY$4,CY$4&lt;=Projects!$C$46+Projects!$D$46-1),Projects!$B$46/Projects!$D$46,"")</f>
        <v>789473.684210526</v>
      </c>
      <c r="CZ44" s="189" t="n">
        <f aca="false">IF(AND(Projects!$C$46&lt;=CZ$4,CZ$4&lt;=Projects!$C$46+Projects!$D$46-1),Projects!$B$46/Projects!$D$46,"")</f>
        <v>789473.684210526</v>
      </c>
      <c r="DA44" s="189" t="n">
        <f aca="false">IF(AND(Projects!$C$46&lt;=DA$4,DA$4&lt;=Projects!$C$46+Projects!$D$46-1),Projects!$B$46/Projects!$D$46,"")</f>
        <v>789473.684210526</v>
      </c>
      <c r="DB44" s="189" t="n">
        <f aca="false">IF(AND(Projects!$C$46&lt;=DB$4,DB$4&lt;=Projects!$C$46+Projects!$D$46-1),Projects!$B$46/Projects!$D$46,"")</f>
        <v>789473.684210526</v>
      </c>
    </row>
    <row r="45" s="1" customFormat="true" ht="15" hidden="false" customHeight="true" outlineLevel="0" collapsed="false">
      <c r="A45" s="185" t="s">
        <v>29</v>
      </c>
      <c r="B45" s="186" t="n">
        <f aca="false">Projects!$B$26</f>
        <v>18000000</v>
      </c>
      <c r="C45" s="187" t="n">
        <f aca="false">EDATE(Model!$E$2,Projects!$C$26-1)</f>
        <v>47362</v>
      </c>
      <c r="D45" s="187" t="n">
        <f aca="false">EDATE(Model!$E$2,Projects!$C$26+Projects!$D$26-2)</f>
        <v>47908</v>
      </c>
      <c r="E45" s="188" t="n">
        <f aca="false">Projects!$D$26</f>
        <v>19</v>
      </c>
      <c r="F45" s="186" t="n">
        <f aca="false">Projects!$B$26/Projects!$D$26</f>
        <v>947368.421052632</v>
      </c>
      <c r="G45" s="189" t="str">
        <f aca="false">IF(AND(Projects!$C$26&lt;=G$4,G$4&lt;=Projects!$C$26+Projects!$D$26-1),Projects!$B$26/Projects!$D$26,"")</f>
        <v/>
      </c>
      <c r="H45" s="189" t="str">
        <f aca="false">IF(AND(Projects!$C$26&lt;=H$4,H$4&lt;=Projects!$C$26+Projects!$D$26-1),Projects!$B$26/Projects!$D$26,"")</f>
        <v/>
      </c>
      <c r="I45" s="189" t="str">
        <f aca="false">IF(AND(Projects!$C$26&lt;=I$4,I$4&lt;=Projects!$C$26+Projects!$D$26-1),Projects!$B$26/Projects!$D$26,"")</f>
        <v/>
      </c>
      <c r="J45" s="189" t="str">
        <f aca="false">IF(AND(Projects!$C$26&lt;=J$4,J$4&lt;=Projects!$C$26+Projects!$D$26-1),Projects!$B$26/Projects!$D$26,"")</f>
        <v/>
      </c>
      <c r="K45" s="189" t="str">
        <f aca="false">IF(AND(Projects!$C$26&lt;=K$4,K$4&lt;=Projects!$C$26+Projects!$D$26-1),Projects!$B$26/Projects!$D$26,"")</f>
        <v/>
      </c>
      <c r="L45" s="189" t="str">
        <f aca="false">IF(AND(Projects!$C$26&lt;=L$4,L$4&lt;=Projects!$C$26+Projects!$D$26-1),Projects!$B$26/Projects!$D$26,"")</f>
        <v/>
      </c>
      <c r="M45" s="189" t="str">
        <f aca="false">IF(AND(Projects!$C$26&lt;=M$4,M$4&lt;=Projects!$C$26+Projects!$D$26-1),Projects!$B$26/Projects!$D$26,"")</f>
        <v/>
      </c>
      <c r="N45" s="189" t="str">
        <f aca="false">IF(AND(Projects!$C$26&lt;=N$4,N$4&lt;=Projects!$C$26+Projects!$D$26-1),Projects!$B$26/Projects!$D$26,"")</f>
        <v/>
      </c>
      <c r="O45" s="189" t="str">
        <f aca="false">IF(AND(Projects!$C$26&lt;=O$4,O$4&lt;=Projects!$C$26+Projects!$D$26-1),Projects!$B$26/Projects!$D$26,"")</f>
        <v/>
      </c>
      <c r="P45" s="189" t="str">
        <f aca="false">IF(AND(Projects!$C$26&lt;=P$4,P$4&lt;=Projects!$C$26+Projects!$D$26-1),Projects!$B$26/Projects!$D$26,"")</f>
        <v/>
      </c>
      <c r="Q45" s="189" t="str">
        <f aca="false">IF(AND(Projects!$C$26&lt;=Q$4,Q$4&lt;=Projects!$C$26+Projects!$D$26-1),Projects!$B$26/Projects!$D$26,"")</f>
        <v/>
      </c>
      <c r="R45" s="189" t="str">
        <f aca="false">IF(AND(Projects!$C$26&lt;=R$4,R$4&lt;=Projects!$C$26+Projects!$D$26-1),Projects!$B$26/Projects!$D$26,"")</f>
        <v/>
      </c>
      <c r="S45" s="189" t="str">
        <f aca="false">IF(AND(Projects!$C$26&lt;=S$4,S$4&lt;=Projects!$C$26+Projects!$D$26-1),Projects!$B$26/Projects!$D$26,"")</f>
        <v/>
      </c>
      <c r="T45" s="189" t="str">
        <f aca="false">IF(AND(Projects!$C$26&lt;=T$4,T$4&lt;=Projects!$C$26+Projects!$D$26-1),Projects!$B$26/Projects!$D$26,"")</f>
        <v/>
      </c>
      <c r="U45" s="189" t="str">
        <f aca="false">IF(AND(Projects!$C$26&lt;=U$4,U$4&lt;=Projects!$C$26+Projects!$D$26-1),Projects!$B$26/Projects!$D$26,"")</f>
        <v/>
      </c>
      <c r="V45" s="189" t="str">
        <f aca="false">IF(AND(Projects!$C$26&lt;=V$4,V$4&lt;=Projects!$C$26+Projects!$D$26-1),Projects!$B$26/Projects!$D$26,"")</f>
        <v/>
      </c>
      <c r="W45" s="189" t="str">
        <f aca="false">IF(AND(Projects!$C$26&lt;=W$4,W$4&lt;=Projects!$C$26+Projects!$D$26-1),Projects!$B$26/Projects!$D$26,"")</f>
        <v/>
      </c>
      <c r="X45" s="189" t="str">
        <f aca="false">IF(AND(Projects!$C$26&lt;=X$4,X$4&lt;=Projects!$C$26+Projects!$D$26-1),Projects!$B$26/Projects!$D$26,"")</f>
        <v/>
      </c>
      <c r="Y45" s="189" t="str">
        <f aca="false">IF(AND(Projects!$C$26&lt;=Y$4,Y$4&lt;=Projects!$C$26+Projects!$D$26-1),Projects!$B$26/Projects!$D$26,"")</f>
        <v/>
      </c>
      <c r="Z45" s="189" t="str">
        <f aca="false">IF(AND(Projects!$C$26&lt;=Z$4,Z$4&lt;=Projects!$C$26+Projects!$D$26-1),Projects!$B$26/Projects!$D$26,"")</f>
        <v/>
      </c>
      <c r="AA45" s="189" t="str">
        <f aca="false">IF(AND(Projects!$C$26&lt;=AA$4,AA$4&lt;=Projects!$C$26+Projects!$D$26-1),Projects!$B$26/Projects!$D$26,"")</f>
        <v/>
      </c>
      <c r="AB45" s="189" t="str">
        <f aca="false">IF(AND(Projects!$C$26&lt;=AB$4,AB$4&lt;=Projects!$C$26+Projects!$D$26-1),Projects!$B$26/Projects!$D$26,"")</f>
        <v/>
      </c>
      <c r="AC45" s="189" t="str">
        <f aca="false">IF(AND(Projects!$C$26&lt;=AC$4,AC$4&lt;=Projects!$C$26+Projects!$D$26-1),Projects!$B$26/Projects!$D$26,"")</f>
        <v/>
      </c>
      <c r="AD45" s="189" t="str">
        <f aca="false">IF(AND(Projects!$C$26&lt;=AD$4,AD$4&lt;=Projects!$C$26+Projects!$D$26-1),Projects!$B$26/Projects!$D$26,"")</f>
        <v/>
      </c>
      <c r="AE45" s="189" t="str">
        <f aca="false">IF(AND(Projects!$C$26&lt;=AE$4,AE$4&lt;=Projects!$C$26+Projects!$D$26-1),Projects!$B$26/Projects!$D$26,"")</f>
        <v/>
      </c>
      <c r="AF45" s="189" t="str">
        <f aca="false">IF(AND(Projects!$C$26&lt;=AF$4,AF$4&lt;=Projects!$C$26+Projects!$D$26-1),Projects!$B$26/Projects!$D$26,"")</f>
        <v/>
      </c>
      <c r="AG45" s="189" t="str">
        <f aca="false">IF(AND(Projects!$C$26&lt;=AG$4,AG$4&lt;=Projects!$C$26+Projects!$D$26-1),Projects!$B$26/Projects!$D$26,"")</f>
        <v/>
      </c>
      <c r="AH45" s="189" t="str">
        <f aca="false">IF(AND(Projects!$C$26&lt;=AH$4,AH$4&lt;=Projects!$C$26+Projects!$D$26-1),Projects!$B$26/Projects!$D$26,"")</f>
        <v/>
      </c>
      <c r="AI45" s="189" t="str">
        <f aca="false">IF(AND(Projects!$C$26&lt;=AI$4,AI$4&lt;=Projects!$C$26+Projects!$D$26-1),Projects!$B$26/Projects!$D$26,"")</f>
        <v/>
      </c>
      <c r="AJ45" s="189" t="str">
        <f aca="false">IF(AND(Projects!$C$26&lt;=AJ$4,AJ$4&lt;=Projects!$C$26+Projects!$D$26-1),Projects!$B$26/Projects!$D$26,"")</f>
        <v/>
      </c>
      <c r="AK45" s="189" t="str">
        <f aca="false">IF(AND(Projects!$C$26&lt;=AK$4,AK$4&lt;=Projects!$C$26+Projects!$D$26-1),Projects!$B$26/Projects!$D$26,"")</f>
        <v/>
      </c>
      <c r="AL45" s="189" t="str">
        <f aca="false">IF(AND(Projects!$C$26&lt;=AL$4,AL$4&lt;=Projects!$C$26+Projects!$D$26-1),Projects!$B$26/Projects!$D$26,"")</f>
        <v/>
      </c>
      <c r="AM45" s="189" t="str">
        <f aca="false">IF(AND(Projects!$C$26&lt;=AM$4,AM$4&lt;=Projects!$C$26+Projects!$D$26-1),Projects!$B$26/Projects!$D$26,"")</f>
        <v/>
      </c>
      <c r="AN45" s="189" t="str">
        <f aca="false">IF(AND(Projects!$C$26&lt;=AN$4,AN$4&lt;=Projects!$C$26+Projects!$D$26-1),Projects!$B$26/Projects!$D$26,"")</f>
        <v/>
      </c>
      <c r="AO45" s="189" t="str">
        <f aca="false">IF(AND(Projects!$C$26&lt;=AO$4,AO$4&lt;=Projects!$C$26+Projects!$D$26-1),Projects!$B$26/Projects!$D$26,"")</f>
        <v/>
      </c>
      <c r="AP45" s="189" t="str">
        <f aca="false">IF(AND(Projects!$C$26&lt;=AP$4,AP$4&lt;=Projects!$C$26+Projects!$D$26-1),Projects!$B$26/Projects!$D$26,"")</f>
        <v/>
      </c>
      <c r="AQ45" s="189" t="str">
        <f aca="false">IF(AND(Projects!$C$26&lt;=AQ$4,AQ$4&lt;=Projects!$C$26+Projects!$D$26-1),Projects!$B$26/Projects!$D$26,"")</f>
        <v/>
      </c>
      <c r="AR45" s="189" t="str">
        <f aca="false">IF(AND(Projects!$C$26&lt;=AR$4,AR$4&lt;=Projects!$C$26+Projects!$D$26-1),Projects!$B$26/Projects!$D$26,"")</f>
        <v/>
      </c>
      <c r="AS45" s="189" t="str">
        <f aca="false">IF(AND(Projects!$C$26&lt;=AS$4,AS$4&lt;=Projects!$C$26+Projects!$D$26-1),Projects!$B$26/Projects!$D$26,"")</f>
        <v/>
      </c>
      <c r="AT45" s="189" t="str">
        <f aca="false">IF(AND(Projects!$C$26&lt;=AT$4,AT$4&lt;=Projects!$C$26+Projects!$D$26-1),Projects!$B$26/Projects!$D$26,"")</f>
        <v/>
      </c>
      <c r="AU45" s="189" t="str">
        <f aca="false">IF(AND(Projects!$C$26&lt;=AU$4,AU$4&lt;=Projects!$C$26+Projects!$D$26-1),Projects!$B$26/Projects!$D$26,"")</f>
        <v/>
      </c>
      <c r="AV45" s="189" t="n">
        <f aca="false">IF(AND(Projects!$C$26&lt;=AV$4,AV$4&lt;=Projects!$C$26+Projects!$D$26-1),Projects!$B$26/Projects!$D$26,"")</f>
        <v>947368.421052632</v>
      </c>
      <c r="AW45" s="189" t="n">
        <f aca="false">IF(AND(Projects!$C$26&lt;=AW$4,AW$4&lt;=Projects!$C$26+Projects!$D$26-1),Projects!$B$26/Projects!$D$26,"")</f>
        <v>947368.421052632</v>
      </c>
      <c r="AX45" s="189" t="n">
        <f aca="false">IF(AND(Projects!$C$26&lt;=AX$4,AX$4&lt;=Projects!$C$26+Projects!$D$26-1),Projects!$B$26/Projects!$D$26,"")</f>
        <v>947368.421052632</v>
      </c>
      <c r="AY45" s="189" t="n">
        <f aca="false">IF(AND(Projects!$C$26&lt;=AY$4,AY$4&lt;=Projects!$C$26+Projects!$D$26-1),Projects!$B$26/Projects!$D$26,"")</f>
        <v>947368.421052632</v>
      </c>
      <c r="AZ45" s="189" t="n">
        <f aca="false">IF(AND(Projects!$C$26&lt;=AZ$4,AZ$4&lt;=Projects!$C$26+Projects!$D$26-1),Projects!$B$26/Projects!$D$26,"")</f>
        <v>947368.421052632</v>
      </c>
      <c r="BA45" s="189" t="n">
        <f aca="false">IF(AND(Projects!$C$26&lt;=BA$4,BA$4&lt;=Projects!$C$26+Projects!$D$26-1),Projects!$B$26/Projects!$D$26,"")</f>
        <v>947368.421052632</v>
      </c>
      <c r="BB45" s="189" t="n">
        <f aca="false">IF(AND(Projects!$C$26&lt;=BB$4,BB$4&lt;=Projects!$C$26+Projects!$D$26-1),Projects!$B$26/Projects!$D$26,"")</f>
        <v>947368.421052632</v>
      </c>
      <c r="BC45" s="189" t="n">
        <f aca="false">IF(AND(Projects!$C$26&lt;=BC$4,BC$4&lt;=Projects!$C$26+Projects!$D$26-1),Projects!$B$26/Projects!$D$26,"")</f>
        <v>947368.421052632</v>
      </c>
      <c r="BD45" s="189" t="n">
        <f aca="false">IF(AND(Projects!$C$26&lt;=BD$4,BD$4&lt;=Projects!$C$26+Projects!$D$26-1),Projects!$B$26/Projects!$D$26,"")</f>
        <v>947368.421052632</v>
      </c>
      <c r="BE45" s="189" t="n">
        <f aca="false">IF(AND(Projects!$C$26&lt;=BE$4,BE$4&lt;=Projects!$C$26+Projects!$D$26-1),Projects!$B$26/Projects!$D$26,"")</f>
        <v>947368.421052632</v>
      </c>
      <c r="BF45" s="189" t="n">
        <f aca="false">IF(AND(Projects!$C$26&lt;=BF$4,BF$4&lt;=Projects!$C$26+Projects!$D$26-1),Projects!$B$26/Projects!$D$26,"")</f>
        <v>947368.421052632</v>
      </c>
      <c r="BG45" s="189" t="n">
        <f aca="false">IF(AND(Projects!$C$26&lt;=BG$4,BG$4&lt;=Projects!$C$26+Projects!$D$26-1),Projects!$B$26/Projects!$D$26,"")</f>
        <v>947368.421052632</v>
      </c>
      <c r="BH45" s="189" t="n">
        <f aca="false">IF(AND(Projects!$C$26&lt;=BH$4,BH$4&lt;=Projects!$C$26+Projects!$D$26-1),Projects!$B$26/Projects!$D$26,"")</f>
        <v>947368.421052632</v>
      </c>
      <c r="BI45" s="189" t="n">
        <f aca="false">IF(AND(Projects!$C$26&lt;=BI$4,BI$4&lt;=Projects!$C$26+Projects!$D$26-1),Projects!$B$26/Projects!$D$26,"")</f>
        <v>947368.421052632</v>
      </c>
      <c r="BJ45" s="189" t="n">
        <f aca="false">IF(AND(Projects!$C$26&lt;=BJ$4,BJ$4&lt;=Projects!$C$26+Projects!$D$26-1),Projects!$B$26/Projects!$D$26,"")</f>
        <v>947368.421052632</v>
      </c>
      <c r="BK45" s="189" t="n">
        <f aca="false">IF(AND(Projects!$C$26&lt;=BK$4,BK$4&lt;=Projects!$C$26+Projects!$D$26-1),Projects!$B$26/Projects!$D$26,"")</f>
        <v>947368.421052632</v>
      </c>
      <c r="BL45" s="189" t="n">
        <f aca="false">IF(AND(Projects!$C$26&lt;=BL$4,BL$4&lt;=Projects!$C$26+Projects!$D$26-1),Projects!$B$26/Projects!$D$26,"")</f>
        <v>947368.421052632</v>
      </c>
      <c r="BM45" s="189" t="n">
        <f aca="false">IF(AND(Projects!$C$26&lt;=BM$4,BM$4&lt;=Projects!$C$26+Projects!$D$26-1),Projects!$B$26/Projects!$D$26,"")</f>
        <v>947368.421052632</v>
      </c>
      <c r="BN45" s="189" t="n">
        <f aca="false">IF(AND(Projects!$C$26&lt;=BN$4,BN$4&lt;=Projects!$C$26+Projects!$D$26-1),Projects!$B$26/Projects!$D$26,"")</f>
        <v>947368.421052632</v>
      </c>
      <c r="BO45" s="189" t="str">
        <f aca="false">IF(AND(Projects!$C$26&lt;=BO$4,BO$4&lt;=Projects!$C$26+Projects!$D$26-1),Projects!$B$26/Projects!$D$26,"")</f>
        <v/>
      </c>
      <c r="BP45" s="189" t="str">
        <f aca="false">IF(AND(Projects!$C$26&lt;=BP$4,BP$4&lt;=Projects!$C$26+Projects!$D$26-1),Projects!$B$26/Projects!$D$26,"")</f>
        <v/>
      </c>
      <c r="BQ45" s="189" t="str">
        <f aca="false">IF(AND(Projects!$C$26&lt;=BQ$4,BQ$4&lt;=Projects!$C$26+Projects!$D$26-1),Projects!$B$26/Projects!$D$26,"")</f>
        <v/>
      </c>
      <c r="BR45" s="189" t="str">
        <f aca="false">IF(AND(Projects!$C$26&lt;=BR$4,BR$4&lt;=Projects!$C$26+Projects!$D$26-1),Projects!$B$26/Projects!$D$26,"")</f>
        <v/>
      </c>
      <c r="BS45" s="189" t="str">
        <f aca="false">IF(AND(Projects!$C$26&lt;=BS$4,BS$4&lt;=Projects!$C$26+Projects!$D$26-1),Projects!$B$26/Projects!$D$26,"")</f>
        <v/>
      </c>
      <c r="BT45" s="189" t="str">
        <f aca="false">IF(AND(Projects!$C$26&lt;=BT$4,BT$4&lt;=Projects!$C$26+Projects!$D$26-1),Projects!$B$26/Projects!$D$26,"")</f>
        <v/>
      </c>
      <c r="BU45" s="189" t="str">
        <f aca="false">IF(AND(Projects!$C$26&lt;=BU$4,BU$4&lt;=Projects!$C$26+Projects!$D$26-1),Projects!$B$26/Projects!$D$26,"")</f>
        <v/>
      </c>
      <c r="BV45" s="189" t="str">
        <f aca="false">IF(AND(Projects!$C$26&lt;=BV$4,BV$4&lt;=Projects!$C$26+Projects!$D$26-1),Projects!$B$26/Projects!$D$26,"")</f>
        <v/>
      </c>
      <c r="BW45" s="189" t="str">
        <f aca="false">IF(AND(Projects!$C$26&lt;=BW$4,BW$4&lt;=Projects!$C$26+Projects!$D$26-1),Projects!$B$26/Projects!$D$26,"")</f>
        <v/>
      </c>
      <c r="BX45" s="189" t="str">
        <f aca="false">IF(AND(Projects!$C$26&lt;=BX$4,BX$4&lt;=Projects!$C$26+Projects!$D$26-1),Projects!$B$26/Projects!$D$26,"")</f>
        <v/>
      </c>
      <c r="BY45" s="189" t="str">
        <f aca="false">IF(AND(Projects!$C$26&lt;=BY$4,BY$4&lt;=Projects!$C$26+Projects!$D$26-1),Projects!$B$26/Projects!$D$26,"")</f>
        <v/>
      </c>
      <c r="BZ45" s="189" t="str">
        <f aca="false">IF(AND(Projects!$C$26&lt;=BZ$4,BZ$4&lt;=Projects!$C$26+Projects!$D$26-1),Projects!$B$26/Projects!$D$26,"")</f>
        <v/>
      </c>
      <c r="CA45" s="189" t="str">
        <f aca="false">IF(AND(Projects!$C$26&lt;=CA$4,CA$4&lt;=Projects!$C$26+Projects!$D$26-1),Projects!$B$26/Projects!$D$26,"")</f>
        <v/>
      </c>
      <c r="CB45" s="189" t="str">
        <f aca="false">IF(AND(Projects!$C$26&lt;=CB$4,CB$4&lt;=Projects!$C$26+Projects!$D$26-1),Projects!$B$26/Projects!$D$26,"")</f>
        <v/>
      </c>
      <c r="CC45" s="189" t="str">
        <f aca="false">IF(AND(Projects!$C$26&lt;=CC$4,CC$4&lt;=Projects!$C$26+Projects!$D$26-1),Projects!$B$26/Projects!$D$26,"")</f>
        <v/>
      </c>
      <c r="CD45" s="189" t="str">
        <f aca="false">IF(AND(Projects!$C$26&lt;=CD$4,CD$4&lt;=Projects!$C$26+Projects!$D$26-1),Projects!$B$26/Projects!$D$26,"")</f>
        <v/>
      </c>
      <c r="CE45" s="189" t="str">
        <f aca="false">IF(AND(Projects!$C$26&lt;=CE$4,CE$4&lt;=Projects!$C$26+Projects!$D$26-1),Projects!$B$26/Projects!$D$26,"")</f>
        <v/>
      </c>
      <c r="CF45" s="189" t="str">
        <f aca="false">IF(AND(Projects!$C$26&lt;=CF$4,CF$4&lt;=Projects!$C$26+Projects!$D$26-1),Projects!$B$26/Projects!$D$26,"")</f>
        <v/>
      </c>
      <c r="CG45" s="189" t="str">
        <f aca="false">IF(AND(Projects!$C$26&lt;=CG$4,CG$4&lt;=Projects!$C$26+Projects!$D$26-1),Projects!$B$26/Projects!$D$26,"")</f>
        <v/>
      </c>
      <c r="CH45" s="189" t="str">
        <f aca="false">IF(AND(Projects!$C$26&lt;=CH$4,CH$4&lt;=Projects!$C$26+Projects!$D$26-1),Projects!$B$26/Projects!$D$26,"")</f>
        <v/>
      </c>
      <c r="CI45" s="189" t="str">
        <f aca="false">IF(AND(Projects!$C$26&lt;=CI$4,CI$4&lt;=Projects!$C$26+Projects!$D$26-1),Projects!$B$26/Projects!$D$26,"")</f>
        <v/>
      </c>
      <c r="CJ45" s="189" t="str">
        <f aca="false">IF(AND(Projects!$C$26&lt;=CJ$4,CJ$4&lt;=Projects!$C$26+Projects!$D$26-1),Projects!$B$26/Projects!$D$26,"")</f>
        <v/>
      </c>
      <c r="CK45" s="189" t="str">
        <f aca="false">IF(AND(Projects!$C$26&lt;=CK$4,CK$4&lt;=Projects!$C$26+Projects!$D$26-1),Projects!$B$26/Projects!$D$26,"")</f>
        <v/>
      </c>
      <c r="CL45" s="189" t="str">
        <f aca="false">IF(AND(Projects!$C$26&lt;=CL$4,CL$4&lt;=Projects!$C$26+Projects!$D$26-1),Projects!$B$26/Projects!$D$26,"")</f>
        <v/>
      </c>
      <c r="CM45" s="189" t="str">
        <f aca="false">IF(AND(Projects!$C$26&lt;=CM$4,CM$4&lt;=Projects!$C$26+Projects!$D$26-1),Projects!$B$26/Projects!$D$26,"")</f>
        <v/>
      </c>
      <c r="CN45" s="189" t="str">
        <f aca="false">IF(AND(Projects!$C$26&lt;=CN$4,CN$4&lt;=Projects!$C$26+Projects!$D$26-1),Projects!$B$26/Projects!$D$26,"")</f>
        <v/>
      </c>
      <c r="CO45" s="189" t="str">
        <f aca="false">IF(AND(Projects!$C$26&lt;=CO$4,CO$4&lt;=Projects!$C$26+Projects!$D$26-1),Projects!$B$26/Projects!$D$26,"")</f>
        <v/>
      </c>
      <c r="CP45" s="189" t="str">
        <f aca="false">IF(AND(Projects!$C$26&lt;=CP$4,CP$4&lt;=Projects!$C$26+Projects!$D$26-1),Projects!$B$26/Projects!$D$26,"")</f>
        <v/>
      </c>
      <c r="CQ45" s="189" t="str">
        <f aca="false">IF(AND(Projects!$C$26&lt;=CQ$4,CQ$4&lt;=Projects!$C$26+Projects!$D$26-1),Projects!$B$26/Projects!$D$26,"")</f>
        <v/>
      </c>
      <c r="CR45" s="189" t="str">
        <f aca="false">IF(AND(Projects!$C$26&lt;=CR$4,CR$4&lt;=Projects!$C$26+Projects!$D$26-1),Projects!$B$26/Projects!$D$26,"")</f>
        <v/>
      </c>
      <c r="CS45" s="189" t="str">
        <f aca="false">IF(AND(Projects!$C$26&lt;=CS$4,CS$4&lt;=Projects!$C$26+Projects!$D$26-1),Projects!$B$26/Projects!$D$26,"")</f>
        <v/>
      </c>
      <c r="CT45" s="189" t="str">
        <f aca="false">IF(AND(Projects!$C$26&lt;=CT$4,CT$4&lt;=Projects!$C$26+Projects!$D$26-1),Projects!$B$26/Projects!$D$26,"")</f>
        <v/>
      </c>
      <c r="CU45" s="189" t="str">
        <f aca="false">IF(AND(Projects!$C$26&lt;=CU$4,CU$4&lt;=Projects!$C$26+Projects!$D$26-1),Projects!$B$26/Projects!$D$26,"")</f>
        <v/>
      </c>
      <c r="CV45" s="189" t="str">
        <f aca="false">IF(AND(Projects!$C$26&lt;=CV$4,CV$4&lt;=Projects!$C$26+Projects!$D$26-1),Projects!$B$26/Projects!$D$26,"")</f>
        <v/>
      </c>
      <c r="CW45" s="189" t="str">
        <f aca="false">IF(AND(Projects!$C$26&lt;=CW$4,CW$4&lt;=Projects!$C$26+Projects!$D$26-1),Projects!$B$26/Projects!$D$26,"")</f>
        <v/>
      </c>
      <c r="CX45" s="189" t="str">
        <f aca="false">IF(AND(Projects!$C$26&lt;=CX$4,CX$4&lt;=Projects!$C$26+Projects!$D$26-1),Projects!$B$26/Projects!$D$26,"")</f>
        <v/>
      </c>
      <c r="CY45" s="189" t="str">
        <f aca="false">IF(AND(Projects!$C$26&lt;=CY$4,CY$4&lt;=Projects!$C$26+Projects!$D$26-1),Projects!$B$26/Projects!$D$26,"")</f>
        <v/>
      </c>
      <c r="CZ45" s="189" t="str">
        <f aca="false">IF(AND(Projects!$C$26&lt;=CZ$4,CZ$4&lt;=Projects!$C$26+Projects!$D$26-1),Projects!$B$26/Projects!$D$26,"")</f>
        <v/>
      </c>
      <c r="DA45" s="189" t="str">
        <f aca="false">IF(AND(Projects!$C$26&lt;=DA$4,DA$4&lt;=Projects!$C$26+Projects!$D$26-1),Projects!$B$26/Projects!$D$26,"")</f>
        <v/>
      </c>
      <c r="DB45" s="189" t="str">
        <f aca="false">IF(AND(Projects!$C$26&lt;=DB$4,DB$4&lt;=Projects!$C$26+Projects!$D$26-1),Projects!$B$26/Projects!$D$26,"")</f>
        <v/>
      </c>
    </row>
    <row r="46" s="1" customFormat="true" ht="15" hidden="false" customHeight="true" outlineLevel="0" collapsed="false">
      <c r="A46" s="185" t="s">
        <v>30</v>
      </c>
      <c r="B46" s="186" t="n">
        <f aca="false">Projects!$B$27</f>
        <v>15000000</v>
      </c>
      <c r="C46" s="187" t="n">
        <f aca="false">EDATE(Model!$E$2,Projects!$C$27-1)</f>
        <v>47423</v>
      </c>
      <c r="D46" s="187" t="n">
        <f aca="false">EDATE(Model!$E$2,Projects!$C$27+Projects!$D$27-2)</f>
        <v>47969</v>
      </c>
      <c r="E46" s="188" t="n">
        <f aca="false">Projects!$D$27</f>
        <v>19</v>
      </c>
      <c r="F46" s="186" t="n">
        <f aca="false">Projects!$B$27/Projects!$D$27</f>
        <v>789473.684210526</v>
      </c>
      <c r="G46" s="189" t="str">
        <f aca="false">IF(AND(Projects!$C$27&lt;=G$4,G$4&lt;=Projects!$C$27+Projects!$D$27-1),Projects!$B$27/Projects!$D$27,"")</f>
        <v/>
      </c>
      <c r="H46" s="189" t="str">
        <f aca="false">IF(AND(Projects!$C$27&lt;=H$4,H$4&lt;=Projects!$C$27+Projects!$D$27-1),Projects!$B$27/Projects!$D$27,"")</f>
        <v/>
      </c>
      <c r="I46" s="189" t="str">
        <f aca="false">IF(AND(Projects!$C$27&lt;=I$4,I$4&lt;=Projects!$C$27+Projects!$D$27-1),Projects!$B$27/Projects!$D$27,"")</f>
        <v/>
      </c>
      <c r="J46" s="189" t="str">
        <f aca="false">IF(AND(Projects!$C$27&lt;=J$4,J$4&lt;=Projects!$C$27+Projects!$D$27-1),Projects!$B$27/Projects!$D$27,"")</f>
        <v/>
      </c>
      <c r="K46" s="189" t="str">
        <f aca="false">IF(AND(Projects!$C$27&lt;=K$4,K$4&lt;=Projects!$C$27+Projects!$D$27-1),Projects!$B$27/Projects!$D$27,"")</f>
        <v/>
      </c>
      <c r="L46" s="189" t="str">
        <f aca="false">IF(AND(Projects!$C$27&lt;=L$4,L$4&lt;=Projects!$C$27+Projects!$D$27-1),Projects!$B$27/Projects!$D$27,"")</f>
        <v/>
      </c>
      <c r="M46" s="189" t="str">
        <f aca="false">IF(AND(Projects!$C$27&lt;=M$4,M$4&lt;=Projects!$C$27+Projects!$D$27-1),Projects!$B$27/Projects!$D$27,"")</f>
        <v/>
      </c>
      <c r="N46" s="189" t="str">
        <f aca="false">IF(AND(Projects!$C$27&lt;=N$4,N$4&lt;=Projects!$C$27+Projects!$D$27-1),Projects!$B$27/Projects!$D$27,"")</f>
        <v/>
      </c>
      <c r="O46" s="189" t="str">
        <f aca="false">IF(AND(Projects!$C$27&lt;=O$4,O$4&lt;=Projects!$C$27+Projects!$D$27-1),Projects!$B$27/Projects!$D$27,"")</f>
        <v/>
      </c>
      <c r="P46" s="189" t="str">
        <f aca="false">IF(AND(Projects!$C$27&lt;=P$4,P$4&lt;=Projects!$C$27+Projects!$D$27-1),Projects!$B$27/Projects!$D$27,"")</f>
        <v/>
      </c>
      <c r="Q46" s="189" t="str">
        <f aca="false">IF(AND(Projects!$C$27&lt;=Q$4,Q$4&lt;=Projects!$C$27+Projects!$D$27-1),Projects!$B$27/Projects!$D$27,"")</f>
        <v/>
      </c>
      <c r="R46" s="189" t="str">
        <f aca="false">IF(AND(Projects!$C$27&lt;=R$4,R$4&lt;=Projects!$C$27+Projects!$D$27-1),Projects!$B$27/Projects!$D$27,"")</f>
        <v/>
      </c>
      <c r="S46" s="189" t="str">
        <f aca="false">IF(AND(Projects!$C$27&lt;=S$4,S$4&lt;=Projects!$C$27+Projects!$D$27-1),Projects!$B$27/Projects!$D$27,"")</f>
        <v/>
      </c>
      <c r="T46" s="189" t="str">
        <f aca="false">IF(AND(Projects!$C$27&lt;=T$4,T$4&lt;=Projects!$C$27+Projects!$D$27-1),Projects!$B$27/Projects!$D$27,"")</f>
        <v/>
      </c>
      <c r="U46" s="189" t="str">
        <f aca="false">IF(AND(Projects!$C$27&lt;=U$4,U$4&lt;=Projects!$C$27+Projects!$D$27-1),Projects!$B$27/Projects!$D$27,"")</f>
        <v/>
      </c>
      <c r="V46" s="189" t="str">
        <f aca="false">IF(AND(Projects!$C$27&lt;=V$4,V$4&lt;=Projects!$C$27+Projects!$D$27-1),Projects!$B$27/Projects!$D$27,"")</f>
        <v/>
      </c>
      <c r="W46" s="189" t="str">
        <f aca="false">IF(AND(Projects!$C$27&lt;=W$4,W$4&lt;=Projects!$C$27+Projects!$D$27-1),Projects!$B$27/Projects!$D$27,"")</f>
        <v/>
      </c>
      <c r="X46" s="189" t="str">
        <f aca="false">IF(AND(Projects!$C$27&lt;=X$4,X$4&lt;=Projects!$C$27+Projects!$D$27-1),Projects!$B$27/Projects!$D$27,"")</f>
        <v/>
      </c>
      <c r="Y46" s="189" t="str">
        <f aca="false">IF(AND(Projects!$C$27&lt;=Y$4,Y$4&lt;=Projects!$C$27+Projects!$D$27-1),Projects!$B$27/Projects!$D$27,"")</f>
        <v/>
      </c>
      <c r="Z46" s="189" t="str">
        <f aca="false">IF(AND(Projects!$C$27&lt;=Z$4,Z$4&lt;=Projects!$C$27+Projects!$D$27-1),Projects!$B$27/Projects!$D$27,"")</f>
        <v/>
      </c>
      <c r="AA46" s="189" t="str">
        <f aca="false">IF(AND(Projects!$C$27&lt;=AA$4,AA$4&lt;=Projects!$C$27+Projects!$D$27-1),Projects!$B$27/Projects!$D$27,"")</f>
        <v/>
      </c>
      <c r="AB46" s="189" t="str">
        <f aca="false">IF(AND(Projects!$C$27&lt;=AB$4,AB$4&lt;=Projects!$C$27+Projects!$D$27-1),Projects!$B$27/Projects!$D$27,"")</f>
        <v/>
      </c>
      <c r="AC46" s="189" t="str">
        <f aca="false">IF(AND(Projects!$C$27&lt;=AC$4,AC$4&lt;=Projects!$C$27+Projects!$D$27-1),Projects!$B$27/Projects!$D$27,"")</f>
        <v/>
      </c>
      <c r="AD46" s="189" t="str">
        <f aca="false">IF(AND(Projects!$C$27&lt;=AD$4,AD$4&lt;=Projects!$C$27+Projects!$D$27-1),Projects!$B$27/Projects!$D$27,"")</f>
        <v/>
      </c>
      <c r="AE46" s="189" t="str">
        <f aca="false">IF(AND(Projects!$C$27&lt;=AE$4,AE$4&lt;=Projects!$C$27+Projects!$D$27-1),Projects!$B$27/Projects!$D$27,"")</f>
        <v/>
      </c>
      <c r="AF46" s="189" t="str">
        <f aca="false">IF(AND(Projects!$C$27&lt;=AF$4,AF$4&lt;=Projects!$C$27+Projects!$D$27-1),Projects!$B$27/Projects!$D$27,"")</f>
        <v/>
      </c>
      <c r="AG46" s="189" t="str">
        <f aca="false">IF(AND(Projects!$C$27&lt;=AG$4,AG$4&lt;=Projects!$C$27+Projects!$D$27-1),Projects!$B$27/Projects!$D$27,"")</f>
        <v/>
      </c>
      <c r="AH46" s="189" t="str">
        <f aca="false">IF(AND(Projects!$C$27&lt;=AH$4,AH$4&lt;=Projects!$C$27+Projects!$D$27-1),Projects!$B$27/Projects!$D$27,"")</f>
        <v/>
      </c>
      <c r="AI46" s="189" t="str">
        <f aca="false">IF(AND(Projects!$C$27&lt;=AI$4,AI$4&lt;=Projects!$C$27+Projects!$D$27-1),Projects!$B$27/Projects!$D$27,"")</f>
        <v/>
      </c>
      <c r="AJ46" s="189" t="str">
        <f aca="false">IF(AND(Projects!$C$27&lt;=AJ$4,AJ$4&lt;=Projects!$C$27+Projects!$D$27-1),Projects!$B$27/Projects!$D$27,"")</f>
        <v/>
      </c>
      <c r="AK46" s="189" t="str">
        <f aca="false">IF(AND(Projects!$C$27&lt;=AK$4,AK$4&lt;=Projects!$C$27+Projects!$D$27-1),Projects!$B$27/Projects!$D$27,"")</f>
        <v/>
      </c>
      <c r="AL46" s="189" t="str">
        <f aca="false">IF(AND(Projects!$C$27&lt;=AL$4,AL$4&lt;=Projects!$C$27+Projects!$D$27-1),Projects!$B$27/Projects!$D$27,"")</f>
        <v/>
      </c>
      <c r="AM46" s="189" t="str">
        <f aca="false">IF(AND(Projects!$C$27&lt;=AM$4,AM$4&lt;=Projects!$C$27+Projects!$D$27-1),Projects!$B$27/Projects!$D$27,"")</f>
        <v/>
      </c>
      <c r="AN46" s="189" t="str">
        <f aca="false">IF(AND(Projects!$C$27&lt;=AN$4,AN$4&lt;=Projects!$C$27+Projects!$D$27-1),Projects!$B$27/Projects!$D$27,"")</f>
        <v/>
      </c>
      <c r="AO46" s="189" t="str">
        <f aca="false">IF(AND(Projects!$C$27&lt;=AO$4,AO$4&lt;=Projects!$C$27+Projects!$D$27-1),Projects!$B$27/Projects!$D$27,"")</f>
        <v/>
      </c>
      <c r="AP46" s="189" t="str">
        <f aca="false">IF(AND(Projects!$C$27&lt;=AP$4,AP$4&lt;=Projects!$C$27+Projects!$D$27-1),Projects!$B$27/Projects!$D$27,"")</f>
        <v/>
      </c>
      <c r="AQ46" s="189" t="str">
        <f aca="false">IF(AND(Projects!$C$27&lt;=AQ$4,AQ$4&lt;=Projects!$C$27+Projects!$D$27-1),Projects!$B$27/Projects!$D$27,"")</f>
        <v/>
      </c>
      <c r="AR46" s="189" t="str">
        <f aca="false">IF(AND(Projects!$C$27&lt;=AR$4,AR$4&lt;=Projects!$C$27+Projects!$D$27-1),Projects!$B$27/Projects!$D$27,"")</f>
        <v/>
      </c>
      <c r="AS46" s="189" t="str">
        <f aca="false">IF(AND(Projects!$C$27&lt;=AS$4,AS$4&lt;=Projects!$C$27+Projects!$D$27-1),Projects!$B$27/Projects!$D$27,"")</f>
        <v/>
      </c>
      <c r="AT46" s="189" t="str">
        <f aca="false">IF(AND(Projects!$C$27&lt;=AT$4,AT$4&lt;=Projects!$C$27+Projects!$D$27-1),Projects!$B$27/Projects!$D$27,"")</f>
        <v/>
      </c>
      <c r="AU46" s="189" t="str">
        <f aca="false">IF(AND(Projects!$C$27&lt;=AU$4,AU$4&lt;=Projects!$C$27+Projects!$D$27-1),Projects!$B$27/Projects!$D$27,"")</f>
        <v/>
      </c>
      <c r="AV46" s="189" t="str">
        <f aca="false">IF(AND(Projects!$C$27&lt;=AV$4,AV$4&lt;=Projects!$C$27+Projects!$D$27-1),Projects!$B$27/Projects!$D$27,"")</f>
        <v/>
      </c>
      <c r="AW46" s="189" t="str">
        <f aca="false">IF(AND(Projects!$C$27&lt;=AW$4,AW$4&lt;=Projects!$C$27+Projects!$D$27-1),Projects!$B$27/Projects!$D$27,"")</f>
        <v/>
      </c>
      <c r="AX46" s="189" t="n">
        <f aca="false">IF(AND(Projects!$C$27&lt;=AX$4,AX$4&lt;=Projects!$C$27+Projects!$D$27-1),Projects!$B$27/Projects!$D$27,"")</f>
        <v>789473.684210526</v>
      </c>
      <c r="AY46" s="189" t="n">
        <f aca="false">IF(AND(Projects!$C$27&lt;=AY$4,AY$4&lt;=Projects!$C$27+Projects!$D$27-1),Projects!$B$27/Projects!$D$27,"")</f>
        <v>789473.684210526</v>
      </c>
      <c r="AZ46" s="189" t="n">
        <f aca="false">IF(AND(Projects!$C$27&lt;=AZ$4,AZ$4&lt;=Projects!$C$27+Projects!$D$27-1),Projects!$B$27/Projects!$D$27,"")</f>
        <v>789473.684210526</v>
      </c>
      <c r="BA46" s="189" t="n">
        <f aca="false">IF(AND(Projects!$C$27&lt;=BA$4,BA$4&lt;=Projects!$C$27+Projects!$D$27-1),Projects!$B$27/Projects!$D$27,"")</f>
        <v>789473.684210526</v>
      </c>
      <c r="BB46" s="189" t="n">
        <f aca="false">IF(AND(Projects!$C$27&lt;=BB$4,BB$4&lt;=Projects!$C$27+Projects!$D$27-1),Projects!$B$27/Projects!$D$27,"")</f>
        <v>789473.684210526</v>
      </c>
      <c r="BC46" s="189" t="n">
        <f aca="false">IF(AND(Projects!$C$27&lt;=BC$4,BC$4&lt;=Projects!$C$27+Projects!$D$27-1),Projects!$B$27/Projects!$D$27,"")</f>
        <v>789473.684210526</v>
      </c>
      <c r="BD46" s="189" t="n">
        <f aca="false">IF(AND(Projects!$C$27&lt;=BD$4,BD$4&lt;=Projects!$C$27+Projects!$D$27-1),Projects!$B$27/Projects!$D$27,"")</f>
        <v>789473.684210526</v>
      </c>
      <c r="BE46" s="189" t="n">
        <f aca="false">IF(AND(Projects!$C$27&lt;=BE$4,BE$4&lt;=Projects!$C$27+Projects!$D$27-1),Projects!$B$27/Projects!$D$27,"")</f>
        <v>789473.684210526</v>
      </c>
      <c r="BF46" s="189" t="n">
        <f aca="false">IF(AND(Projects!$C$27&lt;=BF$4,BF$4&lt;=Projects!$C$27+Projects!$D$27-1),Projects!$B$27/Projects!$D$27,"")</f>
        <v>789473.684210526</v>
      </c>
      <c r="BG46" s="189" t="n">
        <f aca="false">IF(AND(Projects!$C$27&lt;=BG$4,BG$4&lt;=Projects!$C$27+Projects!$D$27-1),Projects!$B$27/Projects!$D$27,"")</f>
        <v>789473.684210526</v>
      </c>
      <c r="BH46" s="189" t="n">
        <f aca="false">IF(AND(Projects!$C$27&lt;=BH$4,BH$4&lt;=Projects!$C$27+Projects!$D$27-1),Projects!$B$27/Projects!$D$27,"")</f>
        <v>789473.684210526</v>
      </c>
      <c r="BI46" s="189" t="n">
        <f aca="false">IF(AND(Projects!$C$27&lt;=BI$4,BI$4&lt;=Projects!$C$27+Projects!$D$27-1),Projects!$B$27/Projects!$D$27,"")</f>
        <v>789473.684210526</v>
      </c>
      <c r="BJ46" s="189" t="n">
        <f aca="false">IF(AND(Projects!$C$27&lt;=BJ$4,BJ$4&lt;=Projects!$C$27+Projects!$D$27-1),Projects!$B$27/Projects!$D$27,"")</f>
        <v>789473.684210526</v>
      </c>
      <c r="BK46" s="189" t="n">
        <f aca="false">IF(AND(Projects!$C$27&lt;=BK$4,BK$4&lt;=Projects!$C$27+Projects!$D$27-1),Projects!$B$27/Projects!$D$27,"")</f>
        <v>789473.684210526</v>
      </c>
      <c r="BL46" s="189" t="n">
        <f aca="false">IF(AND(Projects!$C$27&lt;=BL$4,BL$4&lt;=Projects!$C$27+Projects!$D$27-1),Projects!$B$27/Projects!$D$27,"")</f>
        <v>789473.684210526</v>
      </c>
      <c r="BM46" s="189" t="n">
        <f aca="false">IF(AND(Projects!$C$27&lt;=BM$4,BM$4&lt;=Projects!$C$27+Projects!$D$27-1),Projects!$B$27/Projects!$D$27,"")</f>
        <v>789473.684210526</v>
      </c>
      <c r="BN46" s="189" t="n">
        <f aca="false">IF(AND(Projects!$C$27&lt;=BN$4,BN$4&lt;=Projects!$C$27+Projects!$D$27-1),Projects!$B$27/Projects!$D$27,"")</f>
        <v>789473.684210526</v>
      </c>
      <c r="BO46" s="189" t="n">
        <f aca="false">IF(AND(Projects!$C$27&lt;=BO$4,BO$4&lt;=Projects!$C$27+Projects!$D$27-1),Projects!$B$27/Projects!$D$27,"")</f>
        <v>789473.684210526</v>
      </c>
      <c r="BP46" s="189" t="n">
        <f aca="false">IF(AND(Projects!$C$27&lt;=BP$4,BP$4&lt;=Projects!$C$27+Projects!$D$27-1),Projects!$B$27/Projects!$D$27,"")</f>
        <v>789473.684210526</v>
      </c>
      <c r="BQ46" s="189" t="str">
        <f aca="false">IF(AND(Projects!$C$27&lt;=BQ$4,BQ$4&lt;=Projects!$C$27+Projects!$D$27-1),Projects!$B$27/Projects!$D$27,"")</f>
        <v/>
      </c>
      <c r="BR46" s="189" t="str">
        <f aca="false">IF(AND(Projects!$C$27&lt;=BR$4,BR$4&lt;=Projects!$C$27+Projects!$D$27-1),Projects!$B$27/Projects!$D$27,"")</f>
        <v/>
      </c>
      <c r="BS46" s="189" t="str">
        <f aca="false">IF(AND(Projects!$C$27&lt;=BS$4,BS$4&lt;=Projects!$C$27+Projects!$D$27-1),Projects!$B$27/Projects!$D$27,"")</f>
        <v/>
      </c>
      <c r="BT46" s="189" t="str">
        <f aca="false">IF(AND(Projects!$C$27&lt;=BT$4,BT$4&lt;=Projects!$C$27+Projects!$D$27-1),Projects!$B$27/Projects!$D$27,"")</f>
        <v/>
      </c>
      <c r="BU46" s="189" t="str">
        <f aca="false">IF(AND(Projects!$C$27&lt;=BU$4,BU$4&lt;=Projects!$C$27+Projects!$D$27-1),Projects!$B$27/Projects!$D$27,"")</f>
        <v/>
      </c>
      <c r="BV46" s="189" t="str">
        <f aca="false">IF(AND(Projects!$C$27&lt;=BV$4,BV$4&lt;=Projects!$C$27+Projects!$D$27-1),Projects!$B$27/Projects!$D$27,"")</f>
        <v/>
      </c>
      <c r="BW46" s="189" t="str">
        <f aca="false">IF(AND(Projects!$C$27&lt;=BW$4,BW$4&lt;=Projects!$C$27+Projects!$D$27-1),Projects!$B$27/Projects!$D$27,"")</f>
        <v/>
      </c>
      <c r="BX46" s="189" t="str">
        <f aca="false">IF(AND(Projects!$C$27&lt;=BX$4,BX$4&lt;=Projects!$C$27+Projects!$D$27-1),Projects!$B$27/Projects!$D$27,"")</f>
        <v/>
      </c>
      <c r="BY46" s="189" t="str">
        <f aca="false">IF(AND(Projects!$C$27&lt;=BY$4,BY$4&lt;=Projects!$C$27+Projects!$D$27-1),Projects!$B$27/Projects!$D$27,"")</f>
        <v/>
      </c>
      <c r="BZ46" s="189" t="str">
        <f aca="false">IF(AND(Projects!$C$27&lt;=BZ$4,BZ$4&lt;=Projects!$C$27+Projects!$D$27-1),Projects!$B$27/Projects!$D$27,"")</f>
        <v/>
      </c>
      <c r="CA46" s="189" t="str">
        <f aca="false">IF(AND(Projects!$C$27&lt;=CA$4,CA$4&lt;=Projects!$C$27+Projects!$D$27-1),Projects!$B$27/Projects!$D$27,"")</f>
        <v/>
      </c>
      <c r="CB46" s="189" t="str">
        <f aca="false">IF(AND(Projects!$C$27&lt;=CB$4,CB$4&lt;=Projects!$C$27+Projects!$D$27-1),Projects!$B$27/Projects!$D$27,"")</f>
        <v/>
      </c>
      <c r="CC46" s="189" t="str">
        <f aca="false">IF(AND(Projects!$C$27&lt;=CC$4,CC$4&lt;=Projects!$C$27+Projects!$D$27-1),Projects!$B$27/Projects!$D$27,"")</f>
        <v/>
      </c>
      <c r="CD46" s="189" t="str">
        <f aca="false">IF(AND(Projects!$C$27&lt;=CD$4,CD$4&lt;=Projects!$C$27+Projects!$D$27-1),Projects!$B$27/Projects!$D$27,"")</f>
        <v/>
      </c>
      <c r="CE46" s="189" t="str">
        <f aca="false">IF(AND(Projects!$C$27&lt;=CE$4,CE$4&lt;=Projects!$C$27+Projects!$D$27-1),Projects!$B$27/Projects!$D$27,"")</f>
        <v/>
      </c>
      <c r="CF46" s="189" t="str">
        <f aca="false">IF(AND(Projects!$C$27&lt;=CF$4,CF$4&lt;=Projects!$C$27+Projects!$D$27-1),Projects!$B$27/Projects!$D$27,"")</f>
        <v/>
      </c>
      <c r="CG46" s="189" t="str">
        <f aca="false">IF(AND(Projects!$C$27&lt;=CG$4,CG$4&lt;=Projects!$C$27+Projects!$D$27-1),Projects!$B$27/Projects!$D$27,"")</f>
        <v/>
      </c>
      <c r="CH46" s="189" t="str">
        <f aca="false">IF(AND(Projects!$C$27&lt;=CH$4,CH$4&lt;=Projects!$C$27+Projects!$D$27-1),Projects!$B$27/Projects!$D$27,"")</f>
        <v/>
      </c>
      <c r="CI46" s="189" t="str">
        <f aca="false">IF(AND(Projects!$C$27&lt;=CI$4,CI$4&lt;=Projects!$C$27+Projects!$D$27-1),Projects!$B$27/Projects!$D$27,"")</f>
        <v/>
      </c>
      <c r="CJ46" s="189" t="str">
        <f aca="false">IF(AND(Projects!$C$27&lt;=CJ$4,CJ$4&lt;=Projects!$C$27+Projects!$D$27-1),Projects!$B$27/Projects!$D$27,"")</f>
        <v/>
      </c>
      <c r="CK46" s="189" t="str">
        <f aca="false">IF(AND(Projects!$C$27&lt;=CK$4,CK$4&lt;=Projects!$C$27+Projects!$D$27-1),Projects!$B$27/Projects!$D$27,"")</f>
        <v/>
      </c>
      <c r="CL46" s="189" t="str">
        <f aca="false">IF(AND(Projects!$C$27&lt;=CL$4,CL$4&lt;=Projects!$C$27+Projects!$D$27-1),Projects!$B$27/Projects!$D$27,"")</f>
        <v/>
      </c>
      <c r="CM46" s="189" t="str">
        <f aca="false">IF(AND(Projects!$C$27&lt;=CM$4,CM$4&lt;=Projects!$C$27+Projects!$D$27-1),Projects!$B$27/Projects!$D$27,"")</f>
        <v/>
      </c>
      <c r="CN46" s="189" t="str">
        <f aca="false">IF(AND(Projects!$C$27&lt;=CN$4,CN$4&lt;=Projects!$C$27+Projects!$D$27-1),Projects!$B$27/Projects!$D$27,"")</f>
        <v/>
      </c>
      <c r="CO46" s="189" t="str">
        <f aca="false">IF(AND(Projects!$C$27&lt;=CO$4,CO$4&lt;=Projects!$C$27+Projects!$D$27-1),Projects!$B$27/Projects!$D$27,"")</f>
        <v/>
      </c>
      <c r="CP46" s="189" t="str">
        <f aca="false">IF(AND(Projects!$C$27&lt;=CP$4,CP$4&lt;=Projects!$C$27+Projects!$D$27-1),Projects!$B$27/Projects!$D$27,"")</f>
        <v/>
      </c>
      <c r="CQ46" s="189" t="str">
        <f aca="false">IF(AND(Projects!$C$27&lt;=CQ$4,CQ$4&lt;=Projects!$C$27+Projects!$D$27-1),Projects!$B$27/Projects!$D$27,"")</f>
        <v/>
      </c>
      <c r="CR46" s="189" t="str">
        <f aca="false">IF(AND(Projects!$C$27&lt;=CR$4,CR$4&lt;=Projects!$C$27+Projects!$D$27-1),Projects!$B$27/Projects!$D$27,"")</f>
        <v/>
      </c>
      <c r="CS46" s="189" t="str">
        <f aca="false">IF(AND(Projects!$C$27&lt;=CS$4,CS$4&lt;=Projects!$C$27+Projects!$D$27-1),Projects!$B$27/Projects!$D$27,"")</f>
        <v/>
      </c>
      <c r="CT46" s="189" t="str">
        <f aca="false">IF(AND(Projects!$C$27&lt;=CT$4,CT$4&lt;=Projects!$C$27+Projects!$D$27-1),Projects!$B$27/Projects!$D$27,"")</f>
        <v/>
      </c>
      <c r="CU46" s="189" t="str">
        <f aca="false">IF(AND(Projects!$C$27&lt;=CU$4,CU$4&lt;=Projects!$C$27+Projects!$D$27-1),Projects!$B$27/Projects!$D$27,"")</f>
        <v/>
      </c>
      <c r="CV46" s="189" t="str">
        <f aca="false">IF(AND(Projects!$C$27&lt;=CV$4,CV$4&lt;=Projects!$C$27+Projects!$D$27-1),Projects!$B$27/Projects!$D$27,"")</f>
        <v/>
      </c>
      <c r="CW46" s="189" t="str">
        <f aca="false">IF(AND(Projects!$C$27&lt;=CW$4,CW$4&lt;=Projects!$C$27+Projects!$D$27-1),Projects!$B$27/Projects!$D$27,"")</f>
        <v/>
      </c>
      <c r="CX46" s="189" t="str">
        <f aca="false">IF(AND(Projects!$C$27&lt;=CX$4,CX$4&lt;=Projects!$C$27+Projects!$D$27-1),Projects!$B$27/Projects!$D$27,"")</f>
        <v/>
      </c>
      <c r="CY46" s="189" t="str">
        <f aca="false">IF(AND(Projects!$C$27&lt;=CY$4,CY$4&lt;=Projects!$C$27+Projects!$D$27-1),Projects!$B$27/Projects!$D$27,"")</f>
        <v/>
      </c>
      <c r="CZ46" s="189" t="str">
        <f aca="false">IF(AND(Projects!$C$27&lt;=CZ$4,CZ$4&lt;=Projects!$C$27+Projects!$D$27-1),Projects!$B$27/Projects!$D$27,"")</f>
        <v/>
      </c>
      <c r="DA46" s="189" t="str">
        <f aca="false">IF(AND(Projects!$C$27&lt;=DA$4,DA$4&lt;=Projects!$C$27+Projects!$D$27-1),Projects!$B$27/Projects!$D$27,"")</f>
        <v/>
      </c>
      <c r="DB46" s="189" t="str">
        <f aca="false">IF(AND(Projects!$C$27&lt;=DB$4,DB$4&lt;=Projects!$C$27+Projects!$D$27-1),Projects!$B$27/Projects!$D$27,"")</f>
        <v/>
      </c>
    </row>
    <row r="47" s="1" customFormat="true" ht="15" hidden="false" customHeight="true" outlineLevel="0" collapsed="false">
      <c r="A47" s="185" t="s">
        <v>31</v>
      </c>
      <c r="B47" s="186" t="n">
        <f aca="false">Projects!$B$28</f>
        <v>15000000</v>
      </c>
      <c r="C47" s="187" t="n">
        <f aca="false">EDATE(Model!$E$2,Projects!$C$28-1)</f>
        <v>47484</v>
      </c>
      <c r="D47" s="187" t="n">
        <f aca="false">EDATE(Model!$E$2,Projects!$C$28+Projects!$D$28-2)</f>
        <v>48030</v>
      </c>
      <c r="E47" s="188" t="n">
        <f aca="false">Projects!$D$28</f>
        <v>19</v>
      </c>
      <c r="F47" s="186" t="n">
        <f aca="false">Projects!$B$28/Projects!$D$28</f>
        <v>789473.684210526</v>
      </c>
      <c r="G47" s="189" t="str">
        <f aca="false">IF(AND(Projects!$C$28&lt;=G$4,G$4&lt;=Projects!$C$28+Projects!$D$28-1),Projects!$B$28/Projects!$D$28,"")</f>
        <v/>
      </c>
      <c r="H47" s="189" t="str">
        <f aca="false">IF(AND(Projects!$C$28&lt;=H$4,H$4&lt;=Projects!$C$28+Projects!$D$28-1),Projects!$B$28/Projects!$D$28,"")</f>
        <v/>
      </c>
      <c r="I47" s="189" t="str">
        <f aca="false">IF(AND(Projects!$C$28&lt;=I$4,I$4&lt;=Projects!$C$28+Projects!$D$28-1),Projects!$B$28/Projects!$D$28,"")</f>
        <v/>
      </c>
      <c r="J47" s="189" t="str">
        <f aca="false">IF(AND(Projects!$C$28&lt;=J$4,J$4&lt;=Projects!$C$28+Projects!$D$28-1),Projects!$B$28/Projects!$D$28,"")</f>
        <v/>
      </c>
      <c r="K47" s="189" t="str">
        <f aca="false">IF(AND(Projects!$C$28&lt;=K$4,K$4&lt;=Projects!$C$28+Projects!$D$28-1),Projects!$B$28/Projects!$D$28,"")</f>
        <v/>
      </c>
      <c r="L47" s="189" t="str">
        <f aca="false">IF(AND(Projects!$C$28&lt;=L$4,L$4&lt;=Projects!$C$28+Projects!$D$28-1),Projects!$B$28/Projects!$D$28,"")</f>
        <v/>
      </c>
      <c r="M47" s="189" t="str">
        <f aca="false">IF(AND(Projects!$C$28&lt;=M$4,M$4&lt;=Projects!$C$28+Projects!$D$28-1),Projects!$B$28/Projects!$D$28,"")</f>
        <v/>
      </c>
      <c r="N47" s="189" t="str">
        <f aca="false">IF(AND(Projects!$C$28&lt;=N$4,N$4&lt;=Projects!$C$28+Projects!$D$28-1),Projects!$B$28/Projects!$D$28,"")</f>
        <v/>
      </c>
      <c r="O47" s="189" t="str">
        <f aca="false">IF(AND(Projects!$C$28&lt;=O$4,O$4&lt;=Projects!$C$28+Projects!$D$28-1),Projects!$B$28/Projects!$D$28,"")</f>
        <v/>
      </c>
      <c r="P47" s="189" t="str">
        <f aca="false">IF(AND(Projects!$C$28&lt;=P$4,P$4&lt;=Projects!$C$28+Projects!$D$28-1),Projects!$B$28/Projects!$D$28,"")</f>
        <v/>
      </c>
      <c r="Q47" s="189" t="str">
        <f aca="false">IF(AND(Projects!$C$28&lt;=Q$4,Q$4&lt;=Projects!$C$28+Projects!$D$28-1),Projects!$B$28/Projects!$D$28,"")</f>
        <v/>
      </c>
      <c r="R47" s="189" t="str">
        <f aca="false">IF(AND(Projects!$C$28&lt;=R$4,R$4&lt;=Projects!$C$28+Projects!$D$28-1),Projects!$B$28/Projects!$D$28,"")</f>
        <v/>
      </c>
      <c r="S47" s="189" t="str">
        <f aca="false">IF(AND(Projects!$C$28&lt;=S$4,S$4&lt;=Projects!$C$28+Projects!$D$28-1),Projects!$B$28/Projects!$D$28,"")</f>
        <v/>
      </c>
      <c r="T47" s="189" t="str">
        <f aca="false">IF(AND(Projects!$C$28&lt;=T$4,T$4&lt;=Projects!$C$28+Projects!$D$28-1),Projects!$B$28/Projects!$D$28,"")</f>
        <v/>
      </c>
      <c r="U47" s="189" t="str">
        <f aca="false">IF(AND(Projects!$C$28&lt;=U$4,U$4&lt;=Projects!$C$28+Projects!$D$28-1),Projects!$B$28/Projects!$D$28,"")</f>
        <v/>
      </c>
      <c r="V47" s="189" t="str">
        <f aca="false">IF(AND(Projects!$C$28&lt;=V$4,V$4&lt;=Projects!$C$28+Projects!$D$28-1),Projects!$B$28/Projects!$D$28,"")</f>
        <v/>
      </c>
      <c r="W47" s="189" t="str">
        <f aca="false">IF(AND(Projects!$C$28&lt;=W$4,W$4&lt;=Projects!$C$28+Projects!$D$28-1),Projects!$B$28/Projects!$D$28,"")</f>
        <v/>
      </c>
      <c r="X47" s="189" t="str">
        <f aca="false">IF(AND(Projects!$C$28&lt;=X$4,X$4&lt;=Projects!$C$28+Projects!$D$28-1),Projects!$B$28/Projects!$D$28,"")</f>
        <v/>
      </c>
      <c r="Y47" s="189" t="str">
        <f aca="false">IF(AND(Projects!$C$28&lt;=Y$4,Y$4&lt;=Projects!$C$28+Projects!$D$28-1),Projects!$B$28/Projects!$D$28,"")</f>
        <v/>
      </c>
      <c r="Z47" s="189" t="str">
        <f aca="false">IF(AND(Projects!$C$28&lt;=Z$4,Z$4&lt;=Projects!$C$28+Projects!$D$28-1),Projects!$B$28/Projects!$D$28,"")</f>
        <v/>
      </c>
      <c r="AA47" s="189" t="str">
        <f aca="false">IF(AND(Projects!$C$28&lt;=AA$4,AA$4&lt;=Projects!$C$28+Projects!$D$28-1),Projects!$B$28/Projects!$D$28,"")</f>
        <v/>
      </c>
      <c r="AB47" s="189" t="str">
        <f aca="false">IF(AND(Projects!$C$28&lt;=AB$4,AB$4&lt;=Projects!$C$28+Projects!$D$28-1),Projects!$B$28/Projects!$D$28,"")</f>
        <v/>
      </c>
      <c r="AC47" s="189" t="str">
        <f aca="false">IF(AND(Projects!$C$28&lt;=AC$4,AC$4&lt;=Projects!$C$28+Projects!$D$28-1),Projects!$B$28/Projects!$D$28,"")</f>
        <v/>
      </c>
      <c r="AD47" s="189" t="str">
        <f aca="false">IF(AND(Projects!$C$28&lt;=AD$4,AD$4&lt;=Projects!$C$28+Projects!$D$28-1),Projects!$B$28/Projects!$D$28,"")</f>
        <v/>
      </c>
      <c r="AE47" s="189" t="str">
        <f aca="false">IF(AND(Projects!$C$28&lt;=AE$4,AE$4&lt;=Projects!$C$28+Projects!$D$28-1),Projects!$B$28/Projects!$D$28,"")</f>
        <v/>
      </c>
      <c r="AF47" s="189" t="str">
        <f aca="false">IF(AND(Projects!$C$28&lt;=AF$4,AF$4&lt;=Projects!$C$28+Projects!$D$28-1),Projects!$B$28/Projects!$D$28,"")</f>
        <v/>
      </c>
      <c r="AG47" s="189" t="str">
        <f aca="false">IF(AND(Projects!$C$28&lt;=AG$4,AG$4&lt;=Projects!$C$28+Projects!$D$28-1),Projects!$B$28/Projects!$D$28,"")</f>
        <v/>
      </c>
      <c r="AH47" s="189" t="str">
        <f aca="false">IF(AND(Projects!$C$28&lt;=AH$4,AH$4&lt;=Projects!$C$28+Projects!$D$28-1),Projects!$B$28/Projects!$D$28,"")</f>
        <v/>
      </c>
      <c r="AI47" s="189" t="str">
        <f aca="false">IF(AND(Projects!$C$28&lt;=AI$4,AI$4&lt;=Projects!$C$28+Projects!$D$28-1),Projects!$B$28/Projects!$D$28,"")</f>
        <v/>
      </c>
      <c r="AJ47" s="189" t="str">
        <f aca="false">IF(AND(Projects!$C$28&lt;=AJ$4,AJ$4&lt;=Projects!$C$28+Projects!$D$28-1),Projects!$B$28/Projects!$D$28,"")</f>
        <v/>
      </c>
      <c r="AK47" s="189" t="str">
        <f aca="false">IF(AND(Projects!$C$28&lt;=AK$4,AK$4&lt;=Projects!$C$28+Projects!$D$28-1),Projects!$B$28/Projects!$D$28,"")</f>
        <v/>
      </c>
      <c r="AL47" s="189" t="str">
        <f aca="false">IF(AND(Projects!$C$28&lt;=AL$4,AL$4&lt;=Projects!$C$28+Projects!$D$28-1),Projects!$B$28/Projects!$D$28,"")</f>
        <v/>
      </c>
      <c r="AM47" s="189" t="str">
        <f aca="false">IF(AND(Projects!$C$28&lt;=AM$4,AM$4&lt;=Projects!$C$28+Projects!$D$28-1),Projects!$B$28/Projects!$D$28,"")</f>
        <v/>
      </c>
      <c r="AN47" s="189" t="str">
        <f aca="false">IF(AND(Projects!$C$28&lt;=AN$4,AN$4&lt;=Projects!$C$28+Projects!$D$28-1),Projects!$B$28/Projects!$D$28,"")</f>
        <v/>
      </c>
      <c r="AO47" s="189" t="str">
        <f aca="false">IF(AND(Projects!$C$28&lt;=AO$4,AO$4&lt;=Projects!$C$28+Projects!$D$28-1),Projects!$B$28/Projects!$D$28,"")</f>
        <v/>
      </c>
      <c r="AP47" s="189" t="str">
        <f aca="false">IF(AND(Projects!$C$28&lt;=AP$4,AP$4&lt;=Projects!$C$28+Projects!$D$28-1),Projects!$B$28/Projects!$D$28,"")</f>
        <v/>
      </c>
      <c r="AQ47" s="189" t="str">
        <f aca="false">IF(AND(Projects!$C$28&lt;=AQ$4,AQ$4&lt;=Projects!$C$28+Projects!$D$28-1),Projects!$B$28/Projects!$D$28,"")</f>
        <v/>
      </c>
      <c r="AR47" s="189" t="str">
        <f aca="false">IF(AND(Projects!$C$28&lt;=AR$4,AR$4&lt;=Projects!$C$28+Projects!$D$28-1),Projects!$B$28/Projects!$D$28,"")</f>
        <v/>
      </c>
      <c r="AS47" s="189" t="str">
        <f aca="false">IF(AND(Projects!$C$28&lt;=AS$4,AS$4&lt;=Projects!$C$28+Projects!$D$28-1),Projects!$B$28/Projects!$D$28,"")</f>
        <v/>
      </c>
      <c r="AT47" s="189" t="str">
        <f aca="false">IF(AND(Projects!$C$28&lt;=AT$4,AT$4&lt;=Projects!$C$28+Projects!$D$28-1),Projects!$B$28/Projects!$D$28,"")</f>
        <v/>
      </c>
      <c r="AU47" s="189" t="str">
        <f aca="false">IF(AND(Projects!$C$28&lt;=AU$4,AU$4&lt;=Projects!$C$28+Projects!$D$28-1),Projects!$B$28/Projects!$D$28,"")</f>
        <v/>
      </c>
      <c r="AV47" s="189" t="str">
        <f aca="false">IF(AND(Projects!$C$28&lt;=AV$4,AV$4&lt;=Projects!$C$28+Projects!$D$28-1),Projects!$B$28/Projects!$D$28,"")</f>
        <v/>
      </c>
      <c r="AW47" s="189" t="str">
        <f aca="false">IF(AND(Projects!$C$28&lt;=AW$4,AW$4&lt;=Projects!$C$28+Projects!$D$28-1),Projects!$B$28/Projects!$D$28,"")</f>
        <v/>
      </c>
      <c r="AX47" s="189" t="str">
        <f aca="false">IF(AND(Projects!$C$28&lt;=AX$4,AX$4&lt;=Projects!$C$28+Projects!$D$28-1),Projects!$B$28/Projects!$D$28,"")</f>
        <v/>
      </c>
      <c r="AY47" s="189" t="str">
        <f aca="false">IF(AND(Projects!$C$28&lt;=AY$4,AY$4&lt;=Projects!$C$28+Projects!$D$28-1),Projects!$B$28/Projects!$D$28,"")</f>
        <v/>
      </c>
      <c r="AZ47" s="189" t="n">
        <f aca="false">IF(AND(Projects!$C$28&lt;=AZ$4,AZ$4&lt;=Projects!$C$28+Projects!$D$28-1),Projects!$B$28/Projects!$D$28,"")</f>
        <v>789473.684210526</v>
      </c>
      <c r="BA47" s="189" t="n">
        <f aca="false">IF(AND(Projects!$C$28&lt;=BA$4,BA$4&lt;=Projects!$C$28+Projects!$D$28-1),Projects!$B$28/Projects!$D$28,"")</f>
        <v>789473.684210526</v>
      </c>
      <c r="BB47" s="189" t="n">
        <f aca="false">IF(AND(Projects!$C$28&lt;=BB$4,BB$4&lt;=Projects!$C$28+Projects!$D$28-1),Projects!$B$28/Projects!$D$28,"")</f>
        <v>789473.684210526</v>
      </c>
      <c r="BC47" s="189" t="n">
        <f aca="false">IF(AND(Projects!$C$28&lt;=BC$4,BC$4&lt;=Projects!$C$28+Projects!$D$28-1),Projects!$B$28/Projects!$D$28,"")</f>
        <v>789473.684210526</v>
      </c>
      <c r="BD47" s="189" t="n">
        <f aca="false">IF(AND(Projects!$C$28&lt;=BD$4,BD$4&lt;=Projects!$C$28+Projects!$D$28-1),Projects!$B$28/Projects!$D$28,"")</f>
        <v>789473.684210526</v>
      </c>
      <c r="BE47" s="189" t="n">
        <f aca="false">IF(AND(Projects!$C$28&lt;=BE$4,BE$4&lt;=Projects!$C$28+Projects!$D$28-1),Projects!$B$28/Projects!$D$28,"")</f>
        <v>789473.684210526</v>
      </c>
      <c r="BF47" s="189" t="n">
        <f aca="false">IF(AND(Projects!$C$28&lt;=BF$4,BF$4&lt;=Projects!$C$28+Projects!$D$28-1),Projects!$B$28/Projects!$D$28,"")</f>
        <v>789473.684210526</v>
      </c>
      <c r="BG47" s="189" t="n">
        <f aca="false">IF(AND(Projects!$C$28&lt;=BG$4,BG$4&lt;=Projects!$C$28+Projects!$D$28-1),Projects!$B$28/Projects!$D$28,"")</f>
        <v>789473.684210526</v>
      </c>
      <c r="BH47" s="189" t="n">
        <f aca="false">IF(AND(Projects!$C$28&lt;=BH$4,BH$4&lt;=Projects!$C$28+Projects!$D$28-1),Projects!$B$28/Projects!$D$28,"")</f>
        <v>789473.684210526</v>
      </c>
      <c r="BI47" s="189" t="n">
        <f aca="false">IF(AND(Projects!$C$28&lt;=BI$4,BI$4&lt;=Projects!$C$28+Projects!$D$28-1),Projects!$B$28/Projects!$D$28,"")</f>
        <v>789473.684210526</v>
      </c>
      <c r="BJ47" s="189" t="n">
        <f aca="false">IF(AND(Projects!$C$28&lt;=BJ$4,BJ$4&lt;=Projects!$C$28+Projects!$D$28-1),Projects!$B$28/Projects!$D$28,"")</f>
        <v>789473.684210526</v>
      </c>
      <c r="BK47" s="189" t="n">
        <f aca="false">IF(AND(Projects!$C$28&lt;=BK$4,BK$4&lt;=Projects!$C$28+Projects!$D$28-1),Projects!$B$28/Projects!$D$28,"")</f>
        <v>789473.684210526</v>
      </c>
      <c r="BL47" s="189" t="n">
        <f aca="false">IF(AND(Projects!$C$28&lt;=BL$4,BL$4&lt;=Projects!$C$28+Projects!$D$28-1),Projects!$B$28/Projects!$D$28,"")</f>
        <v>789473.684210526</v>
      </c>
      <c r="BM47" s="189" t="n">
        <f aca="false">IF(AND(Projects!$C$28&lt;=BM$4,BM$4&lt;=Projects!$C$28+Projects!$D$28-1),Projects!$B$28/Projects!$D$28,"")</f>
        <v>789473.684210526</v>
      </c>
      <c r="BN47" s="189" t="n">
        <f aca="false">IF(AND(Projects!$C$28&lt;=BN$4,BN$4&lt;=Projects!$C$28+Projects!$D$28-1),Projects!$B$28/Projects!$D$28,"")</f>
        <v>789473.684210526</v>
      </c>
      <c r="BO47" s="189" t="n">
        <f aca="false">IF(AND(Projects!$C$28&lt;=BO$4,BO$4&lt;=Projects!$C$28+Projects!$D$28-1),Projects!$B$28/Projects!$D$28,"")</f>
        <v>789473.684210526</v>
      </c>
      <c r="BP47" s="189" t="n">
        <f aca="false">IF(AND(Projects!$C$28&lt;=BP$4,BP$4&lt;=Projects!$C$28+Projects!$D$28-1),Projects!$B$28/Projects!$D$28,"")</f>
        <v>789473.684210526</v>
      </c>
      <c r="BQ47" s="189" t="n">
        <f aca="false">IF(AND(Projects!$C$28&lt;=BQ$4,BQ$4&lt;=Projects!$C$28+Projects!$D$28-1),Projects!$B$28/Projects!$D$28,"")</f>
        <v>789473.684210526</v>
      </c>
      <c r="BR47" s="189" t="n">
        <f aca="false">IF(AND(Projects!$C$28&lt;=BR$4,BR$4&lt;=Projects!$C$28+Projects!$D$28-1),Projects!$B$28/Projects!$D$28,"")</f>
        <v>789473.684210526</v>
      </c>
      <c r="BS47" s="189" t="str">
        <f aca="false">IF(AND(Projects!$C$28&lt;=BS$4,BS$4&lt;=Projects!$C$28+Projects!$D$28-1),Projects!$B$28/Projects!$D$28,"")</f>
        <v/>
      </c>
      <c r="BT47" s="189" t="str">
        <f aca="false">IF(AND(Projects!$C$28&lt;=BT$4,BT$4&lt;=Projects!$C$28+Projects!$D$28-1),Projects!$B$28/Projects!$D$28,"")</f>
        <v/>
      </c>
      <c r="BU47" s="189" t="str">
        <f aca="false">IF(AND(Projects!$C$28&lt;=BU$4,BU$4&lt;=Projects!$C$28+Projects!$D$28-1),Projects!$B$28/Projects!$D$28,"")</f>
        <v/>
      </c>
      <c r="BV47" s="189" t="str">
        <f aca="false">IF(AND(Projects!$C$28&lt;=BV$4,BV$4&lt;=Projects!$C$28+Projects!$D$28-1),Projects!$B$28/Projects!$D$28,"")</f>
        <v/>
      </c>
      <c r="BW47" s="189" t="str">
        <f aca="false">IF(AND(Projects!$C$28&lt;=BW$4,BW$4&lt;=Projects!$C$28+Projects!$D$28-1),Projects!$B$28/Projects!$D$28,"")</f>
        <v/>
      </c>
      <c r="BX47" s="189" t="str">
        <f aca="false">IF(AND(Projects!$C$28&lt;=BX$4,BX$4&lt;=Projects!$C$28+Projects!$D$28-1),Projects!$B$28/Projects!$D$28,"")</f>
        <v/>
      </c>
      <c r="BY47" s="189" t="str">
        <f aca="false">IF(AND(Projects!$C$28&lt;=BY$4,BY$4&lt;=Projects!$C$28+Projects!$D$28-1),Projects!$B$28/Projects!$D$28,"")</f>
        <v/>
      </c>
      <c r="BZ47" s="189" t="str">
        <f aca="false">IF(AND(Projects!$C$28&lt;=BZ$4,BZ$4&lt;=Projects!$C$28+Projects!$D$28-1),Projects!$B$28/Projects!$D$28,"")</f>
        <v/>
      </c>
      <c r="CA47" s="189" t="str">
        <f aca="false">IF(AND(Projects!$C$28&lt;=CA$4,CA$4&lt;=Projects!$C$28+Projects!$D$28-1),Projects!$B$28/Projects!$D$28,"")</f>
        <v/>
      </c>
      <c r="CB47" s="189" t="str">
        <f aca="false">IF(AND(Projects!$C$28&lt;=CB$4,CB$4&lt;=Projects!$C$28+Projects!$D$28-1),Projects!$B$28/Projects!$D$28,"")</f>
        <v/>
      </c>
      <c r="CC47" s="189" t="str">
        <f aca="false">IF(AND(Projects!$C$28&lt;=CC$4,CC$4&lt;=Projects!$C$28+Projects!$D$28-1),Projects!$B$28/Projects!$D$28,"")</f>
        <v/>
      </c>
      <c r="CD47" s="189" t="str">
        <f aca="false">IF(AND(Projects!$C$28&lt;=CD$4,CD$4&lt;=Projects!$C$28+Projects!$D$28-1),Projects!$B$28/Projects!$D$28,"")</f>
        <v/>
      </c>
      <c r="CE47" s="189" t="str">
        <f aca="false">IF(AND(Projects!$C$28&lt;=CE$4,CE$4&lt;=Projects!$C$28+Projects!$D$28-1),Projects!$B$28/Projects!$D$28,"")</f>
        <v/>
      </c>
      <c r="CF47" s="189" t="str">
        <f aca="false">IF(AND(Projects!$C$28&lt;=CF$4,CF$4&lt;=Projects!$C$28+Projects!$D$28-1),Projects!$B$28/Projects!$D$28,"")</f>
        <v/>
      </c>
      <c r="CG47" s="189" t="str">
        <f aca="false">IF(AND(Projects!$C$28&lt;=CG$4,CG$4&lt;=Projects!$C$28+Projects!$D$28-1),Projects!$B$28/Projects!$D$28,"")</f>
        <v/>
      </c>
      <c r="CH47" s="189" t="str">
        <f aca="false">IF(AND(Projects!$C$28&lt;=CH$4,CH$4&lt;=Projects!$C$28+Projects!$D$28-1),Projects!$B$28/Projects!$D$28,"")</f>
        <v/>
      </c>
      <c r="CI47" s="189" t="str">
        <f aca="false">IF(AND(Projects!$C$28&lt;=CI$4,CI$4&lt;=Projects!$C$28+Projects!$D$28-1),Projects!$B$28/Projects!$D$28,"")</f>
        <v/>
      </c>
      <c r="CJ47" s="189" t="str">
        <f aca="false">IF(AND(Projects!$C$28&lt;=CJ$4,CJ$4&lt;=Projects!$C$28+Projects!$D$28-1),Projects!$B$28/Projects!$D$28,"")</f>
        <v/>
      </c>
      <c r="CK47" s="189" t="str">
        <f aca="false">IF(AND(Projects!$C$28&lt;=CK$4,CK$4&lt;=Projects!$C$28+Projects!$D$28-1),Projects!$B$28/Projects!$D$28,"")</f>
        <v/>
      </c>
      <c r="CL47" s="189" t="str">
        <f aca="false">IF(AND(Projects!$C$28&lt;=CL$4,CL$4&lt;=Projects!$C$28+Projects!$D$28-1),Projects!$B$28/Projects!$D$28,"")</f>
        <v/>
      </c>
      <c r="CM47" s="189" t="str">
        <f aca="false">IF(AND(Projects!$C$28&lt;=CM$4,CM$4&lt;=Projects!$C$28+Projects!$D$28-1),Projects!$B$28/Projects!$D$28,"")</f>
        <v/>
      </c>
      <c r="CN47" s="189" t="str">
        <f aca="false">IF(AND(Projects!$C$28&lt;=CN$4,CN$4&lt;=Projects!$C$28+Projects!$D$28-1),Projects!$B$28/Projects!$D$28,"")</f>
        <v/>
      </c>
      <c r="CO47" s="189" t="str">
        <f aca="false">IF(AND(Projects!$C$28&lt;=CO$4,CO$4&lt;=Projects!$C$28+Projects!$D$28-1),Projects!$B$28/Projects!$D$28,"")</f>
        <v/>
      </c>
      <c r="CP47" s="189" t="str">
        <f aca="false">IF(AND(Projects!$C$28&lt;=CP$4,CP$4&lt;=Projects!$C$28+Projects!$D$28-1),Projects!$B$28/Projects!$D$28,"")</f>
        <v/>
      </c>
      <c r="CQ47" s="189" t="str">
        <f aca="false">IF(AND(Projects!$C$28&lt;=CQ$4,CQ$4&lt;=Projects!$C$28+Projects!$D$28-1),Projects!$B$28/Projects!$D$28,"")</f>
        <v/>
      </c>
      <c r="CR47" s="189" t="str">
        <f aca="false">IF(AND(Projects!$C$28&lt;=CR$4,CR$4&lt;=Projects!$C$28+Projects!$D$28-1),Projects!$B$28/Projects!$D$28,"")</f>
        <v/>
      </c>
      <c r="CS47" s="189" t="str">
        <f aca="false">IF(AND(Projects!$C$28&lt;=CS$4,CS$4&lt;=Projects!$C$28+Projects!$D$28-1),Projects!$B$28/Projects!$D$28,"")</f>
        <v/>
      </c>
      <c r="CT47" s="189" t="str">
        <f aca="false">IF(AND(Projects!$C$28&lt;=CT$4,CT$4&lt;=Projects!$C$28+Projects!$D$28-1),Projects!$B$28/Projects!$D$28,"")</f>
        <v/>
      </c>
      <c r="CU47" s="189" t="str">
        <f aca="false">IF(AND(Projects!$C$28&lt;=CU$4,CU$4&lt;=Projects!$C$28+Projects!$D$28-1),Projects!$B$28/Projects!$D$28,"")</f>
        <v/>
      </c>
      <c r="CV47" s="189" t="str">
        <f aca="false">IF(AND(Projects!$C$28&lt;=CV$4,CV$4&lt;=Projects!$C$28+Projects!$D$28-1),Projects!$B$28/Projects!$D$28,"")</f>
        <v/>
      </c>
      <c r="CW47" s="189" t="str">
        <f aca="false">IF(AND(Projects!$C$28&lt;=CW$4,CW$4&lt;=Projects!$C$28+Projects!$D$28-1),Projects!$B$28/Projects!$D$28,"")</f>
        <v/>
      </c>
      <c r="CX47" s="189" t="str">
        <f aca="false">IF(AND(Projects!$C$28&lt;=CX$4,CX$4&lt;=Projects!$C$28+Projects!$D$28-1),Projects!$B$28/Projects!$D$28,"")</f>
        <v/>
      </c>
      <c r="CY47" s="189" t="str">
        <f aca="false">IF(AND(Projects!$C$28&lt;=CY$4,CY$4&lt;=Projects!$C$28+Projects!$D$28-1),Projects!$B$28/Projects!$D$28,"")</f>
        <v/>
      </c>
      <c r="CZ47" s="189" t="str">
        <f aca="false">IF(AND(Projects!$C$28&lt;=CZ$4,CZ$4&lt;=Projects!$C$28+Projects!$D$28-1),Projects!$B$28/Projects!$D$28,"")</f>
        <v/>
      </c>
      <c r="DA47" s="189" t="str">
        <f aca="false">IF(AND(Projects!$C$28&lt;=DA$4,DA$4&lt;=Projects!$C$28+Projects!$D$28-1),Projects!$B$28/Projects!$D$28,"")</f>
        <v/>
      </c>
      <c r="DB47" s="189" t="str">
        <f aca="false">IF(AND(Projects!$C$28&lt;=DB$4,DB$4&lt;=Projects!$C$28+Projects!$D$28-1),Projects!$B$28/Projects!$D$28,"")</f>
        <v/>
      </c>
    </row>
    <row r="48" s="1" customFormat="true" ht="15" hidden="false" customHeight="true" outlineLevel="0" collapsed="false">
      <c r="A48" s="185" t="s">
        <v>33</v>
      </c>
      <c r="B48" s="186" t="n">
        <f aca="false">Projects!$B$30</f>
        <v>15000000</v>
      </c>
      <c r="C48" s="187" t="n">
        <f aca="false">EDATE(Model!$E$2,Projects!$C$30-1)</f>
        <v>47604</v>
      </c>
      <c r="D48" s="187" t="n">
        <f aca="false">EDATE(Model!$E$2,Projects!$C$30+Projects!$D$30-2)</f>
        <v>48153</v>
      </c>
      <c r="E48" s="188" t="n">
        <f aca="false">Projects!$D$30</f>
        <v>19</v>
      </c>
      <c r="F48" s="186" t="n">
        <f aca="false">Projects!$B$30/Projects!$D$30</f>
        <v>789473.684210526</v>
      </c>
      <c r="G48" s="189" t="str">
        <f aca="false">IF(AND(Projects!$C$30&lt;=G$4,G$4&lt;=Projects!$C$30+Projects!$D$30-1),Projects!$B$30/Projects!$D$30,"")</f>
        <v/>
      </c>
      <c r="H48" s="189" t="str">
        <f aca="false">IF(AND(Projects!$C$30&lt;=H$4,H$4&lt;=Projects!$C$30+Projects!$D$30-1),Projects!$B$30/Projects!$D$30,"")</f>
        <v/>
      </c>
      <c r="I48" s="189" t="str">
        <f aca="false">IF(AND(Projects!$C$30&lt;=I$4,I$4&lt;=Projects!$C$30+Projects!$D$30-1),Projects!$B$30/Projects!$D$30,"")</f>
        <v/>
      </c>
      <c r="J48" s="189" t="str">
        <f aca="false">IF(AND(Projects!$C$30&lt;=J$4,J$4&lt;=Projects!$C$30+Projects!$D$30-1),Projects!$B$30/Projects!$D$30,"")</f>
        <v/>
      </c>
      <c r="K48" s="189" t="str">
        <f aca="false">IF(AND(Projects!$C$30&lt;=K$4,K$4&lt;=Projects!$C$30+Projects!$D$30-1),Projects!$B$30/Projects!$D$30,"")</f>
        <v/>
      </c>
      <c r="L48" s="189" t="str">
        <f aca="false">IF(AND(Projects!$C$30&lt;=L$4,L$4&lt;=Projects!$C$30+Projects!$D$30-1),Projects!$B$30/Projects!$D$30,"")</f>
        <v/>
      </c>
      <c r="M48" s="189" t="str">
        <f aca="false">IF(AND(Projects!$C$30&lt;=M$4,M$4&lt;=Projects!$C$30+Projects!$D$30-1),Projects!$B$30/Projects!$D$30,"")</f>
        <v/>
      </c>
      <c r="N48" s="189" t="str">
        <f aca="false">IF(AND(Projects!$C$30&lt;=N$4,N$4&lt;=Projects!$C$30+Projects!$D$30-1),Projects!$B$30/Projects!$D$30,"")</f>
        <v/>
      </c>
      <c r="O48" s="189" t="str">
        <f aca="false">IF(AND(Projects!$C$30&lt;=O$4,O$4&lt;=Projects!$C$30+Projects!$D$30-1),Projects!$B$30/Projects!$D$30,"")</f>
        <v/>
      </c>
      <c r="P48" s="189" t="str">
        <f aca="false">IF(AND(Projects!$C$30&lt;=P$4,P$4&lt;=Projects!$C$30+Projects!$D$30-1),Projects!$B$30/Projects!$D$30,"")</f>
        <v/>
      </c>
      <c r="Q48" s="189" t="str">
        <f aca="false">IF(AND(Projects!$C$30&lt;=Q$4,Q$4&lt;=Projects!$C$30+Projects!$D$30-1),Projects!$B$30/Projects!$D$30,"")</f>
        <v/>
      </c>
      <c r="R48" s="189" t="str">
        <f aca="false">IF(AND(Projects!$C$30&lt;=R$4,R$4&lt;=Projects!$C$30+Projects!$D$30-1),Projects!$B$30/Projects!$D$30,"")</f>
        <v/>
      </c>
      <c r="S48" s="189" t="str">
        <f aca="false">IF(AND(Projects!$C$30&lt;=S$4,S$4&lt;=Projects!$C$30+Projects!$D$30-1),Projects!$B$30/Projects!$D$30,"")</f>
        <v/>
      </c>
      <c r="T48" s="189" t="str">
        <f aca="false">IF(AND(Projects!$C$30&lt;=T$4,T$4&lt;=Projects!$C$30+Projects!$D$30-1),Projects!$B$30/Projects!$D$30,"")</f>
        <v/>
      </c>
      <c r="U48" s="189" t="str">
        <f aca="false">IF(AND(Projects!$C$30&lt;=U$4,U$4&lt;=Projects!$C$30+Projects!$D$30-1),Projects!$B$30/Projects!$D$30,"")</f>
        <v/>
      </c>
      <c r="V48" s="189" t="str">
        <f aca="false">IF(AND(Projects!$C$30&lt;=V$4,V$4&lt;=Projects!$C$30+Projects!$D$30-1),Projects!$B$30/Projects!$D$30,"")</f>
        <v/>
      </c>
      <c r="W48" s="189" t="str">
        <f aca="false">IF(AND(Projects!$C$30&lt;=W$4,W$4&lt;=Projects!$C$30+Projects!$D$30-1),Projects!$B$30/Projects!$D$30,"")</f>
        <v/>
      </c>
      <c r="X48" s="189" t="str">
        <f aca="false">IF(AND(Projects!$C$30&lt;=X$4,X$4&lt;=Projects!$C$30+Projects!$D$30-1),Projects!$B$30/Projects!$D$30,"")</f>
        <v/>
      </c>
      <c r="Y48" s="189" t="str">
        <f aca="false">IF(AND(Projects!$C$30&lt;=Y$4,Y$4&lt;=Projects!$C$30+Projects!$D$30-1),Projects!$B$30/Projects!$D$30,"")</f>
        <v/>
      </c>
      <c r="Z48" s="189" t="str">
        <f aca="false">IF(AND(Projects!$C$30&lt;=Z$4,Z$4&lt;=Projects!$C$30+Projects!$D$30-1),Projects!$B$30/Projects!$D$30,"")</f>
        <v/>
      </c>
      <c r="AA48" s="189" t="str">
        <f aca="false">IF(AND(Projects!$C$30&lt;=AA$4,AA$4&lt;=Projects!$C$30+Projects!$D$30-1),Projects!$B$30/Projects!$D$30,"")</f>
        <v/>
      </c>
      <c r="AB48" s="189" t="str">
        <f aca="false">IF(AND(Projects!$C$30&lt;=AB$4,AB$4&lt;=Projects!$C$30+Projects!$D$30-1),Projects!$B$30/Projects!$D$30,"")</f>
        <v/>
      </c>
      <c r="AC48" s="189" t="str">
        <f aca="false">IF(AND(Projects!$C$30&lt;=AC$4,AC$4&lt;=Projects!$C$30+Projects!$D$30-1),Projects!$B$30/Projects!$D$30,"")</f>
        <v/>
      </c>
      <c r="AD48" s="189" t="str">
        <f aca="false">IF(AND(Projects!$C$30&lt;=AD$4,AD$4&lt;=Projects!$C$30+Projects!$D$30-1),Projects!$B$30/Projects!$D$30,"")</f>
        <v/>
      </c>
      <c r="AE48" s="189" t="str">
        <f aca="false">IF(AND(Projects!$C$30&lt;=AE$4,AE$4&lt;=Projects!$C$30+Projects!$D$30-1),Projects!$B$30/Projects!$D$30,"")</f>
        <v/>
      </c>
      <c r="AF48" s="189" t="str">
        <f aca="false">IF(AND(Projects!$C$30&lt;=AF$4,AF$4&lt;=Projects!$C$30+Projects!$D$30-1),Projects!$B$30/Projects!$D$30,"")</f>
        <v/>
      </c>
      <c r="AG48" s="189" t="str">
        <f aca="false">IF(AND(Projects!$C$30&lt;=AG$4,AG$4&lt;=Projects!$C$30+Projects!$D$30-1),Projects!$B$30/Projects!$D$30,"")</f>
        <v/>
      </c>
      <c r="AH48" s="189" t="str">
        <f aca="false">IF(AND(Projects!$C$30&lt;=AH$4,AH$4&lt;=Projects!$C$30+Projects!$D$30-1),Projects!$B$30/Projects!$D$30,"")</f>
        <v/>
      </c>
      <c r="AI48" s="189" t="str">
        <f aca="false">IF(AND(Projects!$C$30&lt;=AI$4,AI$4&lt;=Projects!$C$30+Projects!$D$30-1),Projects!$B$30/Projects!$D$30,"")</f>
        <v/>
      </c>
      <c r="AJ48" s="189" t="str">
        <f aca="false">IF(AND(Projects!$C$30&lt;=AJ$4,AJ$4&lt;=Projects!$C$30+Projects!$D$30-1),Projects!$B$30/Projects!$D$30,"")</f>
        <v/>
      </c>
      <c r="AK48" s="189" t="str">
        <f aca="false">IF(AND(Projects!$C$30&lt;=AK$4,AK$4&lt;=Projects!$C$30+Projects!$D$30-1),Projects!$B$30/Projects!$D$30,"")</f>
        <v/>
      </c>
      <c r="AL48" s="189" t="str">
        <f aca="false">IF(AND(Projects!$C$30&lt;=AL$4,AL$4&lt;=Projects!$C$30+Projects!$D$30-1),Projects!$B$30/Projects!$D$30,"")</f>
        <v/>
      </c>
      <c r="AM48" s="189" t="str">
        <f aca="false">IF(AND(Projects!$C$30&lt;=AM$4,AM$4&lt;=Projects!$C$30+Projects!$D$30-1),Projects!$B$30/Projects!$D$30,"")</f>
        <v/>
      </c>
      <c r="AN48" s="189" t="str">
        <f aca="false">IF(AND(Projects!$C$30&lt;=AN$4,AN$4&lt;=Projects!$C$30+Projects!$D$30-1),Projects!$B$30/Projects!$D$30,"")</f>
        <v/>
      </c>
      <c r="AO48" s="189" t="str">
        <f aca="false">IF(AND(Projects!$C$30&lt;=AO$4,AO$4&lt;=Projects!$C$30+Projects!$D$30-1),Projects!$B$30/Projects!$D$30,"")</f>
        <v/>
      </c>
      <c r="AP48" s="189" t="str">
        <f aca="false">IF(AND(Projects!$C$30&lt;=AP$4,AP$4&lt;=Projects!$C$30+Projects!$D$30-1),Projects!$B$30/Projects!$D$30,"")</f>
        <v/>
      </c>
      <c r="AQ48" s="189" t="str">
        <f aca="false">IF(AND(Projects!$C$30&lt;=AQ$4,AQ$4&lt;=Projects!$C$30+Projects!$D$30-1),Projects!$B$30/Projects!$D$30,"")</f>
        <v/>
      </c>
      <c r="AR48" s="189" t="str">
        <f aca="false">IF(AND(Projects!$C$30&lt;=AR$4,AR$4&lt;=Projects!$C$30+Projects!$D$30-1),Projects!$B$30/Projects!$D$30,"")</f>
        <v/>
      </c>
      <c r="AS48" s="189" t="str">
        <f aca="false">IF(AND(Projects!$C$30&lt;=AS$4,AS$4&lt;=Projects!$C$30+Projects!$D$30-1),Projects!$B$30/Projects!$D$30,"")</f>
        <v/>
      </c>
      <c r="AT48" s="189" t="str">
        <f aca="false">IF(AND(Projects!$C$30&lt;=AT$4,AT$4&lt;=Projects!$C$30+Projects!$D$30-1),Projects!$B$30/Projects!$D$30,"")</f>
        <v/>
      </c>
      <c r="AU48" s="189" t="str">
        <f aca="false">IF(AND(Projects!$C$30&lt;=AU$4,AU$4&lt;=Projects!$C$30+Projects!$D$30-1),Projects!$B$30/Projects!$D$30,"")</f>
        <v/>
      </c>
      <c r="AV48" s="189" t="str">
        <f aca="false">IF(AND(Projects!$C$30&lt;=AV$4,AV$4&lt;=Projects!$C$30+Projects!$D$30-1),Projects!$B$30/Projects!$D$30,"")</f>
        <v/>
      </c>
      <c r="AW48" s="189" t="str">
        <f aca="false">IF(AND(Projects!$C$30&lt;=AW$4,AW$4&lt;=Projects!$C$30+Projects!$D$30-1),Projects!$B$30/Projects!$D$30,"")</f>
        <v/>
      </c>
      <c r="AX48" s="189" t="str">
        <f aca="false">IF(AND(Projects!$C$30&lt;=AX$4,AX$4&lt;=Projects!$C$30+Projects!$D$30-1),Projects!$B$30/Projects!$D$30,"")</f>
        <v/>
      </c>
      <c r="AY48" s="189" t="str">
        <f aca="false">IF(AND(Projects!$C$30&lt;=AY$4,AY$4&lt;=Projects!$C$30+Projects!$D$30-1),Projects!$B$30/Projects!$D$30,"")</f>
        <v/>
      </c>
      <c r="AZ48" s="189" t="str">
        <f aca="false">IF(AND(Projects!$C$30&lt;=AZ$4,AZ$4&lt;=Projects!$C$30+Projects!$D$30-1),Projects!$B$30/Projects!$D$30,"")</f>
        <v/>
      </c>
      <c r="BA48" s="189" t="str">
        <f aca="false">IF(AND(Projects!$C$30&lt;=BA$4,BA$4&lt;=Projects!$C$30+Projects!$D$30-1),Projects!$B$30/Projects!$D$30,"")</f>
        <v/>
      </c>
      <c r="BB48" s="189" t="str">
        <f aca="false">IF(AND(Projects!$C$30&lt;=BB$4,BB$4&lt;=Projects!$C$30+Projects!$D$30-1),Projects!$B$30/Projects!$D$30,"")</f>
        <v/>
      </c>
      <c r="BC48" s="189" t="str">
        <f aca="false">IF(AND(Projects!$C$30&lt;=BC$4,BC$4&lt;=Projects!$C$30+Projects!$D$30-1),Projects!$B$30/Projects!$D$30,"")</f>
        <v/>
      </c>
      <c r="BD48" s="189" t="n">
        <f aca="false">IF(AND(Projects!$C$30&lt;=BD$4,BD$4&lt;=Projects!$C$30+Projects!$D$30-1),Projects!$B$30/Projects!$D$30,"")</f>
        <v>789473.684210526</v>
      </c>
      <c r="BE48" s="189" t="n">
        <f aca="false">IF(AND(Projects!$C$30&lt;=BE$4,BE$4&lt;=Projects!$C$30+Projects!$D$30-1),Projects!$B$30/Projects!$D$30,"")</f>
        <v>789473.684210526</v>
      </c>
      <c r="BF48" s="189" t="n">
        <f aca="false">IF(AND(Projects!$C$30&lt;=BF$4,BF$4&lt;=Projects!$C$30+Projects!$D$30-1),Projects!$B$30/Projects!$D$30,"")</f>
        <v>789473.684210526</v>
      </c>
      <c r="BG48" s="189" t="n">
        <f aca="false">IF(AND(Projects!$C$30&lt;=BG$4,BG$4&lt;=Projects!$C$30+Projects!$D$30-1),Projects!$B$30/Projects!$D$30,"")</f>
        <v>789473.684210526</v>
      </c>
      <c r="BH48" s="189" t="n">
        <f aca="false">IF(AND(Projects!$C$30&lt;=BH$4,BH$4&lt;=Projects!$C$30+Projects!$D$30-1),Projects!$B$30/Projects!$D$30,"")</f>
        <v>789473.684210526</v>
      </c>
      <c r="BI48" s="189" t="n">
        <f aca="false">IF(AND(Projects!$C$30&lt;=BI$4,BI$4&lt;=Projects!$C$30+Projects!$D$30-1),Projects!$B$30/Projects!$D$30,"")</f>
        <v>789473.684210526</v>
      </c>
      <c r="BJ48" s="189" t="n">
        <f aca="false">IF(AND(Projects!$C$30&lt;=BJ$4,BJ$4&lt;=Projects!$C$30+Projects!$D$30-1),Projects!$B$30/Projects!$D$30,"")</f>
        <v>789473.684210526</v>
      </c>
      <c r="BK48" s="189" t="n">
        <f aca="false">IF(AND(Projects!$C$30&lt;=BK$4,BK$4&lt;=Projects!$C$30+Projects!$D$30-1),Projects!$B$30/Projects!$D$30,"")</f>
        <v>789473.684210526</v>
      </c>
      <c r="BL48" s="189" t="n">
        <f aca="false">IF(AND(Projects!$C$30&lt;=BL$4,BL$4&lt;=Projects!$C$30+Projects!$D$30-1),Projects!$B$30/Projects!$D$30,"")</f>
        <v>789473.684210526</v>
      </c>
      <c r="BM48" s="189" t="n">
        <f aca="false">IF(AND(Projects!$C$30&lt;=BM$4,BM$4&lt;=Projects!$C$30+Projects!$D$30-1),Projects!$B$30/Projects!$D$30,"")</f>
        <v>789473.684210526</v>
      </c>
      <c r="BN48" s="189" t="n">
        <f aca="false">IF(AND(Projects!$C$30&lt;=BN$4,BN$4&lt;=Projects!$C$30+Projects!$D$30-1),Projects!$B$30/Projects!$D$30,"")</f>
        <v>789473.684210526</v>
      </c>
      <c r="BO48" s="189" t="n">
        <f aca="false">IF(AND(Projects!$C$30&lt;=BO$4,BO$4&lt;=Projects!$C$30+Projects!$D$30-1),Projects!$B$30/Projects!$D$30,"")</f>
        <v>789473.684210526</v>
      </c>
      <c r="BP48" s="189" t="n">
        <f aca="false">IF(AND(Projects!$C$30&lt;=BP$4,BP$4&lt;=Projects!$C$30+Projects!$D$30-1),Projects!$B$30/Projects!$D$30,"")</f>
        <v>789473.684210526</v>
      </c>
      <c r="BQ48" s="189" t="n">
        <f aca="false">IF(AND(Projects!$C$30&lt;=BQ$4,BQ$4&lt;=Projects!$C$30+Projects!$D$30-1),Projects!$B$30/Projects!$D$30,"")</f>
        <v>789473.684210526</v>
      </c>
      <c r="BR48" s="189" t="n">
        <f aca="false">IF(AND(Projects!$C$30&lt;=BR$4,BR$4&lt;=Projects!$C$30+Projects!$D$30-1),Projects!$B$30/Projects!$D$30,"")</f>
        <v>789473.684210526</v>
      </c>
      <c r="BS48" s="189" t="n">
        <f aca="false">IF(AND(Projects!$C$30&lt;=BS$4,BS$4&lt;=Projects!$C$30+Projects!$D$30-1),Projects!$B$30/Projects!$D$30,"")</f>
        <v>789473.684210526</v>
      </c>
      <c r="BT48" s="189" t="n">
        <f aca="false">IF(AND(Projects!$C$30&lt;=BT$4,BT$4&lt;=Projects!$C$30+Projects!$D$30-1),Projects!$B$30/Projects!$D$30,"")</f>
        <v>789473.684210526</v>
      </c>
      <c r="BU48" s="189" t="n">
        <f aca="false">IF(AND(Projects!$C$30&lt;=BU$4,BU$4&lt;=Projects!$C$30+Projects!$D$30-1),Projects!$B$30/Projects!$D$30,"")</f>
        <v>789473.684210526</v>
      </c>
      <c r="BV48" s="189" t="n">
        <f aca="false">IF(AND(Projects!$C$30&lt;=BV$4,BV$4&lt;=Projects!$C$30+Projects!$D$30-1),Projects!$B$30/Projects!$D$30,"")</f>
        <v>789473.684210526</v>
      </c>
      <c r="BW48" s="189" t="str">
        <f aca="false">IF(AND(Projects!$C$30&lt;=BW$4,BW$4&lt;=Projects!$C$30+Projects!$D$30-1),Projects!$B$30/Projects!$D$30,"")</f>
        <v/>
      </c>
      <c r="BX48" s="189" t="str">
        <f aca="false">IF(AND(Projects!$C$30&lt;=BX$4,BX$4&lt;=Projects!$C$30+Projects!$D$30-1),Projects!$B$30/Projects!$D$30,"")</f>
        <v/>
      </c>
      <c r="BY48" s="189" t="str">
        <f aca="false">IF(AND(Projects!$C$30&lt;=BY$4,BY$4&lt;=Projects!$C$30+Projects!$D$30-1),Projects!$B$30/Projects!$D$30,"")</f>
        <v/>
      </c>
      <c r="BZ48" s="189" t="str">
        <f aca="false">IF(AND(Projects!$C$30&lt;=BZ$4,BZ$4&lt;=Projects!$C$30+Projects!$D$30-1),Projects!$B$30/Projects!$D$30,"")</f>
        <v/>
      </c>
      <c r="CA48" s="189" t="str">
        <f aca="false">IF(AND(Projects!$C$30&lt;=CA$4,CA$4&lt;=Projects!$C$30+Projects!$D$30-1),Projects!$B$30/Projects!$D$30,"")</f>
        <v/>
      </c>
      <c r="CB48" s="189" t="str">
        <f aca="false">IF(AND(Projects!$C$30&lt;=CB$4,CB$4&lt;=Projects!$C$30+Projects!$D$30-1),Projects!$B$30/Projects!$D$30,"")</f>
        <v/>
      </c>
      <c r="CC48" s="189" t="str">
        <f aca="false">IF(AND(Projects!$C$30&lt;=CC$4,CC$4&lt;=Projects!$C$30+Projects!$D$30-1),Projects!$B$30/Projects!$D$30,"")</f>
        <v/>
      </c>
      <c r="CD48" s="189" t="str">
        <f aca="false">IF(AND(Projects!$C$30&lt;=CD$4,CD$4&lt;=Projects!$C$30+Projects!$D$30-1),Projects!$B$30/Projects!$D$30,"")</f>
        <v/>
      </c>
      <c r="CE48" s="189" t="str">
        <f aca="false">IF(AND(Projects!$C$30&lt;=CE$4,CE$4&lt;=Projects!$C$30+Projects!$D$30-1),Projects!$B$30/Projects!$D$30,"")</f>
        <v/>
      </c>
      <c r="CF48" s="189" t="str">
        <f aca="false">IF(AND(Projects!$C$30&lt;=CF$4,CF$4&lt;=Projects!$C$30+Projects!$D$30-1),Projects!$B$30/Projects!$D$30,"")</f>
        <v/>
      </c>
      <c r="CG48" s="189" t="str">
        <f aca="false">IF(AND(Projects!$C$30&lt;=CG$4,CG$4&lt;=Projects!$C$30+Projects!$D$30-1),Projects!$B$30/Projects!$D$30,"")</f>
        <v/>
      </c>
      <c r="CH48" s="189" t="str">
        <f aca="false">IF(AND(Projects!$C$30&lt;=CH$4,CH$4&lt;=Projects!$C$30+Projects!$D$30-1),Projects!$B$30/Projects!$D$30,"")</f>
        <v/>
      </c>
      <c r="CI48" s="189" t="str">
        <f aca="false">IF(AND(Projects!$C$30&lt;=CI$4,CI$4&lt;=Projects!$C$30+Projects!$D$30-1),Projects!$B$30/Projects!$D$30,"")</f>
        <v/>
      </c>
      <c r="CJ48" s="189" t="str">
        <f aca="false">IF(AND(Projects!$C$30&lt;=CJ$4,CJ$4&lt;=Projects!$C$30+Projects!$D$30-1),Projects!$B$30/Projects!$D$30,"")</f>
        <v/>
      </c>
      <c r="CK48" s="189" t="str">
        <f aca="false">IF(AND(Projects!$C$30&lt;=CK$4,CK$4&lt;=Projects!$C$30+Projects!$D$30-1),Projects!$B$30/Projects!$D$30,"")</f>
        <v/>
      </c>
      <c r="CL48" s="189" t="str">
        <f aca="false">IF(AND(Projects!$C$30&lt;=CL$4,CL$4&lt;=Projects!$C$30+Projects!$D$30-1),Projects!$B$30/Projects!$D$30,"")</f>
        <v/>
      </c>
      <c r="CM48" s="189" t="str">
        <f aca="false">IF(AND(Projects!$C$30&lt;=CM$4,CM$4&lt;=Projects!$C$30+Projects!$D$30-1),Projects!$B$30/Projects!$D$30,"")</f>
        <v/>
      </c>
      <c r="CN48" s="189" t="str">
        <f aca="false">IF(AND(Projects!$C$30&lt;=CN$4,CN$4&lt;=Projects!$C$30+Projects!$D$30-1),Projects!$B$30/Projects!$D$30,"")</f>
        <v/>
      </c>
      <c r="CO48" s="189" t="str">
        <f aca="false">IF(AND(Projects!$C$30&lt;=CO$4,CO$4&lt;=Projects!$C$30+Projects!$D$30-1),Projects!$B$30/Projects!$D$30,"")</f>
        <v/>
      </c>
      <c r="CP48" s="189" t="str">
        <f aca="false">IF(AND(Projects!$C$30&lt;=CP$4,CP$4&lt;=Projects!$C$30+Projects!$D$30-1),Projects!$B$30/Projects!$D$30,"")</f>
        <v/>
      </c>
      <c r="CQ48" s="189" t="str">
        <f aca="false">IF(AND(Projects!$C$30&lt;=CQ$4,CQ$4&lt;=Projects!$C$30+Projects!$D$30-1),Projects!$B$30/Projects!$D$30,"")</f>
        <v/>
      </c>
      <c r="CR48" s="189" t="str">
        <f aca="false">IF(AND(Projects!$C$30&lt;=CR$4,CR$4&lt;=Projects!$C$30+Projects!$D$30-1),Projects!$B$30/Projects!$D$30,"")</f>
        <v/>
      </c>
      <c r="CS48" s="189" t="str">
        <f aca="false">IF(AND(Projects!$C$30&lt;=CS$4,CS$4&lt;=Projects!$C$30+Projects!$D$30-1),Projects!$B$30/Projects!$D$30,"")</f>
        <v/>
      </c>
      <c r="CT48" s="189" t="str">
        <f aca="false">IF(AND(Projects!$C$30&lt;=CT$4,CT$4&lt;=Projects!$C$30+Projects!$D$30-1),Projects!$B$30/Projects!$D$30,"")</f>
        <v/>
      </c>
      <c r="CU48" s="189" t="str">
        <f aca="false">IF(AND(Projects!$C$30&lt;=CU$4,CU$4&lt;=Projects!$C$30+Projects!$D$30-1),Projects!$B$30/Projects!$D$30,"")</f>
        <v/>
      </c>
      <c r="CV48" s="189" t="str">
        <f aca="false">IF(AND(Projects!$C$30&lt;=CV$4,CV$4&lt;=Projects!$C$30+Projects!$D$30-1),Projects!$B$30/Projects!$D$30,"")</f>
        <v/>
      </c>
      <c r="CW48" s="189" t="str">
        <f aca="false">IF(AND(Projects!$C$30&lt;=CW$4,CW$4&lt;=Projects!$C$30+Projects!$D$30-1),Projects!$B$30/Projects!$D$30,"")</f>
        <v/>
      </c>
      <c r="CX48" s="189" t="str">
        <f aca="false">IF(AND(Projects!$C$30&lt;=CX$4,CX$4&lt;=Projects!$C$30+Projects!$D$30-1),Projects!$B$30/Projects!$D$30,"")</f>
        <v/>
      </c>
      <c r="CY48" s="189" t="str">
        <f aca="false">IF(AND(Projects!$C$30&lt;=CY$4,CY$4&lt;=Projects!$C$30+Projects!$D$30-1),Projects!$B$30/Projects!$D$30,"")</f>
        <v/>
      </c>
      <c r="CZ48" s="189" t="str">
        <f aca="false">IF(AND(Projects!$C$30&lt;=CZ$4,CZ$4&lt;=Projects!$C$30+Projects!$D$30-1),Projects!$B$30/Projects!$D$30,"")</f>
        <v/>
      </c>
      <c r="DA48" s="189" t="str">
        <f aca="false">IF(AND(Projects!$C$30&lt;=DA$4,DA$4&lt;=Projects!$C$30+Projects!$D$30-1),Projects!$B$30/Projects!$D$30,"")</f>
        <v/>
      </c>
      <c r="DB48" s="189" t="str">
        <f aca="false">IF(AND(Projects!$C$30&lt;=DB$4,DB$4&lt;=Projects!$C$30+Projects!$D$30-1),Projects!$B$30/Projects!$D$30,"")</f>
        <v/>
      </c>
    </row>
    <row r="49" s="1" customFormat="true" ht="15" hidden="false" customHeight="true" outlineLevel="0" collapsed="false">
      <c r="A49" s="185" t="s">
        <v>40</v>
      </c>
      <c r="B49" s="186" t="n">
        <f aca="false">Projects!$B$37</f>
        <v>15000000</v>
      </c>
      <c r="C49" s="187" t="n">
        <f aca="false">EDATE(Model!$E$2,Projects!$C$37-1)</f>
        <v>48030</v>
      </c>
      <c r="D49" s="187" t="n">
        <f aca="false">EDATE(Model!$E$2,Projects!$C$37+Projects!$D$37-2)</f>
        <v>48580</v>
      </c>
      <c r="E49" s="188" t="n">
        <f aca="false">Projects!$D$37</f>
        <v>19</v>
      </c>
      <c r="F49" s="186" t="n">
        <f aca="false">Projects!$B$37/Projects!$D$37</f>
        <v>789473.684210526</v>
      </c>
      <c r="G49" s="189" t="str">
        <f aca="false">IF(AND(Projects!$C$37&lt;=G$4,G$4&lt;=Projects!$C$37+Projects!$D$37-1),Projects!$B$37/Projects!$D$37,"")</f>
        <v/>
      </c>
      <c r="H49" s="189" t="str">
        <f aca="false">IF(AND(Projects!$C$37&lt;=H$4,H$4&lt;=Projects!$C$37+Projects!$D$37-1),Projects!$B$37/Projects!$D$37,"")</f>
        <v/>
      </c>
      <c r="I49" s="189" t="str">
        <f aca="false">IF(AND(Projects!$C$37&lt;=I$4,I$4&lt;=Projects!$C$37+Projects!$D$37-1),Projects!$B$37/Projects!$D$37,"")</f>
        <v/>
      </c>
      <c r="J49" s="189" t="str">
        <f aca="false">IF(AND(Projects!$C$37&lt;=J$4,J$4&lt;=Projects!$C$37+Projects!$D$37-1),Projects!$B$37/Projects!$D$37,"")</f>
        <v/>
      </c>
      <c r="K49" s="189" t="str">
        <f aca="false">IF(AND(Projects!$C$37&lt;=K$4,K$4&lt;=Projects!$C$37+Projects!$D$37-1),Projects!$B$37/Projects!$D$37,"")</f>
        <v/>
      </c>
      <c r="L49" s="189" t="str">
        <f aca="false">IF(AND(Projects!$C$37&lt;=L$4,L$4&lt;=Projects!$C$37+Projects!$D$37-1),Projects!$B$37/Projects!$D$37,"")</f>
        <v/>
      </c>
      <c r="M49" s="189" t="str">
        <f aca="false">IF(AND(Projects!$C$37&lt;=M$4,M$4&lt;=Projects!$C$37+Projects!$D$37-1),Projects!$B$37/Projects!$D$37,"")</f>
        <v/>
      </c>
      <c r="N49" s="189" t="str">
        <f aca="false">IF(AND(Projects!$C$37&lt;=N$4,N$4&lt;=Projects!$C$37+Projects!$D$37-1),Projects!$B$37/Projects!$D$37,"")</f>
        <v/>
      </c>
      <c r="O49" s="189" t="str">
        <f aca="false">IF(AND(Projects!$C$37&lt;=O$4,O$4&lt;=Projects!$C$37+Projects!$D$37-1),Projects!$B$37/Projects!$D$37,"")</f>
        <v/>
      </c>
      <c r="P49" s="189" t="str">
        <f aca="false">IF(AND(Projects!$C$37&lt;=P$4,P$4&lt;=Projects!$C$37+Projects!$D$37-1),Projects!$B$37/Projects!$D$37,"")</f>
        <v/>
      </c>
      <c r="Q49" s="189" t="str">
        <f aca="false">IF(AND(Projects!$C$37&lt;=Q$4,Q$4&lt;=Projects!$C$37+Projects!$D$37-1),Projects!$B$37/Projects!$D$37,"")</f>
        <v/>
      </c>
      <c r="R49" s="189" t="str">
        <f aca="false">IF(AND(Projects!$C$37&lt;=R$4,R$4&lt;=Projects!$C$37+Projects!$D$37-1),Projects!$B$37/Projects!$D$37,"")</f>
        <v/>
      </c>
      <c r="S49" s="189" t="str">
        <f aca="false">IF(AND(Projects!$C$37&lt;=S$4,S$4&lt;=Projects!$C$37+Projects!$D$37-1),Projects!$B$37/Projects!$D$37,"")</f>
        <v/>
      </c>
      <c r="T49" s="189" t="str">
        <f aca="false">IF(AND(Projects!$C$37&lt;=T$4,T$4&lt;=Projects!$C$37+Projects!$D$37-1),Projects!$B$37/Projects!$D$37,"")</f>
        <v/>
      </c>
      <c r="U49" s="189" t="str">
        <f aca="false">IF(AND(Projects!$C$37&lt;=U$4,U$4&lt;=Projects!$C$37+Projects!$D$37-1),Projects!$B$37/Projects!$D$37,"")</f>
        <v/>
      </c>
      <c r="V49" s="189" t="str">
        <f aca="false">IF(AND(Projects!$C$37&lt;=V$4,V$4&lt;=Projects!$C$37+Projects!$D$37-1),Projects!$B$37/Projects!$D$37,"")</f>
        <v/>
      </c>
      <c r="W49" s="189" t="str">
        <f aca="false">IF(AND(Projects!$C$37&lt;=W$4,W$4&lt;=Projects!$C$37+Projects!$D$37-1),Projects!$B$37/Projects!$D$37,"")</f>
        <v/>
      </c>
      <c r="X49" s="189" t="str">
        <f aca="false">IF(AND(Projects!$C$37&lt;=X$4,X$4&lt;=Projects!$C$37+Projects!$D$37-1),Projects!$B$37/Projects!$D$37,"")</f>
        <v/>
      </c>
      <c r="Y49" s="189" t="str">
        <f aca="false">IF(AND(Projects!$C$37&lt;=Y$4,Y$4&lt;=Projects!$C$37+Projects!$D$37-1),Projects!$B$37/Projects!$D$37,"")</f>
        <v/>
      </c>
      <c r="Z49" s="189" t="str">
        <f aca="false">IF(AND(Projects!$C$37&lt;=Z$4,Z$4&lt;=Projects!$C$37+Projects!$D$37-1),Projects!$B$37/Projects!$D$37,"")</f>
        <v/>
      </c>
      <c r="AA49" s="189" t="str">
        <f aca="false">IF(AND(Projects!$C$37&lt;=AA$4,AA$4&lt;=Projects!$C$37+Projects!$D$37-1),Projects!$B$37/Projects!$D$37,"")</f>
        <v/>
      </c>
      <c r="AB49" s="189" t="str">
        <f aca="false">IF(AND(Projects!$C$37&lt;=AB$4,AB$4&lt;=Projects!$C$37+Projects!$D$37-1),Projects!$B$37/Projects!$D$37,"")</f>
        <v/>
      </c>
      <c r="AC49" s="189" t="str">
        <f aca="false">IF(AND(Projects!$C$37&lt;=AC$4,AC$4&lt;=Projects!$C$37+Projects!$D$37-1),Projects!$B$37/Projects!$D$37,"")</f>
        <v/>
      </c>
      <c r="AD49" s="189" t="str">
        <f aca="false">IF(AND(Projects!$C$37&lt;=AD$4,AD$4&lt;=Projects!$C$37+Projects!$D$37-1),Projects!$B$37/Projects!$D$37,"")</f>
        <v/>
      </c>
      <c r="AE49" s="189" t="str">
        <f aca="false">IF(AND(Projects!$C$37&lt;=AE$4,AE$4&lt;=Projects!$C$37+Projects!$D$37-1),Projects!$B$37/Projects!$D$37,"")</f>
        <v/>
      </c>
      <c r="AF49" s="189" t="str">
        <f aca="false">IF(AND(Projects!$C$37&lt;=AF$4,AF$4&lt;=Projects!$C$37+Projects!$D$37-1),Projects!$B$37/Projects!$D$37,"")</f>
        <v/>
      </c>
      <c r="AG49" s="189" t="str">
        <f aca="false">IF(AND(Projects!$C$37&lt;=AG$4,AG$4&lt;=Projects!$C$37+Projects!$D$37-1),Projects!$B$37/Projects!$D$37,"")</f>
        <v/>
      </c>
      <c r="AH49" s="189" t="str">
        <f aca="false">IF(AND(Projects!$C$37&lt;=AH$4,AH$4&lt;=Projects!$C$37+Projects!$D$37-1),Projects!$B$37/Projects!$D$37,"")</f>
        <v/>
      </c>
      <c r="AI49" s="189" t="str">
        <f aca="false">IF(AND(Projects!$C$37&lt;=AI$4,AI$4&lt;=Projects!$C$37+Projects!$D$37-1),Projects!$B$37/Projects!$D$37,"")</f>
        <v/>
      </c>
      <c r="AJ49" s="189" t="str">
        <f aca="false">IF(AND(Projects!$C$37&lt;=AJ$4,AJ$4&lt;=Projects!$C$37+Projects!$D$37-1),Projects!$B$37/Projects!$D$37,"")</f>
        <v/>
      </c>
      <c r="AK49" s="189" t="str">
        <f aca="false">IF(AND(Projects!$C$37&lt;=AK$4,AK$4&lt;=Projects!$C$37+Projects!$D$37-1),Projects!$B$37/Projects!$D$37,"")</f>
        <v/>
      </c>
      <c r="AL49" s="189" t="str">
        <f aca="false">IF(AND(Projects!$C$37&lt;=AL$4,AL$4&lt;=Projects!$C$37+Projects!$D$37-1),Projects!$B$37/Projects!$D$37,"")</f>
        <v/>
      </c>
      <c r="AM49" s="189" t="str">
        <f aca="false">IF(AND(Projects!$C$37&lt;=AM$4,AM$4&lt;=Projects!$C$37+Projects!$D$37-1),Projects!$B$37/Projects!$D$37,"")</f>
        <v/>
      </c>
      <c r="AN49" s="189" t="str">
        <f aca="false">IF(AND(Projects!$C$37&lt;=AN$4,AN$4&lt;=Projects!$C$37+Projects!$D$37-1),Projects!$B$37/Projects!$D$37,"")</f>
        <v/>
      </c>
      <c r="AO49" s="189" t="str">
        <f aca="false">IF(AND(Projects!$C$37&lt;=AO$4,AO$4&lt;=Projects!$C$37+Projects!$D$37-1),Projects!$B$37/Projects!$D$37,"")</f>
        <v/>
      </c>
      <c r="AP49" s="189" t="str">
        <f aca="false">IF(AND(Projects!$C$37&lt;=AP$4,AP$4&lt;=Projects!$C$37+Projects!$D$37-1),Projects!$B$37/Projects!$D$37,"")</f>
        <v/>
      </c>
      <c r="AQ49" s="189" t="str">
        <f aca="false">IF(AND(Projects!$C$37&lt;=AQ$4,AQ$4&lt;=Projects!$C$37+Projects!$D$37-1),Projects!$B$37/Projects!$D$37,"")</f>
        <v/>
      </c>
      <c r="AR49" s="189" t="str">
        <f aca="false">IF(AND(Projects!$C$37&lt;=AR$4,AR$4&lt;=Projects!$C$37+Projects!$D$37-1),Projects!$B$37/Projects!$D$37,"")</f>
        <v/>
      </c>
      <c r="AS49" s="189" t="str">
        <f aca="false">IF(AND(Projects!$C$37&lt;=AS$4,AS$4&lt;=Projects!$C$37+Projects!$D$37-1),Projects!$B$37/Projects!$D$37,"")</f>
        <v/>
      </c>
      <c r="AT49" s="189" t="str">
        <f aca="false">IF(AND(Projects!$C$37&lt;=AT$4,AT$4&lt;=Projects!$C$37+Projects!$D$37-1),Projects!$B$37/Projects!$D$37,"")</f>
        <v/>
      </c>
      <c r="AU49" s="189" t="str">
        <f aca="false">IF(AND(Projects!$C$37&lt;=AU$4,AU$4&lt;=Projects!$C$37+Projects!$D$37-1),Projects!$B$37/Projects!$D$37,"")</f>
        <v/>
      </c>
      <c r="AV49" s="189" t="str">
        <f aca="false">IF(AND(Projects!$C$37&lt;=AV$4,AV$4&lt;=Projects!$C$37+Projects!$D$37-1),Projects!$B$37/Projects!$D$37,"")</f>
        <v/>
      </c>
      <c r="AW49" s="189" t="str">
        <f aca="false">IF(AND(Projects!$C$37&lt;=AW$4,AW$4&lt;=Projects!$C$37+Projects!$D$37-1),Projects!$B$37/Projects!$D$37,"")</f>
        <v/>
      </c>
      <c r="AX49" s="189" t="str">
        <f aca="false">IF(AND(Projects!$C$37&lt;=AX$4,AX$4&lt;=Projects!$C$37+Projects!$D$37-1),Projects!$B$37/Projects!$D$37,"")</f>
        <v/>
      </c>
      <c r="AY49" s="189" t="str">
        <f aca="false">IF(AND(Projects!$C$37&lt;=AY$4,AY$4&lt;=Projects!$C$37+Projects!$D$37-1),Projects!$B$37/Projects!$D$37,"")</f>
        <v/>
      </c>
      <c r="AZ49" s="189" t="str">
        <f aca="false">IF(AND(Projects!$C$37&lt;=AZ$4,AZ$4&lt;=Projects!$C$37+Projects!$D$37-1),Projects!$B$37/Projects!$D$37,"")</f>
        <v/>
      </c>
      <c r="BA49" s="189" t="str">
        <f aca="false">IF(AND(Projects!$C$37&lt;=BA$4,BA$4&lt;=Projects!$C$37+Projects!$D$37-1),Projects!$B$37/Projects!$D$37,"")</f>
        <v/>
      </c>
      <c r="BB49" s="189" t="str">
        <f aca="false">IF(AND(Projects!$C$37&lt;=BB$4,BB$4&lt;=Projects!$C$37+Projects!$D$37-1),Projects!$B$37/Projects!$D$37,"")</f>
        <v/>
      </c>
      <c r="BC49" s="189" t="str">
        <f aca="false">IF(AND(Projects!$C$37&lt;=BC$4,BC$4&lt;=Projects!$C$37+Projects!$D$37-1),Projects!$B$37/Projects!$D$37,"")</f>
        <v/>
      </c>
      <c r="BD49" s="189" t="str">
        <f aca="false">IF(AND(Projects!$C$37&lt;=BD$4,BD$4&lt;=Projects!$C$37+Projects!$D$37-1),Projects!$B$37/Projects!$D$37,"")</f>
        <v/>
      </c>
      <c r="BE49" s="189" t="str">
        <f aca="false">IF(AND(Projects!$C$37&lt;=BE$4,BE$4&lt;=Projects!$C$37+Projects!$D$37-1),Projects!$B$37/Projects!$D$37,"")</f>
        <v/>
      </c>
      <c r="BF49" s="189" t="str">
        <f aca="false">IF(AND(Projects!$C$37&lt;=BF$4,BF$4&lt;=Projects!$C$37+Projects!$D$37-1),Projects!$B$37/Projects!$D$37,"")</f>
        <v/>
      </c>
      <c r="BG49" s="189" t="str">
        <f aca="false">IF(AND(Projects!$C$37&lt;=BG$4,BG$4&lt;=Projects!$C$37+Projects!$D$37-1),Projects!$B$37/Projects!$D$37,"")</f>
        <v/>
      </c>
      <c r="BH49" s="189" t="str">
        <f aca="false">IF(AND(Projects!$C$37&lt;=BH$4,BH$4&lt;=Projects!$C$37+Projects!$D$37-1),Projects!$B$37/Projects!$D$37,"")</f>
        <v/>
      </c>
      <c r="BI49" s="189" t="str">
        <f aca="false">IF(AND(Projects!$C$37&lt;=BI$4,BI$4&lt;=Projects!$C$37+Projects!$D$37-1),Projects!$B$37/Projects!$D$37,"")</f>
        <v/>
      </c>
      <c r="BJ49" s="189" t="str">
        <f aca="false">IF(AND(Projects!$C$37&lt;=BJ$4,BJ$4&lt;=Projects!$C$37+Projects!$D$37-1),Projects!$B$37/Projects!$D$37,"")</f>
        <v/>
      </c>
      <c r="BK49" s="189" t="str">
        <f aca="false">IF(AND(Projects!$C$37&lt;=BK$4,BK$4&lt;=Projects!$C$37+Projects!$D$37-1),Projects!$B$37/Projects!$D$37,"")</f>
        <v/>
      </c>
      <c r="BL49" s="189" t="str">
        <f aca="false">IF(AND(Projects!$C$37&lt;=BL$4,BL$4&lt;=Projects!$C$37+Projects!$D$37-1),Projects!$B$37/Projects!$D$37,"")</f>
        <v/>
      </c>
      <c r="BM49" s="189" t="str">
        <f aca="false">IF(AND(Projects!$C$37&lt;=BM$4,BM$4&lt;=Projects!$C$37+Projects!$D$37-1),Projects!$B$37/Projects!$D$37,"")</f>
        <v/>
      </c>
      <c r="BN49" s="189" t="str">
        <f aca="false">IF(AND(Projects!$C$37&lt;=BN$4,BN$4&lt;=Projects!$C$37+Projects!$D$37-1),Projects!$B$37/Projects!$D$37,"")</f>
        <v/>
      </c>
      <c r="BO49" s="189" t="str">
        <f aca="false">IF(AND(Projects!$C$37&lt;=BO$4,BO$4&lt;=Projects!$C$37+Projects!$D$37-1),Projects!$B$37/Projects!$D$37,"")</f>
        <v/>
      </c>
      <c r="BP49" s="189" t="str">
        <f aca="false">IF(AND(Projects!$C$37&lt;=BP$4,BP$4&lt;=Projects!$C$37+Projects!$D$37-1),Projects!$B$37/Projects!$D$37,"")</f>
        <v/>
      </c>
      <c r="BQ49" s="189" t="str">
        <f aca="false">IF(AND(Projects!$C$37&lt;=BQ$4,BQ$4&lt;=Projects!$C$37+Projects!$D$37-1),Projects!$B$37/Projects!$D$37,"")</f>
        <v/>
      </c>
      <c r="BR49" s="189" t="n">
        <f aca="false">IF(AND(Projects!$C$37&lt;=BR$4,BR$4&lt;=Projects!$C$37+Projects!$D$37-1),Projects!$B$37/Projects!$D$37,"")</f>
        <v>789473.684210526</v>
      </c>
      <c r="BS49" s="189" t="n">
        <f aca="false">IF(AND(Projects!$C$37&lt;=BS$4,BS$4&lt;=Projects!$C$37+Projects!$D$37-1),Projects!$B$37/Projects!$D$37,"")</f>
        <v>789473.684210526</v>
      </c>
      <c r="BT49" s="189" t="n">
        <f aca="false">IF(AND(Projects!$C$37&lt;=BT$4,BT$4&lt;=Projects!$C$37+Projects!$D$37-1),Projects!$B$37/Projects!$D$37,"")</f>
        <v>789473.684210526</v>
      </c>
      <c r="BU49" s="189" t="n">
        <f aca="false">IF(AND(Projects!$C$37&lt;=BU$4,BU$4&lt;=Projects!$C$37+Projects!$D$37-1),Projects!$B$37/Projects!$D$37,"")</f>
        <v>789473.684210526</v>
      </c>
      <c r="BV49" s="189" t="n">
        <f aca="false">IF(AND(Projects!$C$37&lt;=BV$4,BV$4&lt;=Projects!$C$37+Projects!$D$37-1),Projects!$B$37/Projects!$D$37,"")</f>
        <v>789473.684210526</v>
      </c>
      <c r="BW49" s="189" t="n">
        <f aca="false">IF(AND(Projects!$C$37&lt;=BW$4,BW$4&lt;=Projects!$C$37+Projects!$D$37-1),Projects!$B$37/Projects!$D$37,"")</f>
        <v>789473.684210526</v>
      </c>
      <c r="BX49" s="189" t="n">
        <f aca="false">IF(AND(Projects!$C$37&lt;=BX$4,BX$4&lt;=Projects!$C$37+Projects!$D$37-1),Projects!$B$37/Projects!$D$37,"")</f>
        <v>789473.684210526</v>
      </c>
      <c r="BY49" s="189" t="n">
        <f aca="false">IF(AND(Projects!$C$37&lt;=BY$4,BY$4&lt;=Projects!$C$37+Projects!$D$37-1),Projects!$B$37/Projects!$D$37,"")</f>
        <v>789473.684210526</v>
      </c>
      <c r="BZ49" s="189" t="n">
        <f aca="false">IF(AND(Projects!$C$37&lt;=BZ$4,BZ$4&lt;=Projects!$C$37+Projects!$D$37-1),Projects!$B$37/Projects!$D$37,"")</f>
        <v>789473.684210526</v>
      </c>
      <c r="CA49" s="189" t="n">
        <f aca="false">IF(AND(Projects!$C$37&lt;=CA$4,CA$4&lt;=Projects!$C$37+Projects!$D$37-1),Projects!$B$37/Projects!$D$37,"")</f>
        <v>789473.684210526</v>
      </c>
      <c r="CB49" s="189" t="n">
        <f aca="false">IF(AND(Projects!$C$37&lt;=CB$4,CB$4&lt;=Projects!$C$37+Projects!$D$37-1),Projects!$B$37/Projects!$D$37,"")</f>
        <v>789473.684210526</v>
      </c>
      <c r="CC49" s="189" t="n">
        <f aca="false">IF(AND(Projects!$C$37&lt;=CC$4,CC$4&lt;=Projects!$C$37+Projects!$D$37-1),Projects!$B$37/Projects!$D$37,"")</f>
        <v>789473.684210526</v>
      </c>
      <c r="CD49" s="189" t="n">
        <f aca="false">IF(AND(Projects!$C$37&lt;=CD$4,CD$4&lt;=Projects!$C$37+Projects!$D$37-1),Projects!$B$37/Projects!$D$37,"")</f>
        <v>789473.684210526</v>
      </c>
      <c r="CE49" s="189" t="n">
        <f aca="false">IF(AND(Projects!$C$37&lt;=CE$4,CE$4&lt;=Projects!$C$37+Projects!$D$37-1),Projects!$B$37/Projects!$D$37,"")</f>
        <v>789473.684210526</v>
      </c>
      <c r="CF49" s="189" t="n">
        <f aca="false">IF(AND(Projects!$C$37&lt;=CF$4,CF$4&lt;=Projects!$C$37+Projects!$D$37-1),Projects!$B$37/Projects!$D$37,"")</f>
        <v>789473.684210526</v>
      </c>
      <c r="CG49" s="189" t="n">
        <f aca="false">IF(AND(Projects!$C$37&lt;=CG$4,CG$4&lt;=Projects!$C$37+Projects!$D$37-1),Projects!$B$37/Projects!$D$37,"")</f>
        <v>789473.684210526</v>
      </c>
      <c r="CH49" s="189" t="n">
        <f aca="false">IF(AND(Projects!$C$37&lt;=CH$4,CH$4&lt;=Projects!$C$37+Projects!$D$37-1),Projects!$B$37/Projects!$D$37,"")</f>
        <v>789473.684210526</v>
      </c>
      <c r="CI49" s="189" t="n">
        <f aca="false">IF(AND(Projects!$C$37&lt;=CI$4,CI$4&lt;=Projects!$C$37+Projects!$D$37-1),Projects!$B$37/Projects!$D$37,"")</f>
        <v>789473.684210526</v>
      </c>
      <c r="CJ49" s="189" t="n">
        <f aca="false">IF(AND(Projects!$C$37&lt;=CJ$4,CJ$4&lt;=Projects!$C$37+Projects!$D$37-1),Projects!$B$37/Projects!$D$37,"")</f>
        <v>789473.684210526</v>
      </c>
      <c r="CK49" s="189" t="str">
        <f aca="false">IF(AND(Projects!$C$37&lt;=CK$4,CK$4&lt;=Projects!$C$37+Projects!$D$37-1),Projects!$B$37/Projects!$D$37,"")</f>
        <v/>
      </c>
      <c r="CL49" s="189" t="str">
        <f aca="false">IF(AND(Projects!$C$37&lt;=CL$4,CL$4&lt;=Projects!$C$37+Projects!$D$37-1),Projects!$B$37/Projects!$D$37,"")</f>
        <v/>
      </c>
      <c r="CM49" s="189" t="str">
        <f aca="false">IF(AND(Projects!$C$37&lt;=CM$4,CM$4&lt;=Projects!$C$37+Projects!$D$37-1),Projects!$B$37/Projects!$D$37,"")</f>
        <v/>
      </c>
      <c r="CN49" s="189" t="str">
        <f aca="false">IF(AND(Projects!$C$37&lt;=CN$4,CN$4&lt;=Projects!$C$37+Projects!$D$37-1),Projects!$B$37/Projects!$D$37,"")</f>
        <v/>
      </c>
      <c r="CO49" s="189" t="str">
        <f aca="false">IF(AND(Projects!$C$37&lt;=CO$4,CO$4&lt;=Projects!$C$37+Projects!$D$37-1),Projects!$B$37/Projects!$D$37,"")</f>
        <v/>
      </c>
      <c r="CP49" s="189" t="str">
        <f aca="false">IF(AND(Projects!$C$37&lt;=CP$4,CP$4&lt;=Projects!$C$37+Projects!$D$37-1),Projects!$B$37/Projects!$D$37,"")</f>
        <v/>
      </c>
      <c r="CQ49" s="189" t="str">
        <f aca="false">IF(AND(Projects!$C$37&lt;=CQ$4,CQ$4&lt;=Projects!$C$37+Projects!$D$37-1),Projects!$B$37/Projects!$D$37,"")</f>
        <v/>
      </c>
      <c r="CR49" s="189" t="str">
        <f aca="false">IF(AND(Projects!$C$37&lt;=CR$4,CR$4&lt;=Projects!$C$37+Projects!$D$37-1),Projects!$B$37/Projects!$D$37,"")</f>
        <v/>
      </c>
      <c r="CS49" s="189" t="str">
        <f aca="false">IF(AND(Projects!$C$37&lt;=CS$4,CS$4&lt;=Projects!$C$37+Projects!$D$37-1),Projects!$B$37/Projects!$D$37,"")</f>
        <v/>
      </c>
      <c r="CT49" s="189" t="str">
        <f aca="false">IF(AND(Projects!$C$37&lt;=CT$4,CT$4&lt;=Projects!$C$37+Projects!$D$37-1),Projects!$B$37/Projects!$D$37,"")</f>
        <v/>
      </c>
      <c r="CU49" s="189" t="str">
        <f aca="false">IF(AND(Projects!$C$37&lt;=CU$4,CU$4&lt;=Projects!$C$37+Projects!$D$37-1),Projects!$B$37/Projects!$D$37,"")</f>
        <v/>
      </c>
      <c r="CV49" s="189" t="str">
        <f aca="false">IF(AND(Projects!$C$37&lt;=CV$4,CV$4&lt;=Projects!$C$37+Projects!$D$37-1),Projects!$B$37/Projects!$D$37,"")</f>
        <v/>
      </c>
      <c r="CW49" s="189" t="str">
        <f aca="false">IF(AND(Projects!$C$37&lt;=CW$4,CW$4&lt;=Projects!$C$37+Projects!$D$37-1),Projects!$B$37/Projects!$D$37,"")</f>
        <v/>
      </c>
      <c r="CX49" s="189" t="str">
        <f aca="false">IF(AND(Projects!$C$37&lt;=CX$4,CX$4&lt;=Projects!$C$37+Projects!$D$37-1),Projects!$B$37/Projects!$D$37,"")</f>
        <v/>
      </c>
      <c r="CY49" s="189" t="str">
        <f aca="false">IF(AND(Projects!$C$37&lt;=CY$4,CY$4&lt;=Projects!$C$37+Projects!$D$37-1),Projects!$B$37/Projects!$D$37,"")</f>
        <v/>
      </c>
      <c r="CZ49" s="189" t="str">
        <f aca="false">IF(AND(Projects!$C$37&lt;=CZ$4,CZ$4&lt;=Projects!$C$37+Projects!$D$37-1),Projects!$B$37/Projects!$D$37,"")</f>
        <v/>
      </c>
      <c r="DA49" s="189" t="str">
        <f aca="false">IF(AND(Projects!$C$37&lt;=DA$4,DA$4&lt;=Projects!$C$37+Projects!$D$37-1),Projects!$B$37/Projects!$D$37,"")</f>
        <v/>
      </c>
      <c r="DB49" s="189" t="str">
        <f aca="false">IF(AND(Projects!$C$37&lt;=DB$4,DB$4&lt;=Projects!$C$37+Projects!$D$37-1),Projects!$B$37/Projects!$D$37,"")</f>
        <v/>
      </c>
    </row>
    <row r="50" s="1" customFormat="true" ht="15" hidden="false" customHeight="true" outlineLevel="0" collapsed="false">
      <c r="A50" s="185" t="s">
        <v>41</v>
      </c>
      <c r="B50" s="186" t="n">
        <f aca="false">Projects!$B$38</f>
        <v>15000000</v>
      </c>
      <c r="C50" s="187" t="n">
        <f aca="false">EDATE(Model!$E$2,Projects!$C$38-1)</f>
        <v>48092</v>
      </c>
      <c r="D50" s="187" t="n">
        <f aca="false">EDATE(Model!$E$2,Projects!$C$38+Projects!$D$38-2)</f>
        <v>48639</v>
      </c>
      <c r="E50" s="188" t="n">
        <f aca="false">Projects!$D$38</f>
        <v>19</v>
      </c>
      <c r="F50" s="186" t="n">
        <f aca="false">Projects!$B$38/Projects!$D$38</f>
        <v>789473.684210526</v>
      </c>
      <c r="G50" s="189" t="str">
        <f aca="false">IF(AND(Projects!$C$38&lt;=G$4,G$4&lt;=Projects!$C$38+Projects!$D$38-1),Projects!$B$38/Projects!$D$38,"")</f>
        <v/>
      </c>
      <c r="H50" s="189" t="str">
        <f aca="false">IF(AND(Projects!$C$38&lt;=H$4,H$4&lt;=Projects!$C$38+Projects!$D$38-1),Projects!$B$38/Projects!$D$38,"")</f>
        <v/>
      </c>
      <c r="I50" s="189" t="str">
        <f aca="false">IF(AND(Projects!$C$38&lt;=I$4,I$4&lt;=Projects!$C$38+Projects!$D$38-1),Projects!$B$38/Projects!$D$38,"")</f>
        <v/>
      </c>
      <c r="J50" s="189" t="str">
        <f aca="false">IF(AND(Projects!$C$38&lt;=J$4,J$4&lt;=Projects!$C$38+Projects!$D$38-1),Projects!$B$38/Projects!$D$38,"")</f>
        <v/>
      </c>
      <c r="K50" s="189" t="str">
        <f aca="false">IF(AND(Projects!$C$38&lt;=K$4,K$4&lt;=Projects!$C$38+Projects!$D$38-1),Projects!$B$38/Projects!$D$38,"")</f>
        <v/>
      </c>
      <c r="L50" s="189" t="str">
        <f aca="false">IF(AND(Projects!$C$38&lt;=L$4,L$4&lt;=Projects!$C$38+Projects!$D$38-1),Projects!$B$38/Projects!$D$38,"")</f>
        <v/>
      </c>
      <c r="M50" s="189" t="str">
        <f aca="false">IF(AND(Projects!$C$38&lt;=M$4,M$4&lt;=Projects!$C$38+Projects!$D$38-1),Projects!$B$38/Projects!$D$38,"")</f>
        <v/>
      </c>
      <c r="N50" s="189" t="str">
        <f aca="false">IF(AND(Projects!$C$38&lt;=N$4,N$4&lt;=Projects!$C$38+Projects!$D$38-1),Projects!$B$38/Projects!$D$38,"")</f>
        <v/>
      </c>
      <c r="O50" s="189" t="str">
        <f aca="false">IF(AND(Projects!$C$38&lt;=O$4,O$4&lt;=Projects!$C$38+Projects!$D$38-1),Projects!$B$38/Projects!$D$38,"")</f>
        <v/>
      </c>
      <c r="P50" s="189" t="str">
        <f aca="false">IF(AND(Projects!$C$38&lt;=P$4,P$4&lt;=Projects!$C$38+Projects!$D$38-1),Projects!$B$38/Projects!$D$38,"")</f>
        <v/>
      </c>
      <c r="Q50" s="189" t="str">
        <f aca="false">IF(AND(Projects!$C$38&lt;=Q$4,Q$4&lt;=Projects!$C$38+Projects!$D$38-1),Projects!$B$38/Projects!$D$38,"")</f>
        <v/>
      </c>
      <c r="R50" s="189" t="str">
        <f aca="false">IF(AND(Projects!$C$38&lt;=R$4,R$4&lt;=Projects!$C$38+Projects!$D$38-1),Projects!$B$38/Projects!$D$38,"")</f>
        <v/>
      </c>
      <c r="S50" s="189" t="str">
        <f aca="false">IF(AND(Projects!$C$38&lt;=S$4,S$4&lt;=Projects!$C$38+Projects!$D$38-1),Projects!$B$38/Projects!$D$38,"")</f>
        <v/>
      </c>
      <c r="T50" s="189" t="str">
        <f aca="false">IF(AND(Projects!$C$38&lt;=T$4,T$4&lt;=Projects!$C$38+Projects!$D$38-1),Projects!$B$38/Projects!$D$38,"")</f>
        <v/>
      </c>
      <c r="U50" s="189" t="str">
        <f aca="false">IF(AND(Projects!$C$38&lt;=U$4,U$4&lt;=Projects!$C$38+Projects!$D$38-1),Projects!$B$38/Projects!$D$38,"")</f>
        <v/>
      </c>
      <c r="V50" s="189" t="str">
        <f aca="false">IF(AND(Projects!$C$38&lt;=V$4,V$4&lt;=Projects!$C$38+Projects!$D$38-1),Projects!$B$38/Projects!$D$38,"")</f>
        <v/>
      </c>
      <c r="W50" s="189" t="str">
        <f aca="false">IF(AND(Projects!$C$38&lt;=W$4,W$4&lt;=Projects!$C$38+Projects!$D$38-1),Projects!$B$38/Projects!$D$38,"")</f>
        <v/>
      </c>
      <c r="X50" s="189" t="str">
        <f aca="false">IF(AND(Projects!$C$38&lt;=X$4,X$4&lt;=Projects!$C$38+Projects!$D$38-1),Projects!$B$38/Projects!$D$38,"")</f>
        <v/>
      </c>
      <c r="Y50" s="189" t="str">
        <f aca="false">IF(AND(Projects!$C$38&lt;=Y$4,Y$4&lt;=Projects!$C$38+Projects!$D$38-1),Projects!$B$38/Projects!$D$38,"")</f>
        <v/>
      </c>
      <c r="Z50" s="189" t="str">
        <f aca="false">IF(AND(Projects!$C$38&lt;=Z$4,Z$4&lt;=Projects!$C$38+Projects!$D$38-1),Projects!$B$38/Projects!$D$38,"")</f>
        <v/>
      </c>
      <c r="AA50" s="189" t="str">
        <f aca="false">IF(AND(Projects!$C$38&lt;=AA$4,AA$4&lt;=Projects!$C$38+Projects!$D$38-1),Projects!$B$38/Projects!$D$38,"")</f>
        <v/>
      </c>
      <c r="AB50" s="189" t="str">
        <f aca="false">IF(AND(Projects!$C$38&lt;=AB$4,AB$4&lt;=Projects!$C$38+Projects!$D$38-1),Projects!$B$38/Projects!$D$38,"")</f>
        <v/>
      </c>
      <c r="AC50" s="189" t="str">
        <f aca="false">IF(AND(Projects!$C$38&lt;=AC$4,AC$4&lt;=Projects!$C$38+Projects!$D$38-1),Projects!$B$38/Projects!$D$38,"")</f>
        <v/>
      </c>
      <c r="AD50" s="189" t="str">
        <f aca="false">IF(AND(Projects!$C$38&lt;=AD$4,AD$4&lt;=Projects!$C$38+Projects!$D$38-1),Projects!$B$38/Projects!$D$38,"")</f>
        <v/>
      </c>
      <c r="AE50" s="189" t="str">
        <f aca="false">IF(AND(Projects!$C$38&lt;=AE$4,AE$4&lt;=Projects!$C$38+Projects!$D$38-1),Projects!$B$38/Projects!$D$38,"")</f>
        <v/>
      </c>
      <c r="AF50" s="189" t="str">
        <f aca="false">IF(AND(Projects!$C$38&lt;=AF$4,AF$4&lt;=Projects!$C$38+Projects!$D$38-1),Projects!$B$38/Projects!$D$38,"")</f>
        <v/>
      </c>
      <c r="AG50" s="189" t="str">
        <f aca="false">IF(AND(Projects!$C$38&lt;=AG$4,AG$4&lt;=Projects!$C$38+Projects!$D$38-1),Projects!$B$38/Projects!$D$38,"")</f>
        <v/>
      </c>
      <c r="AH50" s="189" t="str">
        <f aca="false">IF(AND(Projects!$C$38&lt;=AH$4,AH$4&lt;=Projects!$C$38+Projects!$D$38-1),Projects!$B$38/Projects!$D$38,"")</f>
        <v/>
      </c>
      <c r="AI50" s="189" t="str">
        <f aca="false">IF(AND(Projects!$C$38&lt;=AI$4,AI$4&lt;=Projects!$C$38+Projects!$D$38-1),Projects!$B$38/Projects!$D$38,"")</f>
        <v/>
      </c>
      <c r="AJ50" s="189" t="str">
        <f aca="false">IF(AND(Projects!$C$38&lt;=AJ$4,AJ$4&lt;=Projects!$C$38+Projects!$D$38-1),Projects!$B$38/Projects!$D$38,"")</f>
        <v/>
      </c>
      <c r="AK50" s="189" t="str">
        <f aca="false">IF(AND(Projects!$C$38&lt;=AK$4,AK$4&lt;=Projects!$C$38+Projects!$D$38-1),Projects!$B$38/Projects!$D$38,"")</f>
        <v/>
      </c>
      <c r="AL50" s="189" t="str">
        <f aca="false">IF(AND(Projects!$C$38&lt;=AL$4,AL$4&lt;=Projects!$C$38+Projects!$D$38-1),Projects!$B$38/Projects!$D$38,"")</f>
        <v/>
      </c>
      <c r="AM50" s="189" t="str">
        <f aca="false">IF(AND(Projects!$C$38&lt;=AM$4,AM$4&lt;=Projects!$C$38+Projects!$D$38-1),Projects!$B$38/Projects!$D$38,"")</f>
        <v/>
      </c>
      <c r="AN50" s="189" t="str">
        <f aca="false">IF(AND(Projects!$C$38&lt;=AN$4,AN$4&lt;=Projects!$C$38+Projects!$D$38-1),Projects!$B$38/Projects!$D$38,"")</f>
        <v/>
      </c>
      <c r="AO50" s="189" t="str">
        <f aca="false">IF(AND(Projects!$C$38&lt;=AO$4,AO$4&lt;=Projects!$C$38+Projects!$D$38-1),Projects!$B$38/Projects!$D$38,"")</f>
        <v/>
      </c>
      <c r="AP50" s="189" t="str">
        <f aca="false">IF(AND(Projects!$C$38&lt;=AP$4,AP$4&lt;=Projects!$C$38+Projects!$D$38-1),Projects!$B$38/Projects!$D$38,"")</f>
        <v/>
      </c>
      <c r="AQ50" s="189" t="str">
        <f aca="false">IF(AND(Projects!$C$38&lt;=AQ$4,AQ$4&lt;=Projects!$C$38+Projects!$D$38-1),Projects!$B$38/Projects!$D$38,"")</f>
        <v/>
      </c>
      <c r="AR50" s="189" t="str">
        <f aca="false">IF(AND(Projects!$C$38&lt;=AR$4,AR$4&lt;=Projects!$C$38+Projects!$D$38-1),Projects!$B$38/Projects!$D$38,"")</f>
        <v/>
      </c>
      <c r="AS50" s="189" t="str">
        <f aca="false">IF(AND(Projects!$C$38&lt;=AS$4,AS$4&lt;=Projects!$C$38+Projects!$D$38-1),Projects!$B$38/Projects!$D$38,"")</f>
        <v/>
      </c>
      <c r="AT50" s="189" t="str">
        <f aca="false">IF(AND(Projects!$C$38&lt;=AT$4,AT$4&lt;=Projects!$C$38+Projects!$D$38-1),Projects!$B$38/Projects!$D$38,"")</f>
        <v/>
      </c>
      <c r="AU50" s="189" t="str">
        <f aca="false">IF(AND(Projects!$C$38&lt;=AU$4,AU$4&lt;=Projects!$C$38+Projects!$D$38-1),Projects!$B$38/Projects!$D$38,"")</f>
        <v/>
      </c>
      <c r="AV50" s="189" t="str">
        <f aca="false">IF(AND(Projects!$C$38&lt;=AV$4,AV$4&lt;=Projects!$C$38+Projects!$D$38-1),Projects!$B$38/Projects!$D$38,"")</f>
        <v/>
      </c>
      <c r="AW50" s="189" t="str">
        <f aca="false">IF(AND(Projects!$C$38&lt;=AW$4,AW$4&lt;=Projects!$C$38+Projects!$D$38-1),Projects!$B$38/Projects!$D$38,"")</f>
        <v/>
      </c>
      <c r="AX50" s="189" t="str">
        <f aca="false">IF(AND(Projects!$C$38&lt;=AX$4,AX$4&lt;=Projects!$C$38+Projects!$D$38-1),Projects!$B$38/Projects!$D$38,"")</f>
        <v/>
      </c>
      <c r="AY50" s="189" t="str">
        <f aca="false">IF(AND(Projects!$C$38&lt;=AY$4,AY$4&lt;=Projects!$C$38+Projects!$D$38-1),Projects!$B$38/Projects!$D$38,"")</f>
        <v/>
      </c>
      <c r="AZ50" s="189" t="str">
        <f aca="false">IF(AND(Projects!$C$38&lt;=AZ$4,AZ$4&lt;=Projects!$C$38+Projects!$D$38-1),Projects!$B$38/Projects!$D$38,"")</f>
        <v/>
      </c>
      <c r="BA50" s="189" t="str">
        <f aca="false">IF(AND(Projects!$C$38&lt;=BA$4,BA$4&lt;=Projects!$C$38+Projects!$D$38-1),Projects!$B$38/Projects!$D$38,"")</f>
        <v/>
      </c>
      <c r="BB50" s="189" t="str">
        <f aca="false">IF(AND(Projects!$C$38&lt;=BB$4,BB$4&lt;=Projects!$C$38+Projects!$D$38-1),Projects!$B$38/Projects!$D$38,"")</f>
        <v/>
      </c>
      <c r="BC50" s="189" t="str">
        <f aca="false">IF(AND(Projects!$C$38&lt;=BC$4,BC$4&lt;=Projects!$C$38+Projects!$D$38-1),Projects!$B$38/Projects!$D$38,"")</f>
        <v/>
      </c>
      <c r="BD50" s="189" t="str">
        <f aca="false">IF(AND(Projects!$C$38&lt;=BD$4,BD$4&lt;=Projects!$C$38+Projects!$D$38-1),Projects!$B$38/Projects!$D$38,"")</f>
        <v/>
      </c>
      <c r="BE50" s="189" t="str">
        <f aca="false">IF(AND(Projects!$C$38&lt;=BE$4,BE$4&lt;=Projects!$C$38+Projects!$D$38-1),Projects!$B$38/Projects!$D$38,"")</f>
        <v/>
      </c>
      <c r="BF50" s="189" t="str">
        <f aca="false">IF(AND(Projects!$C$38&lt;=BF$4,BF$4&lt;=Projects!$C$38+Projects!$D$38-1),Projects!$B$38/Projects!$D$38,"")</f>
        <v/>
      </c>
      <c r="BG50" s="189" t="str">
        <f aca="false">IF(AND(Projects!$C$38&lt;=BG$4,BG$4&lt;=Projects!$C$38+Projects!$D$38-1),Projects!$B$38/Projects!$D$38,"")</f>
        <v/>
      </c>
      <c r="BH50" s="189" t="str">
        <f aca="false">IF(AND(Projects!$C$38&lt;=BH$4,BH$4&lt;=Projects!$C$38+Projects!$D$38-1),Projects!$B$38/Projects!$D$38,"")</f>
        <v/>
      </c>
      <c r="BI50" s="189" t="str">
        <f aca="false">IF(AND(Projects!$C$38&lt;=BI$4,BI$4&lt;=Projects!$C$38+Projects!$D$38-1),Projects!$B$38/Projects!$D$38,"")</f>
        <v/>
      </c>
      <c r="BJ50" s="189" t="str">
        <f aca="false">IF(AND(Projects!$C$38&lt;=BJ$4,BJ$4&lt;=Projects!$C$38+Projects!$D$38-1),Projects!$B$38/Projects!$D$38,"")</f>
        <v/>
      </c>
      <c r="BK50" s="189" t="str">
        <f aca="false">IF(AND(Projects!$C$38&lt;=BK$4,BK$4&lt;=Projects!$C$38+Projects!$D$38-1),Projects!$B$38/Projects!$D$38,"")</f>
        <v/>
      </c>
      <c r="BL50" s="189" t="str">
        <f aca="false">IF(AND(Projects!$C$38&lt;=BL$4,BL$4&lt;=Projects!$C$38+Projects!$D$38-1),Projects!$B$38/Projects!$D$38,"")</f>
        <v/>
      </c>
      <c r="BM50" s="189" t="str">
        <f aca="false">IF(AND(Projects!$C$38&lt;=BM$4,BM$4&lt;=Projects!$C$38+Projects!$D$38-1),Projects!$B$38/Projects!$D$38,"")</f>
        <v/>
      </c>
      <c r="BN50" s="189" t="str">
        <f aca="false">IF(AND(Projects!$C$38&lt;=BN$4,BN$4&lt;=Projects!$C$38+Projects!$D$38-1),Projects!$B$38/Projects!$D$38,"")</f>
        <v/>
      </c>
      <c r="BO50" s="189" t="str">
        <f aca="false">IF(AND(Projects!$C$38&lt;=BO$4,BO$4&lt;=Projects!$C$38+Projects!$D$38-1),Projects!$B$38/Projects!$D$38,"")</f>
        <v/>
      </c>
      <c r="BP50" s="189" t="str">
        <f aca="false">IF(AND(Projects!$C$38&lt;=BP$4,BP$4&lt;=Projects!$C$38+Projects!$D$38-1),Projects!$B$38/Projects!$D$38,"")</f>
        <v/>
      </c>
      <c r="BQ50" s="189" t="str">
        <f aca="false">IF(AND(Projects!$C$38&lt;=BQ$4,BQ$4&lt;=Projects!$C$38+Projects!$D$38-1),Projects!$B$38/Projects!$D$38,"")</f>
        <v/>
      </c>
      <c r="BR50" s="189" t="str">
        <f aca="false">IF(AND(Projects!$C$38&lt;=BR$4,BR$4&lt;=Projects!$C$38+Projects!$D$38-1),Projects!$B$38/Projects!$D$38,"")</f>
        <v/>
      </c>
      <c r="BS50" s="189" t="str">
        <f aca="false">IF(AND(Projects!$C$38&lt;=BS$4,BS$4&lt;=Projects!$C$38+Projects!$D$38-1),Projects!$B$38/Projects!$D$38,"")</f>
        <v/>
      </c>
      <c r="BT50" s="189" t="n">
        <f aca="false">IF(AND(Projects!$C$38&lt;=BT$4,BT$4&lt;=Projects!$C$38+Projects!$D$38-1),Projects!$B$38/Projects!$D$38,"")</f>
        <v>789473.684210526</v>
      </c>
      <c r="BU50" s="189" t="n">
        <f aca="false">IF(AND(Projects!$C$38&lt;=BU$4,BU$4&lt;=Projects!$C$38+Projects!$D$38-1),Projects!$B$38/Projects!$D$38,"")</f>
        <v>789473.684210526</v>
      </c>
      <c r="BV50" s="189" t="n">
        <f aca="false">IF(AND(Projects!$C$38&lt;=BV$4,BV$4&lt;=Projects!$C$38+Projects!$D$38-1),Projects!$B$38/Projects!$D$38,"")</f>
        <v>789473.684210526</v>
      </c>
      <c r="BW50" s="189" t="n">
        <f aca="false">IF(AND(Projects!$C$38&lt;=BW$4,BW$4&lt;=Projects!$C$38+Projects!$D$38-1),Projects!$B$38/Projects!$D$38,"")</f>
        <v>789473.684210526</v>
      </c>
      <c r="BX50" s="189" t="n">
        <f aca="false">IF(AND(Projects!$C$38&lt;=BX$4,BX$4&lt;=Projects!$C$38+Projects!$D$38-1),Projects!$B$38/Projects!$D$38,"")</f>
        <v>789473.684210526</v>
      </c>
      <c r="BY50" s="189" t="n">
        <f aca="false">IF(AND(Projects!$C$38&lt;=BY$4,BY$4&lt;=Projects!$C$38+Projects!$D$38-1),Projects!$B$38/Projects!$D$38,"")</f>
        <v>789473.684210526</v>
      </c>
      <c r="BZ50" s="189" t="n">
        <f aca="false">IF(AND(Projects!$C$38&lt;=BZ$4,BZ$4&lt;=Projects!$C$38+Projects!$D$38-1),Projects!$B$38/Projects!$D$38,"")</f>
        <v>789473.684210526</v>
      </c>
      <c r="CA50" s="189" t="n">
        <f aca="false">IF(AND(Projects!$C$38&lt;=CA$4,CA$4&lt;=Projects!$C$38+Projects!$D$38-1),Projects!$B$38/Projects!$D$38,"")</f>
        <v>789473.684210526</v>
      </c>
      <c r="CB50" s="189" t="n">
        <f aca="false">IF(AND(Projects!$C$38&lt;=CB$4,CB$4&lt;=Projects!$C$38+Projects!$D$38-1),Projects!$B$38/Projects!$D$38,"")</f>
        <v>789473.684210526</v>
      </c>
      <c r="CC50" s="189" t="n">
        <f aca="false">IF(AND(Projects!$C$38&lt;=CC$4,CC$4&lt;=Projects!$C$38+Projects!$D$38-1),Projects!$B$38/Projects!$D$38,"")</f>
        <v>789473.684210526</v>
      </c>
      <c r="CD50" s="189" t="n">
        <f aca="false">IF(AND(Projects!$C$38&lt;=CD$4,CD$4&lt;=Projects!$C$38+Projects!$D$38-1),Projects!$B$38/Projects!$D$38,"")</f>
        <v>789473.684210526</v>
      </c>
      <c r="CE50" s="189" t="n">
        <f aca="false">IF(AND(Projects!$C$38&lt;=CE$4,CE$4&lt;=Projects!$C$38+Projects!$D$38-1),Projects!$B$38/Projects!$D$38,"")</f>
        <v>789473.684210526</v>
      </c>
      <c r="CF50" s="189" t="n">
        <f aca="false">IF(AND(Projects!$C$38&lt;=CF$4,CF$4&lt;=Projects!$C$38+Projects!$D$38-1),Projects!$B$38/Projects!$D$38,"")</f>
        <v>789473.684210526</v>
      </c>
      <c r="CG50" s="189" t="n">
        <f aca="false">IF(AND(Projects!$C$38&lt;=CG$4,CG$4&lt;=Projects!$C$38+Projects!$D$38-1),Projects!$B$38/Projects!$D$38,"")</f>
        <v>789473.684210526</v>
      </c>
      <c r="CH50" s="189" t="n">
        <f aca="false">IF(AND(Projects!$C$38&lt;=CH$4,CH$4&lt;=Projects!$C$38+Projects!$D$38-1),Projects!$B$38/Projects!$D$38,"")</f>
        <v>789473.684210526</v>
      </c>
      <c r="CI50" s="189" t="n">
        <f aca="false">IF(AND(Projects!$C$38&lt;=CI$4,CI$4&lt;=Projects!$C$38+Projects!$D$38-1),Projects!$B$38/Projects!$D$38,"")</f>
        <v>789473.684210526</v>
      </c>
      <c r="CJ50" s="189" t="n">
        <f aca="false">IF(AND(Projects!$C$38&lt;=CJ$4,CJ$4&lt;=Projects!$C$38+Projects!$D$38-1),Projects!$B$38/Projects!$D$38,"")</f>
        <v>789473.684210526</v>
      </c>
      <c r="CK50" s="189" t="n">
        <f aca="false">IF(AND(Projects!$C$38&lt;=CK$4,CK$4&lt;=Projects!$C$38+Projects!$D$38-1),Projects!$B$38/Projects!$D$38,"")</f>
        <v>789473.684210526</v>
      </c>
      <c r="CL50" s="189" t="n">
        <f aca="false">IF(AND(Projects!$C$38&lt;=CL$4,CL$4&lt;=Projects!$C$38+Projects!$D$38-1),Projects!$B$38/Projects!$D$38,"")</f>
        <v>789473.684210526</v>
      </c>
      <c r="CM50" s="189" t="str">
        <f aca="false">IF(AND(Projects!$C$38&lt;=CM$4,CM$4&lt;=Projects!$C$38+Projects!$D$38-1),Projects!$B$38/Projects!$D$38,"")</f>
        <v/>
      </c>
      <c r="CN50" s="189" t="str">
        <f aca="false">IF(AND(Projects!$C$38&lt;=CN$4,CN$4&lt;=Projects!$C$38+Projects!$D$38-1),Projects!$B$38/Projects!$D$38,"")</f>
        <v/>
      </c>
      <c r="CO50" s="189" t="str">
        <f aca="false">IF(AND(Projects!$C$38&lt;=CO$4,CO$4&lt;=Projects!$C$38+Projects!$D$38-1),Projects!$B$38/Projects!$D$38,"")</f>
        <v/>
      </c>
      <c r="CP50" s="189" t="str">
        <f aca="false">IF(AND(Projects!$C$38&lt;=CP$4,CP$4&lt;=Projects!$C$38+Projects!$D$38-1),Projects!$B$38/Projects!$D$38,"")</f>
        <v/>
      </c>
      <c r="CQ50" s="189" t="str">
        <f aca="false">IF(AND(Projects!$C$38&lt;=CQ$4,CQ$4&lt;=Projects!$C$38+Projects!$D$38-1),Projects!$B$38/Projects!$D$38,"")</f>
        <v/>
      </c>
      <c r="CR50" s="189" t="str">
        <f aca="false">IF(AND(Projects!$C$38&lt;=CR$4,CR$4&lt;=Projects!$C$38+Projects!$D$38-1),Projects!$B$38/Projects!$D$38,"")</f>
        <v/>
      </c>
      <c r="CS50" s="189" t="str">
        <f aca="false">IF(AND(Projects!$C$38&lt;=CS$4,CS$4&lt;=Projects!$C$38+Projects!$D$38-1),Projects!$B$38/Projects!$D$38,"")</f>
        <v/>
      </c>
      <c r="CT50" s="189" t="str">
        <f aca="false">IF(AND(Projects!$C$38&lt;=CT$4,CT$4&lt;=Projects!$C$38+Projects!$D$38-1),Projects!$B$38/Projects!$D$38,"")</f>
        <v/>
      </c>
      <c r="CU50" s="189" t="str">
        <f aca="false">IF(AND(Projects!$C$38&lt;=CU$4,CU$4&lt;=Projects!$C$38+Projects!$D$38-1),Projects!$B$38/Projects!$D$38,"")</f>
        <v/>
      </c>
      <c r="CV50" s="189" t="str">
        <f aca="false">IF(AND(Projects!$C$38&lt;=CV$4,CV$4&lt;=Projects!$C$38+Projects!$D$38-1),Projects!$B$38/Projects!$D$38,"")</f>
        <v/>
      </c>
      <c r="CW50" s="189" t="str">
        <f aca="false">IF(AND(Projects!$C$38&lt;=CW$4,CW$4&lt;=Projects!$C$38+Projects!$D$38-1),Projects!$B$38/Projects!$D$38,"")</f>
        <v/>
      </c>
      <c r="CX50" s="189" t="str">
        <f aca="false">IF(AND(Projects!$C$38&lt;=CX$4,CX$4&lt;=Projects!$C$38+Projects!$D$38-1),Projects!$B$38/Projects!$D$38,"")</f>
        <v/>
      </c>
      <c r="CY50" s="189" t="str">
        <f aca="false">IF(AND(Projects!$C$38&lt;=CY$4,CY$4&lt;=Projects!$C$38+Projects!$D$38-1),Projects!$B$38/Projects!$D$38,"")</f>
        <v/>
      </c>
      <c r="CZ50" s="189" t="str">
        <f aca="false">IF(AND(Projects!$C$38&lt;=CZ$4,CZ$4&lt;=Projects!$C$38+Projects!$D$38-1),Projects!$B$38/Projects!$D$38,"")</f>
        <v/>
      </c>
      <c r="DA50" s="189" t="str">
        <f aca="false">IF(AND(Projects!$C$38&lt;=DA$4,DA$4&lt;=Projects!$C$38+Projects!$D$38-1),Projects!$B$38/Projects!$D$38,"")</f>
        <v/>
      </c>
      <c r="DB50" s="189" t="str">
        <f aca="false">IF(AND(Projects!$C$38&lt;=DB$4,DB$4&lt;=Projects!$C$38+Projects!$D$38-1),Projects!$B$38/Projects!$D$38,"")</f>
        <v/>
      </c>
    </row>
    <row r="51" s="1" customFormat="true" ht="15" hidden="false" customHeight="true" outlineLevel="0" collapsed="false">
      <c r="A51" s="185" t="s">
        <v>43</v>
      </c>
      <c r="B51" s="186" t="n">
        <f aca="false">Projects!$B$40</f>
        <v>15000000</v>
      </c>
      <c r="C51" s="187" t="n">
        <f aca="false">EDATE(Model!$E$2,Projects!$C$40-1)</f>
        <v>48214</v>
      </c>
      <c r="D51" s="187" t="n">
        <f aca="false">EDATE(Model!$E$2,Projects!$C$40+Projects!$D$40-2)</f>
        <v>48761</v>
      </c>
      <c r="E51" s="188" t="n">
        <f aca="false">Projects!$D$40</f>
        <v>19</v>
      </c>
      <c r="F51" s="186" t="n">
        <f aca="false">Projects!$B$40/Projects!$D$40</f>
        <v>789473.684210526</v>
      </c>
      <c r="G51" s="189" t="str">
        <f aca="false">IF(AND(Projects!$C$40&lt;=G$4,G$4&lt;=Projects!$C$40+Projects!$D$40-1),Projects!$B$40/Projects!$D$40,"")</f>
        <v/>
      </c>
      <c r="H51" s="189" t="str">
        <f aca="false">IF(AND(Projects!$C$40&lt;=H$4,H$4&lt;=Projects!$C$40+Projects!$D$40-1),Projects!$B$40/Projects!$D$40,"")</f>
        <v/>
      </c>
      <c r="I51" s="189" t="str">
        <f aca="false">IF(AND(Projects!$C$40&lt;=I$4,I$4&lt;=Projects!$C$40+Projects!$D$40-1),Projects!$B$40/Projects!$D$40,"")</f>
        <v/>
      </c>
      <c r="J51" s="189" t="str">
        <f aca="false">IF(AND(Projects!$C$40&lt;=J$4,J$4&lt;=Projects!$C$40+Projects!$D$40-1),Projects!$B$40/Projects!$D$40,"")</f>
        <v/>
      </c>
      <c r="K51" s="189" t="str">
        <f aca="false">IF(AND(Projects!$C$40&lt;=K$4,K$4&lt;=Projects!$C$40+Projects!$D$40-1),Projects!$B$40/Projects!$D$40,"")</f>
        <v/>
      </c>
      <c r="L51" s="189" t="str">
        <f aca="false">IF(AND(Projects!$C$40&lt;=L$4,L$4&lt;=Projects!$C$40+Projects!$D$40-1),Projects!$B$40/Projects!$D$40,"")</f>
        <v/>
      </c>
      <c r="M51" s="189" t="str">
        <f aca="false">IF(AND(Projects!$C$40&lt;=M$4,M$4&lt;=Projects!$C$40+Projects!$D$40-1),Projects!$B$40/Projects!$D$40,"")</f>
        <v/>
      </c>
      <c r="N51" s="189" t="str">
        <f aca="false">IF(AND(Projects!$C$40&lt;=N$4,N$4&lt;=Projects!$C$40+Projects!$D$40-1),Projects!$B$40/Projects!$D$40,"")</f>
        <v/>
      </c>
      <c r="O51" s="189" t="str">
        <f aca="false">IF(AND(Projects!$C$40&lt;=O$4,O$4&lt;=Projects!$C$40+Projects!$D$40-1),Projects!$B$40/Projects!$D$40,"")</f>
        <v/>
      </c>
      <c r="P51" s="189" t="str">
        <f aca="false">IF(AND(Projects!$C$40&lt;=P$4,P$4&lt;=Projects!$C$40+Projects!$D$40-1),Projects!$B$40/Projects!$D$40,"")</f>
        <v/>
      </c>
      <c r="Q51" s="189" t="str">
        <f aca="false">IF(AND(Projects!$C$40&lt;=Q$4,Q$4&lt;=Projects!$C$40+Projects!$D$40-1),Projects!$B$40/Projects!$D$40,"")</f>
        <v/>
      </c>
      <c r="R51" s="189" t="str">
        <f aca="false">IF(AND(Projects!$C$40&lt;=R$4,R$4&lt;=Projects!$C$40+Projects!$D$40-1),Projects!$B$40/Projects!$D$40,"")</f>
        <v/>
      </c>
      <c r="S51" s="189" t="str">
        <f aca="false">IF(AND(Projects!$C$40&lt;=S$4,S$4&lt;=Projects!$C$40+Projects!$D$40-1),Projects!$B$40/Projects!$D$40,"")</f>
        <v/>
      </c>
      <c r="T51" s="189" t="str">
        <f aca="false">IF(AND(Projects!$C$40&lt;=T$4,T$4&lt;=Projects!$C$40+Projects!$D$40-1),Projects!$B$40/Projects!$D$40,"")</f>
        <v/>
      </c>
      <c r="U51" s="189" t="str">
        <f aca="false">IF(AND(Projects!$C$40&lt;=U$4,U$4&lt;=Projects!$C$40+Projects!$D$40-1),Projects!$B$40/Projects!$D$40,"")</f>
        <v/>
      </c>
      <c r="V51" s="189" t="str">
        <f aca="false">IF(AND(Projects!$C$40&lt;=V$4,V$4&lt;=Projects!$C$40+Projects!$D$40-1),Projects!$B$40/Projects!$D$40,"")</f>
        <v/>
      </c>
      <c r="W51" s="189" t="str">
        <f aca="false">IF(AND(Projects!$C$40&lt;=W$4,W$4&lt;=Projects!$C$40+Projects!$D$40-1),Projects!$B$40/Projects!$D$40,"")</f>
        <v/>
      </c>
      <c r="X51" s="189" t="str">
        <f aca="false">IF(AND(Projects!$C$40&lt;=X$4,X$4&lt;=Projects!$C$40+Projects!$D$40-1),Projects!$B$40/Projects!$D$40,"")</f>
        <v/>
      </c>
      <c r="Y51" s="189" t="str">
        <f aca="false">IF(AND(Projects!$C$40&lt;=Y$4,Y$4&lt;=Projects!$C$40+Projects!$D$40-1),Projects!$B$40/Projects!$D$40,"")</f>
        <v/>
      </c>
      <c r="Z51" s="189" t="str">
        <f aca="false">IF(AND(Projects!$C$40&lt;=Z$4,Z$4&lt;=Projects!$C$40+Projects!$D$40-1),Projects!$B$40/Projects!$D$40,"")</f>
        <v/>
      </c>
      <c r="AA51" s="189" t="str">
        <f aca="false">IF(AND(Projects!$C$40&lt;=AA$4,AA$4&lt;=Projects!$C$40+Projects!$D$40-1),Projects!$B$40/Projects!$D$40,"")</f>
        <v/>
      </c>
      <c r="AB51" s="189" t="str">
        <f aca="false">IF(AND(Projects!$C$40&lt;=AB$4,AB$4&lt;=Projects!$C$40+Projects!$D$40-1),Projects!$B$40/Projects!$D$40,"")</f>
        <v/>
      </c>
      <c r="AC51" s="189" t="str">
        <f aca="false">IF(AND(Projects!$C$40&lt;=AC$4,AC$4&lt;=Projects!$C$40+Projects!$D$40-1),Projects!$B$40/Projects!$D$40,"")</f>
        <v/>
      </c>
      <c r="AD51" s="189" t="str">
        <f aca="false">IF(AND(Projects!$C$40&lt;=AD$4,AD$4&lt;=Projects!$C$40+Projects!$D$40-1),Projects!$B$40/Projects!$D$40,"")</f>
        <v/>
      </c>
      <c r="AE51" s="189" t="str">
        <f aca="false">IF(AND(Projects!$C$40&lt;=AE$4,AE$4&lt;=Projects!$C$40+Projects!$D$40-1),Projects!$B$40/Projects!$D$40,"")</f>
        <v/>
      </c>
      <c r="AF51" s="189" t="str">
        <f aca="false">IF(AND(Projects!$C$40&lt;=AF$4,AF$4&lt;=Projects!$C$40+Projects!$D$40-1),Projects!$B$40/Projects!$D$40,"")</f>
        <v/>
      </c>
      <c r="AG51" s="189" t="str">
        <f aca="false">IF(AND(Projects!$C$40&lt;=AG$4,AG$4&lt;=Projects!$C$40+Projects!$D$40-1),Projects!$B$40/Projects!$D$40,"")</f>
        <v/>
      </c>
      <c r="AH51" s="189" t="str">
        <f aca="false">IF(AND(Projects!$C$40&lt;=AH$4,AH$4&lt;=Projects!$C$40+Projects!$D$40-1),Projects!$B$40/Projects!$D$40,"")</f>
        <v/>
      </c>
      <c r="AI51" s="189" t="str">
        <f aca="false">IF(AND(Projects!$C$40&lt;=AI$4,AI$4&lt;=Projects!$C$40+Projects!$D$40-1),Projects!$B$40/Projects!$D$40,"")</f>
        <v/>
      </c>
      <c r="AJ51" s="189" t="str">
        <f aca="false">IF(AND(Projects!$C$40&lt;=AJ$4,AJ$4&lt;=Projects!$C$40+Projects!$D$40-1),Projects!$B$40/Projects!$D$40,"")</f>
        <v/>
      </c>
      <c r="AK51" s="189" t="str">
        <f aca="false">IF(AND(Projects!$C$40&lt;=AK$4,AK$4&lt;=Projects!$C$40+Projects!$D$40-1),Projects!$B$40/Projects!$D$40,"")</f>
        <v/>
      </c>
      <c r="AL51" s="189" t="str">
        <f aca="false">IF(AND(Projects!$C$40&lt;=AL$4,AL$4&lt;=Projects!$C$40+Projects!$D$40-1),Projects!$B$40/Projects!$D$40,"")</f>
        <v/>
      </c>
      <c r="AM51" s="189" t="str">
        <f aca="false">IF(AND(Projects!$C$40&lt;=AM$4,AM$4&lt;=Projects!$C$40+Projects!$D$40-1),Projects!$B$40/Projects!$D$40,"")</f>
        <v/>
      </c>
      <c r="AN51" s="189" t="str">
        <f aca="false">IF(AND(Projects!$C$40&lt;=AN$4,AN$4&lt;=Projects!$C$40+Projects!$D$40-1),Projects!$B$40/Projects!$D$40,"")</f>
        <v/>
      </c>
      <c r="AO51" s="189" t="str">
        <f aca="false">IF(AND(Projects!$C$40&lt;=AO$4,AO$4&lt;=Projects!$C$40+Projects!$D$40-1),Projects!$B$40/Projects!$D$40,"")</f>
        <v/>
      </c>
      <c r="AP51" s="189" t="str">
        <f aca="false">IF(AND(Projects!$C$40&lt;=AP$4,AP$4&lt;=Projects!$C$40+Projects!$D$40-1),Projects!$B$40/Projects!$D$40,"")</f>
        <v/>
      </c>
      <c r="AQ51" s="189" t="str">
        <f aca="false">IF(AND(Projects!$C$40&lt;=AQ$4,AQ$4&lt;=Projects!$C$40+Projects!$D$40-1),Projects!$B$40/Projects!$D$40,"")</f>
        <v/>
      </c>
      <c r="AR51" s="189" t="str">
        <f aca="false">IF(AND(Projects!$C$40&lt;=AR$4,AR$4&lt;=Projects!$C$40+Projects!$D$40-1),Projects!$B$40/Projects!$D$40,"")</f>
        <v/>
      </c>
      <c r="AS51" s="189" t="str">
        <f aca="false">IF(AND(Projects!$C$40&lt;=AS$4,AS$4&lt;=Projects!$C$40+Projects!$D$40-1),Projects!$B$40/Projects!$D$40,"")</f>
        <v/>
      </c>
      <c r="AT51" s="189" t="str">
        <f aca="false">IF(AND(Projects!$C$40&lt;=AT$4,AT$4&lt;=Projects!$C$40+Projects!$D$40-1),Projects!$B$40/Projects!$D$40,"")</f>
        <v/>
      </c>
      <c r="AU51" s="189" t="str">
        <f aca="false">IF(AND(Projects!$C$40&lt;=AU$4,AU$4&lt;=Projects!$C$40+Projects!$D$40-1),Projects!$B$40/Projects!$D$40,"")</f>
        <v/>
      </c>
      <c r="AV51" s="189" t="str">
        <f aca="false">IF(AND(Projects!$C$40&lt;=AV$4,AV$4&lt;=Projects!$C$40+Projects!$D$40-1),Projects!$B$40/Projects!$D$40,"")</f>
        <v/>
      </c>
      <c r="AW51" s="189" t="str">
        <f aca="false">IF(AND(Projects!$C$40&lt;=AW$4,AW$4&lt;=Projects!$C$40+Projects!$D$40-1),Projects!$B$40/Projects!$D$40,"")</f>
        <v/>
      </c>
      <c r="AX51" s="189" t="str">
        <f aca="false">IF(AND(Projects!$C$40&lt;=AX$4,AX$4&lt;=Projects!$C$40+Projects!$D$40-1),Projects!$B$40/Projects!$D$40,"")</f>
        <v/>
      </c>
      <c r="AY51" s="189" t="str">
        <f aca="false">IF(AND(Projects!$C$40&lt;=AY$4,AY$4&lt;=Projects!$C$40+Projects!$D$40-1),Projects!$B$40/Projects!$D$40,"")</f>
        <v/>
      </c>
      <c r="AZ51" s="189" t="str">
        <f aca="false">IF(AND(Projects!$C$40&lt;=AZ$4,AZ$4&lt;=Projects!$C$40+Projects!$D$40-1),Projects!$B$40/Projects!$D$40,"")</f>
        <v/>
      </c>
      <c r="BA51" s="189" t="str">
        <f aca="false">IF(AND(Projects!$C$40&lt;=BA$4,BA$4&lt;=Projects!$C$40+Projects!$D$40-1),Projects!$B$40/Projects!$D$40,"")</f>
        <v/>
      </c>
      <c r="BB51" s="189" t="str">
        <f aca="false">IF(AND(Projects!$C$40&lt;=BB$4,BB$4&lt;=Projects!$C$40+Projects!$D$40-1),Projects!$B$40/Projects!$D$40,"")</f>
        <v/>
      </c>
      <c r="BC51" s="189" t="str">
        <f aca="false">IF(AND(Projects!$C$40&lt;=BC$4,BC$4&lt;=Projects!$C$40+Projects!$D$40-1),Projects!$B$40/Projects!$D$40,"")</f>
        <v/>
      </c>
      <c r="BD51" s="189" t="str">
        <f aca="false">IF(AND(Projects!$C$40&lt;=BD$4,BD$4&lt;=Projects!$C$40+Projects!$D$40-1),Projects!$B$40/Projects!$D$40,"")</f>
        <v/>
      </c>
      <c r="BE51" s="189" t="str">
        <f aca="false">IF(AND(Projects!$C$40&lt;=BE$4,BE$4&lt;=Projects!$C$40+Projects!$D$40-1),Projects!$B$40/Projects!$D$40,"")</f>
        <v/>
      </c>
      <c r="BF51" s="189" t="str">
        <f aca="false">IF(AND(Projects!$C$40&lt;=BF$4,BF$4&lt;=Projects!$C$40+Projects!$D$40-1),Projects!$B$40/Projects!$D$40,"")</f>
        <v/>
      </c>
      <c r="BG51" s="189" t="str">
        <f aca="false">IF(AND(Projects!$C$40&lt;=BG$4,BG$4&lt;=Projects!$C$40+Projects!$D$40-1),Projects!$B$40/Projects!$D$40,"")</f>
        <v/>
      </c>
      <c r="BH51" s="189" t="str">
        <f aca="false">IF(AND(Projects!$C$40&lt;=BH$4,BH$4&lt;=Projects!$C$40+Projects!$D$40-1),Projects!$B$40/Projects!$D$40,"")</f>
        <v/>
      </c>
      <c r="BI51" s="189" t="str">
        <f aca="false">IF(AND(Projects!$C$40&lt;=BI$4,BI$4&lt;=Projects!$C$40+Projects!$D$40-1),Projects!$B$40/Projects!$D$40,"")</f>
        <v/>
      </c>
      <c r="BJ51" s="189" t="str">
        <f aca="false">IF(AND(Projects!$C$40&lt;=BJ$4,BJ$4&lt;=Projects!$C$40+Projects!$D$40-1),Projects!$B$40/Projects!$D$40,"")</f>
        <v/>
      </c>
      <c r="BK51" s="189" t="str">
        <f aca="false">IF(AND(Projects!$C$40&lt;=BK$4,BK$4&lt;=Projects!$C$40+Projects!$D$40-1),Projects!$B$40/Projects!$D$40,"")</f>
        <v/>
      </c>
      <c r="BL51" s="189" t="str">
        <f aca="false">IF(AND(Projects!$C$40&lt;=BL$4,BL$4&lt;=Projects!$C$40+Projects!$D$40-1),Projects!$B$40/Projects!$D$40,"")</f>
        <v/>
      </c>
      <c r="BM51" s="189" t="str">
        <f aca="false">IF(AND(Projects!$C$40&lt;=BM$4,BM$4&lt;=Projects!$C$40+Projects!$D$40-1),Projects!$B$40/Projects!$D$40,"")</f>
        <v/>
      </c>
      <c r="BN51" s="189" t="str">
        <f aca="false">IF(AND(Projects!$C$40&lt;=BN$4,BN$4&lt;=Projects!$C$40+Projects!$D$40-1),Projects!$B$40/Projects!$D$40,"")</f>
        <v/>
      </c>
      <c r="BO51" s="189" t="str">
        <f aca="false">IF(AND(Projects!$C$40&lt;=BO$4,BO$4&lt;=Projects!$C$40+Projects!$D$40-1),Projects!$B$40/Projects!$D$40,"")</f>
        <v/>
      </c>
      <c r="BP51" s="189" t="str">
        <f aca="false">IF(AND(Projects!$C$40&lt;=BP$4,BP$4&lt;=Projects!$C$40+Projects!$D$40-1),Projects!$B$40/Projects!$D$40,"")</f>
        <v/>
      </c>
      <c r="BQ51" s="189" t="str">
        <f aca="false">IF(AND(Projects!$C$40&lt;=BQ$4,BQ$4&lt;=Projects!$C$40+Projects!$D$40-1),Projects!$B$40/Projects!$D$40,"")</f>
        <v/>
      </c>
      <c r="BR51" s="189" t="str">
        <f aca="false">IF(AND(Projects!$C$40&lt;=BR$4,BR$4&lt;=Projects!$C$40+Projects!$D$40-1),Projects!$B$40/Projects!$D$40,"")</f>
        <v/>
      </c>
      <c r="BS51" s="189" t="str">
        <f aca="false">IF(AND(Projects!$C$40&lt;=BS$4,BS$4&lt;=Projects!$C$40+Projects!$D$40-1),Projects!$B$40/Projects!$D$40,"")</f>
        <v/>
      </c>
      <c r="BT51" s="189" t="str">
        <f aca="false">IF(AND(Projects!$C$40&lt;=BT$4,BT$4&lt;=Projects!$C$40+Projects!$D$40-1),Projects!$B$40/Projects!$D$40,"")</f>
        <v/>
      </c>
      <c r="BU51" s="189" t="str">
        <f aca="false">IF(AND(Projects!$C$40&lt;=BU$4,BU$4&lt;=Projects!$C$40+Projects!$D$40-1),Projects!$B$40/Projects!$D$40,"")</f>
        <v/>
      </c>
      <c r="BV51" s="189" t="str">
        <f aca="false">IF(AND(Projects!$C$40&lt;=BV$4,BV$4&lt;=Projects!$C$40+Projects!$D$40-1),Projects!$B$40/Projects!$D$40,"")</f>
        <v/>
      </c>
      <c r="BW51" s="189" t="str">
        <f aca="false">IF(AND(Projects!$C$40&lt;=BW$4,BW$4&lt;=Projects!$C$40+Projects!$D$40-1),Projects!$B$40/Projects!$D$40,"")</f>
        <v/>
      </c>
      <c r="BX51" s="189" t="n">
        <f aca="false">IF(AND(Projects!$C$40&lt;=BX$4,BX$4&lt;=Projects!$C$40+Projects!$D$40-1),Projects!$B$40/Projects!$D$40,"")</f>
        <v>789473.684210526</v>
      </c>
      <c r="BY51" s="189" t="n">
        <f aca="false">IF(AND(Projects!$C$40&lt;=BY$4,BY$4&lt;=Projects!$C$40+Projects!$D$40-1),Projects!$B$40/Projects!$D$40,"")</f>
        <v>789473.684210526</v>
      </c>
      <c r="BZ51" s="189" t="n">
        <f aca="false">IF(AND(Projects!$C$40&lt;=BZ$4,BZ$4&lt;=Projects!$C$40+Projects!$D$40-1),Projects!$B$40/Projects!$D$40,"")</f>
        <v>789473.684210526</v>
      </c>
      <c r="CA51" s="189" t="n">
        <f aca="false">IF(AND(Projects!$C$40&lt;=CA$4,CA$4&lt;=Projects!$C$40+Projects!$D$40-1),Projects!$B$40/Projects!$D$40,"")</f>
        <v>789473.684210526</v>
      </c>
      <c r="CB51" s="189" t="n">
        <f aca="false">IF(AND(Projects!$C$40&lt;=CB$4,CB$4&lt;=Projects!$C$40+Projects!$D$40-1),Projects!$B$40/Projects!$D$40,"")</f>
        <v>789473.684210526</v>
      </c>
      <c r="CC51" s="189" t="n">
        <f aca="false">IF(AND(Projects!$C$40&lt;=CC$4,CC$4&lt;=Projects!$C$40+Projects!$D$40-1),Projects!$B$40/Projects!$D$40,"")</f>
        <v>789473.684210526</v>
      </c>
      <c r="CD51" s="189" t="n">
        <f aca="false">IF(AND(Projects!$C$40&lt;=CD$4,CD$4&lt;=Projects!$C$40+Projects!$D$40-1),Projects!$B$40/Projects!$D$40,"")</f>
        <v>789473.684210526</v>
      </c>
      <c r="CE51" s="189" t="n">
        <f aca="false">IF(AND(Projects!$C$40&lt;=CE$4,CE$4&lt;=Projects!$C$40+Projects!$D$40-1),Projects!$B$40/Projects!$D$40,"")</f>
        <v>789473.684210526</v>
      </c>
      <c r="CF51" s="189" t="n">
        <f aca="false">IF(AND(Projects!$C$40&lt;=CF$4,CF$4&lt;=Projects!$C$40+Projects!$D$40-1),Projects!$B$40/Projects!$D$40,"")</f>
        <v>789473.684210526</v>
      </c>
      <c r="CG51" s="189" t="n">
        <f aca="false">IF(AND(Projects!$C$40&lt;=CG$4,CG$4&lt;=Projects!$C$40+Projects!$D$40-1),Projects!$B$40/Projects!$D$40,"")</f>
        <v>789473.684210526</v>
      </c>
      <c r="CH51" s="189" t="n">
        <f aca="false">IF(AND(Projects!$C$40&lt;=CH$4,CH$4&lt;=Projects!$C$40+Projects!$D$40-1),Projects!$B$40/Projects!$D$40,"")</f>
        <v>789473.684210526</v>
      </c>
      <c r="CI51" s="189" t="n">
        <f aca="false">IF(AND(Projects!$C$40&lt;=CI$4,CI$4&lt;=Projects!$C$40+Projects!$D$40-1),Projects!$B$40/Projects!$D$40,"")</f>
        <v>789473.684210526</v>
      </c>
      <c r="CJ51" s="189" t="n">
        <f aca="false">IF(AND(Projects!$C$40&lt;=CJ$4,CJ$4&lt;=Projects!$C$40+Projects!$D$40-1),Projects!$B$40/Projects!$D$40,"")</f>
        <v>789473.684210526</v>
      </c>
      <c r="CK51" s="189" t="n">
        <f aca="false">IF(AND(Projects!$C$40&lt;=CK$4,CK$4&lt;=Projects!$C$40+Projects!$D$40-1),Projects!$B$40/Projects!$D$40,"")</f>
        <v>789473.684210526</v>
      </c>
      <c r="CL51" s="189" t="n">
        <f aca="false">IF(AND(Projects!$C$40&lt;=CL$4,CL$4&lt;=Projects!$C$40+Projects!$D$40-1),Projects!$B$40/Projects!$D$40,"")</f>
        <v>789473.684210526</v>
      </c>
      <c r="CM51" s="189" t="n">
        <f aca="false">IF(AND(Projects!$C$40&lt;=CM$4,CM$4&lt;=Projects!$C$40+Projects!$D$40-1),Projects!$B$40/Projects!$D$40,"")</f>
        <v>789473.684210526</v>
      </c>
      <c r="CN51" s="189" t="n">
        <f aca="false">IF(AND(Projects!$C$40&lt;=CN$4,CN$4&lt;=Projects!$C$40+Projects!$D$40-1),Projects!$B$40/Projects!$D$40,"")</f>
        <v>789473.684210526</v>
      </c>
      <c r="CO51" s="189" t="n">
        <f aca="false">IF(AND(Projects!$C$40&lt;=CO$4,CO$4&lt;=Projects!$C$40+Projects!$D$40-1),Projects!$B$40/Projects!$D$40,"")</f>
        <v>789473.684210526</v>
      </c>
      <c r="CP51" s="189" t="n">
        <f aca="false">IF(AND(Projects!$C$40&lt;=CP$4,CP$4&lt;=Projects!$C$40+Projects!$D$40-1),Projects!$B$40/Projects!$D$40,"")</f>
        <v>789473.684210526</v>
      </c>
      <c r="CQ51" s="189" t="str">
        <f aca="false">IF(AND(Projects!$C$40&lt;=CQ$4,CQ$4&lt;=Projects!$C$40+Projects!$D$40-1),Projects!$B$40/Projects!$D$40,"")</f>
        <v/>
      </c>
      <c r="CR51" s="189" t="str">
        <f aca="false">IF(AND(Projects!$C$40&lt;=CR$4,CR$4&lt;=Projects!$C$40+Projects!$D$40-1),Projects!$B$40/Projects!$D$40,"")</f>
        <v/>
      </c>
      <c r="CS51" s="189" t="str">
        <f aca="false">IF(AND(Projects!$C$40&lt;=CS$4,CS$4&lt;=Projects!$C$40+Projects!$D$40-1),Projects!$B$40/Projects!$D$40,"")</f>
        <v/>
      </c>
      <c r="CT51" s="189" t="str">
        <f aca="false">IF(AND(Projects!$C$40&lt;=CT$4,CT$4&lt;=Projects!$C$40+Projects!$D$40-1),Projects!$B$40/Projects!$D$40,"")</f>
        <v/>
      </c>
      <c r="CU51" s="189" t="str">
        <f aca="false">IF(AND(Projects!$C$40&lt;=CU$4,CU$4&lt;=Projects!$C$40+Projects!$D$40-1),Projects!$B$40/Projects!$D$40,"")</f>
        <v/>
      </c>
      <c r="CV51" s="189" t="str">
        <f aca="false">IF(AND(Projects!$C$40&lt;=CV$4,CV$4&lt;=Projects!$C$40+Projects!$D$40-1),Projects!$B$40/Projects!$D$40,"")</f>
        <v/>
      </c>
      <c r="CW51" s="189" t="str">
        <f aca="false">IF(AND(Projects!$C$40&lt;=CW$4,CW$4&lt;=Projects!$C$40+Projects!$D$40-1),Projects!$B$40/Projects!$D$40,"")</f>
        <v/>
      </c>
      <c r="CX51" s="189" t="str">
        <f aca="false">IF(AND(Projects!$C$40&lt;=CX$4,CX$4&lt;=Projects!$C$40+Projects!$D$40-1),Projects!$B$40/Projects!$D$40,"")</f>
        <v/>
      </c>
      <c r="CY51" s="189" t="str">
        <f aca="false">IF(AND(Projects!$C$40&lt;=CY$4,CY$4&lt;=Projects!$C$40+Projects!$D$40-1),Projects!$B$40/Projects!$D$40,"")</f>
        <v/>
      </c>
      <c r="CZ51" s="189" t="str">
        <f aca="false">IF(AND(Projects!$C$40&lt;=CZ$4,CZ$4&lt;=Projects!$C$40+Projects!$D$40-1),Projects!$B$40/Projects!$D$40,"")</f>
        <v/>
      </c>
      <c r="DA51" s="189" t="str">
        <f aca="false">IF(AND(Projects!$C$40&lt;=DA$4,DA$4&lt;=Projects!$C$40+Projects!$D$40-1),Projects!$B$40/Projects!$D$40,"")</f>
        <v/>
      </c>
      <c r="DB51" s="189" t="str">
        <f aca="false">IF(AND(Projects!$C$40&lt;=DB$4,DB$4&lt;=Projects!$C$40+Projects!$D$40-1),Projects!$B$40/Projects!$D$40,"")</f>
        <v/>
      </c>
    </row>
    <row r="52" s="1" customFormat="true" ht="15" hidden="false" customHeight="true" outlineLevel="0" collapsed="false">
      <c r="A52" s="185" t="s">
        <v>44</v>
      </c>
      <c r="B52" s="186" t="n">
        <f aca="false">Projects!$B$41</f>
        <v>15000000</v>
      </c>
      <c r="C52" s="187" t="n">
        <f aca="false">EDATE(Model!$E$2,Projects!$C$41-1)</f>
        <v>48274</v>
      </c>
      <c r="D52" s="187" t="n">
        <f aca="false">EDATE(Model!$E$2,Projects!$C$41+Projects!$D$41-2)</f>
        <v>48823</v>
      </c>
      <c r="E52" s="188" t="n">
        <f aca="false">Projects!$D$41</f>
        <v>19</v>
      </c>
      <c r="F52" s="186" t="n">
        <f aca="false">Projects!$B$41/Projects!$D$41</f>
        <v>789473.684210526</v>
      </c>
      <c r="G52" s="189" t="str">
        <f aca="false">IF(AND(Projects!$C$41&lt;=G$4,G$4&lt;=Projects!$C$41+Projects!$D$41-1),Projects!$B$41/Projects!$D$41,"")</f>
        <v/>
      </c>
      <c r="H52" s="189" t="str">
        <f aca="false">IF(AND(Projects!$C$41&lt;=H$4,H$4&lt;=Projects!$C$41+Projects!$D$41-1),Projects!$B$41/Projects!$D$41,"")</f>
        <v/>
      </c>
      <c r="I52" s="189" t="str">
        <f aca="false">IF(AND(Projects!$C$41&lt;=I$4,I$4&lt;=Projects!$C$41+Projects!$D$41-1),Projects!$B$41/Projects!$D$41,"")</f>
        <v/>
      </c>
      <c r="J52" s="189" t="str">
        <f aca="false">IF(AND(Projects!$C$41&lt;=J$4,J$4&lt;=Projects!$C$41+Projects!$D$41-1),Projects!$B$41/Projects!$D$41,"")</f>
        <v/>
      </c>
      <c r="K52" s="189" t="str">
        <f aca="false">IF(AND(Projects!$C$41&lt;=K$4,K$4&lt;=Projects!$C$41+Projects!$D$41-1),Projects!$B$41/Projects!$D$41,"")</f>
        <v/>
      </c>
      <c r="L52" s="189" t="str">
        <f aca="false">IF(AND(Projects!$C$41&lt;=L$4,L$4&lt;=Projects!$C$41+Projects!$D$41-1),Projects!$B$41/Projects!$D$41,"")</f>
        <v/>
      </c>
      <c r="M52" s="189" t="str">
        <f aca="false">IF(AND(Projects!$C$41&lt;=M$4,M$4&lt;=Projects!$C$41+Projects!$D$41-1),Projects!$B$41/Projects!$D$41,"")</f>
        <v/>
      </c>
      <c r="N52" s="189" t="str">
        <f aca="false">IF(AND(Projects!$C$41&lt;=N$4,N$4&lt;=Projects!$C$41+Projects!$D$41-1),Projects!$B$41/Projects!$D$41,"")</f>
        <v/>
      </c>
      <c r="O52" s="189" t="str">
        <f aca="false">IF(AND(Projects!$C$41&lt;=O$4,O$4&lt;=Projects!$C$41+Projects!$D$41-1),Projects!$B$41/Projects!$D$41,"")</f>
        <v/>
      </c>
      <c r="P52" s="189" t="str">
        <f aca="false">IF(AND(Projects!$C$41&lt;=P$4,P$4&lt;=Projects!$C$41+Projects!$D$41-1),Projects!$B$41/Projects!$D$41,"")</f>
        <v/>
      </c>
      <c r="Q52" s="189" t="str">
        <f aca="false">IF(AND(Projects!$C$41&lt;=Q$4,Q$4&lt;=Projects!$C$41+Projects!$D$41-1),Projects!$B$41/Projects!$D$41,"")</f>
        <v/>
      </c>
      <c r="R52" s="189" t="str">
        <f aca="false">IF(AND(Projects!$C$41&lt;=R$4,R$4&lt;=Projects!$C$41+Projects!$D$41-1),Projects!$B$41/Projects!$D$41,"")</f>
        <v/>
      </c>
      <c r="S52" s="189" t="str">
        <f aca="false">IF(AND(Projects!$C$41&lt;=S$4,S$4&lt;=Projects!$C$41+Projects!$D$41-1),Projects!$B$41/Projects!$D$41,"")</f>
        <v/>
      </c>
      <c r="T52" s="189" t="str">
        <f aca="false">IF(AND(Projects!$C$41&lt;=T$4,T$4&lt;=Projects!$C$41+Projects!$D$41-1),Projects!$B$41/Projects!$D$41,"")</f>
        <v/>
      </c>
      <c r="U52" s="189" t="str">
        <f aca="false">IF(AND(Projects!$C$41&lt;=U$4,U$4&lt;=Projects!$C$41+Projects!$D$41-1),Projects!$B$41/Projects!$D$41,"")</f>
        <v/>
      </c>
      <c r="V52" s="189" t="str">
        <f aca="false">IF(AND(Projects!$C$41&lt;=V$4,V$4&lt;=Projects!$C$41+Projects!$D$41-1),Projects!$B$41/Projects!$D$41,"")</f>
        <v/>
      </c>
      <c r="W52" s="189" t="str">
        <f aca="false">IF(AND(Projects!$C$41&lt;=W$4,W$4&lt;=Projects!$C$41+Projects!$D$41-1),Projects!$B$41/Projects!$D$41,"")</f>
        <v/>
      </c>
      <c r="X52" s="189" t="str">
        <f aca="false">IF(AND(Projects!$C$41&lt;=X$4,X$4&lt;=Projects!$C$41+Projects!$D$41-1),Projects!$B$41/Projects!$D$41,"")</f>
        <v/>
      </c>
      <c r="Y52" s="189" t="str">
        <f aca="false">IF(AND(Projects!$C$41&lt;=Y$4,Y$4&lt;=Projects!$C$41+Projects!$D$41-1),Projects!$B$41/Projects!$D$41,"")</f>
        <v/>
      </c>
      <c r="Z52" s="189" t="str">
        <f aca="false">IF(AND(Projects!$C$41&lt;=Z$4,Z$4&lt;=Projects!$C$41+Projects!$D$41-1),Projects!$B$41/Projects!$D$41,"")</f>
        <v/>
      </c>
      <c r="AA52" s="189" t="str">
        <f aca="false">IF(AND(Projects!$C$41&lt;=AA$4,AA$4&lt;=Projects!$C$41+Projects!$D$41-1),Projects!$B$41/Projects!$D$41,"")</f>
        <v/>
      </c>
      <c r="AB52" s="189" t="str">
        <f aca="false">IF(AND(Projects!$C$41&lt;=AB$4,AB$4&lt;=Projects!$C$41+Projects!$D$41-1),Projects!$B$41/Projects!$D$41,"")</f>
        <v/>
      </c>
      <c r="AC52" s="189" t="str">
        <f aca="false">IF(AND(Projects!$C$41&lt;=AC$4,AC$4&lt;=Projects!$C$41+Projects!$D$41-1),Projects!$B$41/Projects!$D$41,"")</f>
        <v/>
      </c>
      <c r="AD52" s="189" t="str">
        <f aca="false">IF(AND(Projects!$C$41&lt;=AD$4,AD$4&lt;=Projects!$C$41+Projects!$D$41-1),Projects!$B$41/Projects!$D$41,"")</f>
        <v/>
      </c>
      <c r="AE52" s="189" t="str">
        <f aca="false">IF(AND(Projects!$C$41&lt;=AE$4,AE$4&lt;=Projects!$C$41+Projects!$D$41-1),Projects!$B$41/Projects!$D$41,"")</f>
        <v/>
      </c>
      <c r="AF52" s="189" t="str">
        <f aca="false">IF(AND(Projects!$C$41&lt;=AF$4,AF$4&lt;=Projects!$C$41+Projects!$D$41-1),Projects!$B$41/Projects!$D$41,"")</f>
        <v/>
      </c>
      <c r="AG52" s="189" t="str">
        <f aca="false">IF(AND(Projects!$C$41&lt;=AG$4,AG$4&lt;=Projects!$C$41+Projects!$D$41-1),Projects!$B$41/Projects!$D$41,"")</f>
        <v/>
      </c>
      <c r="AH52" s="189" t="str">
        <f aca="false">IF(AND(Projects!$C$41&lt;=AH$4,AH$4&lt;=Projects!$C$41+Projects!$D$41-1),Projects!$B$41/Projects!$D$41,"")</f>
        <v/>
      </c>
      <c r="AI52" s="189" t="str">
        <f aca="false">IF(AND(Projects!$C$41&lt;=AI$4,AI$4&lt;=Projects!$C$41+Projects!$D$41-1),Projects!$B$41/Projects!$D$41,"")</f>
        <v/>
      </c>
      <c r="AJ52" s="189" t="str">
        <f aca="false">IF(AND(Projects!$C$41&lt;=AJ$4,AJ$4&lt;=Projects!$C$41+Projects!$D$41-1),Projects!$B$41/Projects!$D$41,"")</f>
        <v/>
      </c>
      <c r="AK52" s="189" t="str">
        <f aca="false">IF(AND(Projects!$C$41&lt;=AK$4,AK$4&lt;=Projects!$C$41+Projects!$D$41-1),Projects!$B$41/Projects!$D$41,"")</f>
        <v/>
      </c>
      <c r="AL52" s="189" t="str">
        <f aca="false">IF(AND(Projects!$C$41&lt;=AL$4,AL$4&lt;=Projects!$C$41+Projects!$D$41-1),Projects!$B$41/Projects!$D$41,"")</f>
        <v/>
      </c>
      <c r="AM52" s="189" t="str">
        <f aca="false">IF(AND(Projects!$C$41&lt;=AM$4,AM$4&lt;=Projects!$C$41+Projects!$D$41-1),Projects!$B$41/Projects!$D$41,"")</f>
        <v/>
      </c>
      <c r="AN52" s="189" t="str">
        <f aca="false">IF(AND(Projects!$C$41&lt;=AN$4,AN$4&lt;=Projects!$C$41+Projects!$D$41-1),Projects!$B$41/Projects!$D$41,"")</f>
        <v/>
      </c>
      <c r="AO52" s="189" t="str">
        <f aca="false">IF(AND(Projects!$C$41&lt;=AO$4,AO$4&lt;=Projects!$C$41+Projects!$D$41-1),Projects!$B$41/Projects!$D$41,"")</f>
        <v/>
      </c>
      <c r="AP52" s="189" t="str">
        <f aca="false">IF(AND(Projects!$C$41&lt;=AP$4,AP$4&lt;=Projects!$C$41+Projects!$D$41-1),Projects!$B$41/Projects!$D$41,"")</f>
        <v/>
      </c>
      <c r="AQ52" s="189" t="str">
        <f aca="false">IF(AND(Projects!$C$41&lt;=AQ$4,AQ$4&lt;=Projects!$C$41+Projects!$D$41-1),Projects!$B$41/Projects!$D$41,"")</f>
        <v/>
      </c>
      <c r="AR52" s="189" t="str">
        <f aca="false">IF(AND(Projects!$C$41&lt;=AR$4,AR$4&lt;=Projects!$C$41+Projects!$D$41-1),Projects!$B$41/Projects!$D$41,"")</f>
        <v/>
      </c>
      <c r="AS52" s="189" t="str">
        <f aca="false">IF(AND(Projects!$C$41&lt;=AS$4,AS$4&lt;=Projects!$C$41+Projects!$D$41-1),Projects!$B$41/Projects!$D$41,"")</f>
        <v/>
      </c>
      <c r="AT52" s="189" t="str">
        <f aca="false">IF(AND(Projects!$C$41&lt;=AT$4,AT$4&lt;=Projects!$C$41+Projects!$D$41-1),Projects!$B$41/Projects!$D$41,"")</f>
        <v/>
      </c>
      <c r="AU52" s="189" t="str">
        <f aca="false">IF(AND(Projects!$C$41&lt;=AU$4,AU$4&lt;=Projects!$C$41+Projects!$D$41-1),Projects!$B$41/Projects!$D$41,"")</f>
        <v/>
      </c>
      <c r="AV52" s="189" t="str">
        <f aca="false">IF(AND(Projects!$C$41&lt;=AV$4,AV$4&lt;=Projects!$C$41+Projects!$D$41-1),Projects!$B$41/Projects!$D$41,"")</f>
        <v/>
      </c>
      <c r="AW52" s="189" t="str">
        <f aca="false">IF(AND(Projects!$C$41&lt;=AW$4,AW$4&lt;=Projects!$C$41+Projects!$D$41-1),Projects!$B$41/Projects!$D$41,"")</f>
        <v/>
      </c>
      <c r="AX52" s="189" t="str">
        <f aca="false">IF(AND(Projects!$C$41&lt;=AX$4,AX$4&lt;=Projects!$C$41+Projects!$D$41-1),Projects!$B$41/Projects!$D$41,"")</f>
        <v/>
      </c>
      <c r="AY52" s="189" t="str">
        <f aca="false">IF(AND(Projects!$C$41&lt;=AY$4,AY$4&lt;=Projects!$C$41+Projects!$D$41-1),Projects!$B$41/Projects!$D$41,"")</f>
        <v/>
      </c>
      <c r="AZ52" s="189" t="str">
        <f aca="false">IF(AND(Projects!$C$41&lt;=AZ$4,AZ$4&lt;=Projects!$C$41+Projects!$D$41-1),Projects!$B$41/Projects!$D$41,"")</f>
        <v/>
      </c>
      <c r="BA52" s="189" t="str">
        <f aca="false">IF(AND(Projects!$C$41&lt;=BA$4,BA$4&lt;=Projects!$C$41+Projects!$D$41-1),Projects!$B$41/Projects!$D$41,"")</f>
        <v/>
      </c>
      <c r="BB52" s="189" t="str">
        <f aca="false">IF(AND(Projects!$C$41&lt;=BB$4,BB$4&lt;=Projects!$C$41+Projects!$D$41-1),Projects!$B$41/Projects!$D$41,"")</f>
        <v/>
      </c>
      <c r="BC52" s="189" t="str">
        <f aca="false">IF(AND(Projects!$C$41&lt;=BC$4,BC$4&lt;=Projects!$C$41+Projects!$D$41-1),Projects!$B$41/Projects!$D$41,"")</f>
        <v/>
      </c>
      <c r="BD52" s="189" t="str">
        <f aca="false">IF(AND(Projects!$C$41&lt;=BD$4,BD$4&lt;=Projects!$C$41+Projects!$D$41-1),Projects!$B$41/Projects!$D$41,"")</f>
        <v/>
      </c>
      <c r="BE52" s="189" t="str">
        <f aca="false">IF(AND(Projects!$C$41&lt;=BE$4,BE$4&lt;=Projects!$C$41+Projects!$D$41-1),Projects!$B$41/Projects!$D$41,"")</f>
        <v/>
      </c>
      <c r="BF52" s="189" t="str">
        <f aca="false">IF(AND(Projects!$C$41&lt;=BF$4,BF$4&lt;=Projects!$C$41+Projects!$D$41-1),Projects!$B$41/Projects!$D$41,"")</f>
        <v/>
      </c>
      <c r="BG52" s="189" t="str">
        <f aca="false">IF(AND(Projects!$C$41&lt;=BG$4,BG$4&lt;=Projects!$C$41+Projects!$D$41-1),Projects!$B$41/Projects!$D$41,"")</f>
        <v/>
      </c>
      <c r="BH52" s="189" t="str">
        <f aca="false">IF(AND(Projects!$C$41&lt;=BH$4,BH$4&lt;=Projects!$C$41+Projects!$D$41-1),Projects!$B$41/Projects!$D$41,"")</f>
        <v/>
      </c>
      <c r="BI52" s="189" t="str">
        <f aca="false">IF(AND(Projects!$C$41&lt;=BI$4,BI$4&lt;=Projects!$C$41+Projects!$D$41-1),Projects!$B$41/Projects!$D$41,"")</f>
        <v/>
      </c>
      <c r="BJ52" s="189" t="str">
        <f aca="false">IF(AND(Projects!$C$41&lt;=BJ$4,BJ$4&lt;=Projects!$C$41+Projects!$D$41-1),Projects!$B$41/Projects!$D$41,"")</f>
        <v/>
      </c>
      <c r="BK52" s="189" t="str">
        <f aca="false">IF(AND(Projects!$C$41&lt;=BK$4,BK$4&lt;=Projects!$C$41+Projects!$D$41-1),Projects!$B$41/Projects!$D$41,"")</f>
        <v/>
      </c>
      <c r="BL52" s="189" t="str">
        <f aca="false">IF(AND(Projects!$C$41&lt;=BL$4,BL$4&lt;=Projects!$C$41+Projects!$D$41-1),Projects!$B$41/Projects!$D$41,"")</f>
        <v/>
      </c>
      <c r="BM52" s="189" t="str">
        <f aca="false">IF(AND(Projects!$C$41&lt;=BM$4,BM$4&lt;=Projects!$C$41+Projects!$D$41-1),Projects!$B$41/Projects!$D$41,"")</f>
        <v/>
      </c>
      <c r="BN52" s="189" t="str">
        <f aca="false">IF(AND(Projects!$C$41&lt;=BN$4,BN$4&lt;=Projects!$C$41+Projects!$D$41-1),Projects!$B$41/Projects!$D$41,"")</f>
        <v/>
      </c>
      <c r="BO52" s="189" t="str">
        <f aca="false">IF(AND(Projects!$C$41&lt;=BO$4,BO$4&lt;=Projects!$C$41+Projects!$D$41-1),Projects!$B$41/Projects!$D$41,"")</f>
        <v/>
      </c>
      <c r="BP52" s="189" t="str">
        <f aca="false">IF(AND(Projects!$C$41&lt;=BP$4,BP$4&lt;=Projects!$C$41+Projects!$D$41-1),Projects!$B$41/Projects!$D$41,"")</f>
        <v/>
      </c>
      <c r="BQ52" s="189" t="str">
        <f aca="false">IF(AND(Projects!$C$41&lt;=BQ$4,BQ$4&lt;=Projects!$C$41+Projects!$D$41-1),Projects!$B$41/Projects!$D$41,"")</f>
        <v/>
      </c>
      <c r="BR52" s="189" t="str">
        <f aca="false">IF(AND(Projects!$C$41&lt;=BR$4,BR$4&lt;=Projects!$C$41+Projects!$D$41-1),Projects!$B$41/Projects!$D$41,"")</f>
        <v/>
      </c>
      <c r="BS52" s="189" t="str">
        <f aca="false">IF(AND(Projects!$C$41&lt;=BS$4,BS$4&lt;=Projects!$C$41+Projects!$D$41-1),Projects!$B$41/Projects!$D$41,"")</f>
        <v/>
      </c>
      <c r="BT52" s="189" t="str">
        <f aca="false">IF(AND(Projects!$C$41&lt;=BT$4,BT$4&lt;=Projects!$C$41+Projects!$D$41-1),Projects!$B$41/Projects!$D$41,"")</f>
        <v/>
      </c>
      <c r="BU52" s="189" t="str">
        <f aca="false">IF(AND(Projects!$C$41&lt;=BU$4,BU$4&lt;=Projects!$C$41+Projects!$D$41-1),Projects!$B$41/Projects!$D$41,"")</f>
        <v/>
      </c>
      <c r="BV52" s="189" t="str">
        <f aca="false">IF(AND(Projects!$C$41&lt;=BV$4,BV$4&lt;=Projects!$C$41+Projects!$D$41-1),Projects!$B$41/Projects!$D$41,"")</f>
        <v/>
      </c>
      <c r="BW52" s="189" t="str">
        <f aca="false">IF(AND(Projects!$C$41&lt;=BW$4,BW$4&lt;=Projects!$C$41+Projects!$D$41-1),Projects!$B$41/Projects!$D$41,"")</f>
        <v/>
      </c>
      <c r="BX52" s="189" t="str">
        <f aca="false">IF(AND(Projects!$C$41&lt;=BX$4,BX$4&lt;=Projects!$C$41+Projects!$D$41-1),Projects!$B$41/Projects!$D$41,"")</f>
        <v/>
      </c>
      <c r="BY52" s="189" t="str">
        <f aca="false">IF(AND(Projects!$C$41&lt;=BY$4,BY$4&lt;=Projects!$C$41+Projects!$D$41-1),Projects!$B$41/Projects!$D$41,"")</f>
        <v/>
      </c>
      <c r="BZ52" s="189" t="n">
        <f aca="false">IF(AND(Projects!$C$41&lt;=BZ$4,BZ$4&lt;=Projects!$C$41+Projects!$D$41-1),Projects!$B$41/Projects!$D$41,"")</f>
        <v>789473.684210526</v>
      </c>
      <c r="CA52" s="189" t="n">
        <f aca="false">IF(AND(Projects!$C$41&lt;=CA$4,CA$4&lt;=Projects!$C$41+Projects!$D$41-1),Projects!$B$41/Projects!$D$41,"")</f>
        <v>789473.684210526</v>
      </c>
      <c r="CB52" s="189" t="n">
        <f aca="false">IF(AND(Projects!$C$41&lt;=CB$4,CB$4&lt;=Projects!$C$41+Projects!$D$41-1),Projects!$B$41/Projects!$D$41,"")</f>
        <v>789473.684210526</v>
      </c>
      <c r="CC52" s="189" t="n">
        <f aca="false">IF(AND(Projects!$C$41&lt;=CC$4,CC$4&lt;=Projects!$C$41+Projects!$D$41-1),Projects!$B$41/Projects!$D$41,"")</f>
        <v>789473.684210526</v>
      </c>
      <c r="CD52" s="189" t="n">
        <f aca="false">IF(AND(Projects!$C$41&lt;=CD$4,CD$4&lt;=Projects!$C$41+Projects!$D$41-1),Projects!$B$41/Projects!$D$41,"")</f>
        <v>789473.684210526</v>
      </c>
      <c r="CE52" s="189" t="n">
        <f aca="false">IF(AND(Projects!$C$41&lt;=CE$4,CE$4&lt;=Projects!$C$41+Projects!$D$41-1),Projects!$B$41/Projects!$D$41,"")</f>
        <v>789473.684210526</v>
      </c>
      <c r="CF52" s="189" t="n">
        <f aca="false">IF(AND(Projects!$C$41&lt;=CF$4,CF$4&lt;=Projects!$C$41+Projects!$D$41-1),Projects!$B$41/Projects!$D$41,"")</f>
        <v>789473.684210526</v>
      </c>
      <c r="CG52" s="189" t="n">
        <f aca="false">IF(AND(Projects!$C$41&lt;=CG$4,CG$4&lt;=Projects!$C$41+Projects!$D$41-1),Projects!$B$41/Projects!$D$41,"")</f>
        <v>789473.684210526</v>
      </c>
      <c r="CH52" s="189" t="n">
        <f aca="false">IF(AND(Projects!$C$41&lt;=CH$4,CH$4&lt;=Projects!$C$41+Projects!$D$41-1),Projects!$B$41/Projects!$D$41,"")</f>
        <v>789473.684210526</v>
      </c>
      <c r="CI52" s="189" t="n">
        <f aca="false">IF(AND(Projects!$C$41&lt;=CI$4,CI$4&lt;=Projects!$C$41+Projects!$D$41-1),Projects!$B$41/Projects!$D$41,"")</f>
        <v>789473.684210526</v>
      </c>
      <c r="CJ52" s="189" t="n">
        <f aca="false">IF(AND(Projects!$C$41&lt;=CJ$4,CJ$4&lt;=Projects!$C$41+Projects!$D$41-1),Projects!$B$41/Projects!$D$41,"")</f>
        <v>789473.684210526</v>
      </c>
      <c r="CK52" s="189" t="n">
        <f aca="false">IF(AND(Projects!$C$41&lt;=CK$4,CK$4&lt;=Projects!$C$41+Projects!$D$41-1),Projects!$B$41/Projects!$D$41,"")</f>
        <v>789473.684210526</v>
      </c>
      <c r="CL52" s="189" t="n">
        <f aca="false">IF(AND(Projects!$C$41&lt;=CL$4,CL$4&lt;=Projects!$C$41+Projects!$D$41-1),Projects!$B$41/Projects!$D$41,"")</f>
        <v>789473.684210526</v>
      </c>
      <c r="CM52" s="189" t="n">
        <f aca="false">IF(AND(Projects!$C$41&lt;=CM$4,CM$4&lt;=Projects!$C$41+Projects!$D$41-1),Projects!$B$41/Projects!$D$41,"")</f>
        <v>789473.684210526</v>
      </c>
      <c r="CN52" s="189" t="n">
        <f aca="false">IF(AND(Projects!$C$41&lt;=CN$4,CN$4&lt;=Projects!$C$41+Projects!$D$41-1),Projects!$B$41/Projects!$D$41,"")</f>
        <v>789473.684210526</v>
      </c>
      <c r="CO52" s="189" t="n">
        <f aca="false">IF(AND(Projects!$C$41&lt;=CO$4,CO$4&lt;=Projects!$C$41+Projects!$D$41-1),Projects!$B$41/Projects!$D$41,"")</f>
        <v>789473.684210526</v>
      </c>
      <c r="CP52" s="189" t="n">
        <f aca="false">IF(AND(Projects!$C$41&lt;=CP$4,CP$4&lt;=Projects!$C$41+Projects!$D$41-1),Projects!$B$41/Projects!$D$41,"")</f>
        <v>789473.684210526</v>
      </c>
      <c r="CQ52" s="189" t="n">
        <f aca="false">IF(AND(Projects!$C$41&lt;=CQ$4,CQ$4&lt;=Projects!$C$41+Projects!$D$41-1),Projects!$B$41/Projects!$D$41,"")</f>
        <v>789473.684210526</v>
      </c>
      <c r="CR52" s="189" t="n">
        <f aca="false">IF(AND(Projects!$C$41&lt;=CR$4,CR$4&lt;=Projects!$C$41+Projects!$D$41-1),Projects!$B$41/Projects!$D$41,"")</f>
        <v>789473.684210526</v>
      </c>
      <c r="CS52" s="189" t="str">
        <f aca="false">IF(AND(Projects!$C$41&lt;=CS$4,CS$4&lt;=Projects!$C$41+Projects!$D$41-1),Projects!$B$41/Projects!$D$41,"")</f>
        <v/>
      </c>
      <c r="CT52" s="189" t="str">
        <f aca="false">IF(AND(Projects!$C$41&lt;=CT$4,CT$4&lt;=Projects!$C$41+Projects!$D$41-1),Projects!$B$41/Projects!$D$41,"")</f>
        <v/>
      </c>
      <c r="CU52" s="189" t="str">
        <f aca="false">IF(AND(Projects!$C$41&lt;=CU$4,CU$4&lt;=Projects!$C$41+Projects!$D$41-1),Projects!$B$41/Projects!$D$41,"")</f>
        <v/>
      </c>
      <c r="CV52" s="189" t="str">
        <f aca="false">IF(AND(Projects!$C$41&lt;=CV$4,CV$4&lt;=Projects!$C$41+Projects!$D$41-1),Projects!$B$41/Projects!$D$41,"")</f>
        <v/>
      </c>
      <c r="CW52" s="189" t="str">
        <f aca="false">IF(AND(Projects!$C$41&lt;=CW$4,CW$4&lt;=Projects!$C$41+Projects!$D$41-1),Projects!$B$41/Projects!$D$41,"")</f>
        <v/>
      </c>
      <c r="CX52" s="189" t="str">
        <f aca="false">IF(AND(Projects!$C$41&lt;=CX$4,CX$4&lt;=Projects!$C$41+Projects!$D$41-1),Projects!$B$41/Projects!$D$41,"")</f>
        <v/>
      </c>
      <c r="CY52" s="189" t="str">
        <f aca="false">IF(AND(Projects!$C$41&lt;=CY$4,CY$4&lt;=Projects!$C$41+Projects!$D$41-1),Projects!$B$41/Projects!$D$41,"")</f>
        <v/>
      </c>
      <c r="CZ52" s="189" t="str">
        <f aca="false">IF(AND(Projects!$C$41&lt;=CZ$4,CZ$4&lt;=Projects!$C$41+Projects!$D$41-1),Projects!$B$41/Projects!$D$41,"")</f>
        <v/>
      </c>
      <c r="DA52" s="189" t="str">
        <f aca="false">IF(AND(Projects!$C$41&lt;=DA$4,DA$4&lt;=Projects!$C$41+Projects!$D$41-1),Projects!$B$41/Projects!$D$41,"")</f>
        <v/>
      </c>
      <c r="DB52" s="189" t="str">
        <f aca="false">IF(AND(Projects!$C$41&lt;=DB$4,DB$4&lt;=Projects!$C$41+Projects!$D$41-1),Projects!$B$41/Projects!$D$41,"")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SUM(G45:G52)</f>
        <v>0</v>
      </c>
      <c r="H53" s="190" t="n">
        <f aca="false">SUM(H45:H52)</f>
        <v>0</v>
      </c>
      <c r="I53" s="190" t="n">
        <f aca="false">SUM(I45:I52)</f>
        <v>0</v>
      </c>
      <c r="J53" s="190" t="n">
        <f aca="false">SUM(J45:J52)</f>
        <v>0</v>
      </c>
      <c r="K53" s="190" t="n">
        <f aca="false">SUM(K45:K52)</f>
        <v>0</v>
      </c>
      <c r="L53" s="190" t="n">
        <f aca="false">SUM(L45:L52)</f>
        <v>0</v>
      </c>
      <c r="M53" s="190" t="n">
        <f aca="false">SUM(M45:M52)</f>
        <v>0</v>
      </c>
      <c r="N53" s="190" t="n">
        <f aca="false">SUM(N45:N52)</f>
        <v>0</v>
      </c>
      <c r="O53" s="190" t="n">
        <f aca="false">SUM(O45:O52)</f>
        <v>0</v>
      </c>
      <c r="P53" s="190" t="n">
        <f aca="false">SUM(P45:P52)</f>
        <v>0</v>
      </c>
      <c r="Q53" s="190" t="n">
        <f aca="false">SUM(Q45:Q52)</f>
        <v>0</v>
      </c>
      <c r="R53" s="190" t="n">
        <f aca="false">SUM(R45:R52)</f>
        <v>0</v>
      </c>
      <c r="S53" s="190" t="n">
        <f aca="false">SUM(S45:S52)</f>
        <v>0</v>
      </c>
      <c r="T53" s="190" t="n">
        <f aca="false">SUM(T45:T52)</f>
        <v>0</v>
      </c>
      <c r="U53" s="190" t="n">
        <f aca="false">SUM(U45:U52)</f>
        <v>0</v>
      </c>
      <c r="V53" s="190" t="n">
        <f aca="false">SUM(V45:V52)</f>
        <v>0</v>
      </c>
      <c r="W53" s="190" t="n">
        <f aca="false">SUM(W45:W52)</f>
        <v>0</v>
      </c>
      <c r="X53" s="190" t="n">
        <f aca="false">SUM(X45:X52)</f>
        <v>0</v>
      </c>
      <c r="Y53" s="190" t="n">
        <f aca="false">SUM(Y45:Y52)</f>
        <v>0</v>
      </c>
      <c r="Z53" s="190" t="n">
        <f aca="false">SUM(Z45:Z52)</f>
        <v>0</v>
      </c>
      <c r="AA53" s="190" t="n">
        <f aca="false">SUM(AA45:AA52)</f>
        <v>0</v>
      </c>
      <c r="AB53" s="190" t="n">
        <f aca="false">SUM(AB45:AB52)</f>
        <v>0</v>
      </c>
      <c r="AC53" s="190" t="n">
        <f aca="false">SUM(AC45:AC52)</f>
        <v>0</v>
      </c>
      <c r="AD53" s="190" t="n">
        <f aca="false">SUM(AD45:AD52)</f>
        <v>0</v>
      </c>
      <c r="AE53" s="190" t="n">
        <f aca="false">SUM(AE45:AE52)</f>
        <v>0</v>
      </c>
      <c r="AF53" s="190" t="n">
        <f aca="false">SUM(AF45:AF52)</f>
        <v>0</v>
      </c>
      <c r="AG53" s="190" t="n">
        <f aca="false">SUM(AG45:AG52)</f>
        <v>0</v>
      </c>
      <c r="AH53" s="190" t="n">
        <f aca="false">SUM(AH45:AH52)</f>
        <v>0</v>
      </c>
      <c r="AI53" s="190" t="n">
        <f aca="false">SUM(AI45:AI52)</f>
        <v>0</v>
      </c>
      <c r="AJ53" s="190" t="n">
        <f aca="false">SUM(AJ45:AJ52)</f>
        <v>0</v>
      </c>
      <c r="AK53" s="190" t="n">
        <f aca="false">SUM(AK45:AK52)</f>
        <v>0</v>
      </c>
      <c r="AL53" s="190" t="n">
        <f aca="false">SUM(AL45:AL52)</f>
        <v>0</v>
      </c>
      <c r="AM53" s="190" t="n">
        <f aca="false">SUM(AM45:AM52)</f>
        <v>0</v>
      </c>
      <c r="AN53" s="190" t="n">
        <f aca="false">SUM(AN45:AN52)</f>
        <v>0</v>
      </c>
      <c r="AO53" s="190" t="n">
        <f aca="false">SUM(AO45:AO52)</f>
        <v>0</v>
      </c>
      <c r="AP53" s="190" t="n">
        <f aca="false">SUM(AP45:AP52)</f>
        <v>0</v>
      </c>
      <c r="AQ53" s="190" t="n">
        <f aca="false">SUM(AQ45:AQ52)</f>
        <v>0</v>
      </c>
      <c r="AR53" s="190" t="n">
        <f aca="false">SUM(AR45:AR52)</f>
        <v>0</v>
      </c>
      <c r="AS53" s="190" t="n">
        <f aca="false">SUM(AS45:AS52)</f>
        <v>0</v>
      </c>
      <c r="AT53" s="190" t="n">
        <f aca="false">SUM(AT45:AT52)</f>
        <v>0</v>
      </c>
      <c r="AU53" s="190" t="n">
        <f aca="false">SUM(AU45:AU52)</f>
        <v>0</v>
      </c>
      <c r="AV53" s="190" t="n">
        <f aca="false">SUM(AV45:AV52)</f>
        <v>947368.421052632</v>
      </c>
      <c r="AW53" s="190" t="n">
        <f aca="false">SUM(AW45:AW52)</f>
        <v>947368.421052632</v>
      </c>
      <c r="AX53" s="190" t="n">
        <f aca="false">SUM(AX45:AX52)</f>
        <v>1736842.10526316</v>
      </c>
      <c r="AY53" s="190" t="n">
        <f aca="false">SUM(AY45:AY52)</f>
        <v>1736842.10526316</v>
      </c>
      <c r="AZ53" s="190" t="n">
        <f aca="false">SUM(AZ45:AZ52)</f>
        <v>2526315.78947368</v>
      </c>
      <c r="BA53" s="190" t="n">
        <f aca="false">SUM(BA45:BA52)</f>
        <v>2526315.78947368</v>
      </c>
      <c r="BB53" s="190" t="n">
        <f aca="false">SUM(BB45:BB52)</f>
        <v>2526315.78947368</v>
      </c>
      <c r="BC53" s="190" t="n">
        <f aca="false">SUM(BC45:BC52)</f>
        <v>2526315.78947368</v>
      </c>
      <c r="BD53" s="190" t="n">
        <f aca="false">SUM(BD45:BD52)</f>
        <v>3315789.47368421</v>
      </c>
      <c r="BE53" s="190" t="n">
        <f aca="false">SUM(BE45:BE52)</f>
        <v>3315789.47368421</v>
      </c>
      <c r="BF53" s="190" t="n">
        <f aca="false">SUM(BF45:BF52)</f>
        <v>3315789.47368421</v>
      </c>
      <c r="BG53" s="190" t="n">
        <f aca="false">SUM(BG45:BG52)</f>
        <v>3315789.47368421</v>
      </c>
      <c r="BH53" s="190" t="n">
        <f aca="false">SUM(BH45:BH52)</f>
        <v>3315789.47368421</v>
      </c>
      <c r="BI53" s="190" t="n">
        <f aca="false">SUM(BI45:BI52)</f>
        <v>3315789.47368421</v>
      </c>
      <c r="BJ53" s="190" t="n">
        <f aca="false">SUM(BJ45:BJ52)</f>
        <v>3315789.47368421</v>
      </c>
      <c r="BK53" s="190" t="n">
        <f aca="false">SUM(BK45:BK52)</f>
        <v>3315789.47368421</v>
      </c>
      <c r="BL53" s="190" t="n">
        <f aca="false">SUM(BL45:BL52)</f>
        <v>3315789.47368421</v>
      </c>
      <c r="BM53" s="190" t="n">
        <f aca="false">SUM(BM45:BM52)</f>
        <v>3315789.47368421</v>
      </c>
      <c r="BN53" s="190" t="n">
        <f aca="false">SUM(BN45:BN52)</f>
        <v>3315789.47368421</v>
      </c>
      <c r="BO53" s="190" t="n">
        <f aca="false">SUM(BO45:BO52)</f>
        <v>2368421.05263158</v>
      </c>
      <c r="BP53" s="190" t="n">
        <f aca="false">SUM(BP45:BP52)</f>
        <v>2368421.05263158</v>
      </c>
      <c r="BQ53" s="190" t="n">
        <f aca="false">SUM(BQ45:BQ52)</f>
        <v>1578947.36842105</v>
      </c>
      <c r="BR53" s="190" t="n">
        <f aca="false">SUM(BR45:BR52)</f>
        <v>2368421.05263158</v>
      </c>
      <c r="BS53" s="190" t="n">
        <f aca="false">SUM(BS45:BS52)</f>
        <v>1578947.36842105</v>
      </c>
      <c r="BT53" s="190" t="n">
        <f aca="false">SUM(BT45:BT52)</f>
        <v>2368421.05263158</v>
      </c>
      <c r="BU53" s="190" t="n">
        <f aca="false">SUM(BU45:BU52)</f>
        <v>2368421.05263158</v>
      </c>
      <c r="BV53" s="190" t="n">
        <f aca="false">SUM(BV45:BV52)</f>
        <v>2368421.05263158</v>
      </c>
      <c r="BW53" s="190" t="n">
        <f aca="false">SUM(BW45:BW52)</f>
        <v>1578947.36842105</v>
      </c>
      <c r="BX53" s="190" t="n">
        <f aca="false">SUM(BX45:BX52)</f>
        <v>2368421.05263158</v>
      </c>
      <c r="BY53" s="190" t="n">
        <f aca="false">SUM(BY45:BY52)</f>
        <v>2368421.05263158</v>
      </c>
      <c r="BZ53" s="190" t="n">
        <f aca="false">SUM(BZ45:BZ52)</f>
        <v>3157894.73684211</v>
      </c>
      <c r="CA53" s="190" t="n">
        <f aca="false">SUM(CA45:CA52)</f>
        <v>3157894.73684211</v>
      </c>
      <c r="CB53" s="190" t="n">
        <f aca="false">SUM(CB45:CB52)</f>
        <v>3157894.73684211</v>
      </c>
      <c r="CC53" s="190" t="n">
        <f aca="false">SUM(CC45:CC52)</f>
        <v>3157894.73684211</v>
      </c>
      <c r="CD53" s="190" t="n">
        <f aca="false">SUM(CD45:CD52)</f>
        <v>3157894.73684211</v>
      </c>
      <c r="CE53" s="190" t="n">
        <f aca="false">SUM(CE45:CE52)</f>
        <v>3157894.73684211</v>
      </c>
      <c r="CF53" s="190" t="n">
        <f aca="false">SUM(CF45:CF52)</f>
        <v>3157894.73684211</v>
      </c>
      <c r="CG53" s="190" t="n">
        <f aca="false">SUM(CG45:CG52)</f>
        <v>3157894.73684211</v>
      </c>
      <c r="CH53" s="190" t="n">
        <f aca="false">SUM(CH45:CH52)</f>
        <v>3157894.73684211</v>
      </c>
      <c r="CI53" s="190" t="n">
        <f aca="false">SUM(CI45:CI52)</f>
        <v>3157894.73684211</v>
      </c>
      <c r="CJ53" s="190" t="n">
        <f aca="false">SUM(CJ45:CJ52)</f>
        <v>3157894.73684211</v>
      </c>
      <c r="CK53" s="190" t="n">
        <f aca="false">SUM(CK45:CK52)</f>
        <v>2368421.05263158</v>
      </c>
      <c r="CL53" s="190" t="n">
        <f aca="false">SUM(CL45:CL52)</f>
        <v>2368421.05263158</v>
      </c>
      <c r="CM53" s="190" t="n">
        <f aca="false">SUM(CM45:CM52)</f>
        <v>1578947.36842105</v>
      </c>
      <c r="CN53" s="190" t="n">
        <f aca="false">SUM(CN45:CN52)</f>
        <v>1578947.36842105</v>
      </c>
      <c r="CO53" s="190" t="n">
        <f aca="false">SUM(CO45:CO52)</f>
        <v>1578947.36842105</v>
      </c>
      <c r="CP53" s="190" t="n">
        <f aca="false">SUM(CP45:CP52)</f>
        <v>1578947.36842105</v>
      </c>
      <c r="CQ53" s="190" t="n">
        <f aca="false">SUM(CQ45:CQ52)</f>
        <v>789473.684210526</v>
      </c>
      <c r="CR53" s="190" t="n">
        <f aca="false">SUM(CR45:CR52)</f>
        <v>789473.684210526</v>
      </c>
      <c r="CS53" s="190" t="n">
        <f aca="false">SUM(CS45:CS52)</f>
        <v>0</v>
      </c>
      <c r="CT53" s="190" t="n">
        <f aca="false">SUM(CT45:CT52)</f>
        <v>0</v>
      </c>
      <c r="CU53" s="190" t="n">
        <f aca="false">SUM(CU45:CU52)</f>
        <v>0</v>
      </c>
      <c r="CV53" s="190" t="n">
        <f aca="false">SUM(CV45:CV52)</f>
        <v>0</v>
      </c>
      <c r="CW53" s="190" t="n">
        <f aca="false">SUM(CW45:CW52)</f>
        <v>0</v>
      </c>
      <c r="CX53" s="190" t="n">
        <f aca="false">SUM(CX45:CX52)</f>
        <v>0</v>
      </c>
      <c r="CY53" s="190" t="n">
        <f aca="false">SUM(CY45:CY52)</f>
        <v>0</v>
      </c>
      <c r="CZ53" s="190" t="n">
        <f aca="false">SUM(CZ45:CZ52)</f>
        <v>0</v>
      </c>
      <c r="DA53" s="190" t="n">
        <f aca="false">SUM(DA45:DA52)</f>
        <v>0</v>
      </c>
      <c r="DB53" s="190" t="n">
        <f aca="false">SUM(DB45:DB52)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COUNT(G45:G52)</f>
        <v>0</v>
      </c>
      <c r="H54" s="191" t="n">
        <f aca="false">COUNT(H45:H52)</f>
        <v>0</v>
      </c>
      <c r="I54" s="191" t="n">
        <f aca="false">COUNT(I45:I52)</f>
        <v>0</v>
      </c>
      <c r="J54" s="191" t="n">
        <f aca="false">COUNT(J45:J52)</f>
        <v>0</v>
      </c>
      <c r="K54" s="191" t="n">
        <f aca="false">COUNT(K45:K52)</f>
        <v>0</v>
      </c>
      <c r="L54" s="191" t="n">
        <f aca="false">COUNT(L45:L52)</f>
        <v>0</v>
      </c>
      <c r="M54" s="191" t="n">
        <f aca="false">COUNT(M45:M52)</f>
        <v>0</v>
      </c>
      <c r="N54" s="191" t="n">
        <f aca="false">COUNT(N45:N52)</f>
        <v>0</v>
      </c>
      <c r="O54" s="191" t="n">
        <f aca="false">COUNT(O45:O52)</f>
        <v>0</v>
      </c>
      <c r="P54" s="191" t="n">
        <f aca="false">COUNT(P45:P52)</f>
        <v>0</v>
      </c>
      <c r="Q54" s="191" t="n">
        <f aca="false">COUNT(Q45:Q52)</f>
        <v>0</v>
      </c>
      <c r="R54" s="191" t="n">
        <f aca="false">COUNT(R45:R52)</f>
        <v>0</v>
      </c>
      <c r="S54" s="191" t="n">
        <f aca="false">COUNT(S45:S52)</f>
        <v>0</v>
      </c>
      <c r="T54" s="191" t="n">
        <f aca="false">COUNT(T45:T52)</f>
        <v>0</v>
      </c>
      <c r="U54" s="191" t="n">
        <f aca="false">COUNT(U45:U52)</f>
        <v>0</v>
      </c>
      <c r="V54" s="191" t="n">
        <f aca="false">COUNT(V45:V52)</f>
        <v>0</v>
      </c>
      <c r="W54" s="191" t="n">
        <f aca="false">COUNT(W45:W52)</f>
        <v>0</v>
      </c>
      <c r="X54" s="191" t="n">
        <f aca="false">COUNT(X45:X52)</f>
        <v>0</v>
      </c>
      <c r="Y54" s="191" t="n">
        <f aca="false">COUNT(Y45:Y52)</f>
        <v>0</v>
      </c>
      <c r="Z54" s="191" t="n">
        <f aca="false">COUNT(Z45:Z52)</f>
        <v>0</v>
      </c>
      <c r="AA54" s="191" t="n">
        <f aca="false">COUNT(AA45:AA52)</f>
        <v>0</v>
      </c>
      <c r="AB54" s="191" t="n">
        <f aca="false">COUNT(AB45:AB52)</f>
        <v>0</v>
      </c>
      <c r="AC54" s="191" t="n">
        <f aca="false">COUNT(AC45:AC52)</f>
        <v>0</v>
      </c>
      <c r="AD54" s="191" t="n">
        <f aca="false">COUNT(AD45:AD52)</f>
        <v>0</v>
      </c>
      <c r="AE54" s="191" t="n">
        <f aca="false">COUNT(AE45:AE52)</f>
        <v>0</v>
      </c>
      <c r="AF54" s="191" t="n">
        <f aca="false">COUNT(AF45:AF52)</f>
        <v>0</v>
      </c>
      <c r="AG54" s="191" t="n">
        <f aca="false">COUNT(AG45:AG52)</f>
        <v>0</v>
      </c>
      <c r="AH54" s="191" t="n">
        <f aca="false">COUNT(AH45:AH52)</f>
        <v>0</v>
      </c>
      <c r="AI54" s="191" t="n">
        <f aca="false">COUNT(AI45:AI52)</f>
        <v>0</v>
      </c>
      <c r="AJ54" s="191" t="n">
        <f aca="false">COUNT(AJ45:AJ52)</f>
        <v>0</v>
      </c>
      <c r="AK54" s="191" t="n">
        <f aca="false">COUNT(AK45:AK52)</f>
        <v>0</v>
      </c>
      <c r="AL54" s="191" t="n">
        <f aca="false">COUNT(AL45:AL52)</f>
        <v>0</v>
      </c>
      <c r="AM54" s="191" t="n">
        <f aca="false">COUNT(AM45:AM52)</f>
        <v>0</v>
      </c>
      <c r="AN54" s="191" t="n">
        <f aca="false">COUNT(AN45:AN52)</f>
        <v>0</v>
      </c>
      <c r="AO54" s="191" t="n">
        <f aca="false">COUNT(AO45:AO52)</f>
        <v>0</v>
      </c>
      <c r="AP54" s="191" t="n">
        <f aca="false">COUNT(AP45:AP52)</f>
        <v>0</v>
      </c>
      <c r="AQ54" s="191" t="n">
        <f aca="false">COUNT(AQ45:AQ52)</f>
        <v>0</v>
      </c>
      <c r="AR54" s="191" t="n">
        <f aca="false">COUNT(AR45:AR52)</f>
        <v>0</v>
      </c>
      <c r="AS54" s="191" t="n">
        <f aca="false">COUNT(AS45:AS52)</f>
        <v>0</v>
      </c>
      <c r="AT54" s="191" t="n">
        <f aca="false">COUNT(AT45:AT52)</f>
        <v>0</v>
      </c>
      <c r="AU54" s="191" t="n">
        <f aca="false">COUNT(AU45:AU52)</f>
        <v>0</v>
      </c>
      <c r="AV54" s="191" t="n">
        <f aca="false">COUNT(AV45:AV52)</f>
        <v>1</v>
      </c>
      <c r="AW54" s="191" t="n">
        <f aca="false">COUNT(AW45:AW52)</f>
        <v>1</v>
      </c>
      <c r="AX54" s="191" t="n">
        <f aca="false">COUNT(AX45:AX52)</f>
        <v>2</v>
      </c>
      <c r="AY54" s="191" t="n">
        <f aca="false">COUNT(AY45:AY52)</f>
        <v>2</v>
      </c>
      <c r="AZ54" s="191" t="n">
        <f aca="false">COUNT(AZ45:AZ52)</f>
        <v>3</v>
      </c>
      <c r="BA54" s="191" t="n">
        <f aca="false">COUNT(BA45:BA52)</f>
        <v>3</v>
      </c>
      <c r="BB54" s="191" t="n">
        <f aca="false">COUNT(BB45:BB52)</f>
        <v>3</v>
      </c>
      <c r="BC54" s="191" t="n">
        <f aca="false">COUNT(BC45:BC52)</f>
        <v>3</v>
      </c>
      <c r="BD54" s="191" t="n">
        <f aca="false">COUNT(BD45:BD52)</f>
        <v>4</v>
      </c>
      <c r="BE54" s="191" t="n">
        <f aca="false">COUNT(BE45:BE52)</f>
        <v>4</v>
      </c>
      <c r="BF54" s="191" t="n">
        <f aca="false">COUNT(BF45:BF52)</f>
        <v>4</v>
      </c>
      <c r="BG54" s="191" t="n">
        <f aca="false">COUNT(BG45:BG52)</f>
        <v>4</v>
      </c>
      <c r="BH54" s="191" t="n">
        <f aca="false">COUNT(BH45:BH52)</f>
        <v>4</v>
      </c>
      <c r="BI54" s="191" t="n">
        <f aca="false">COUNT(BI45:BI52)</f>
        <v>4</v>
      </c>
      <c r="BJ54" s="191" t="n">
        <f aca="false">COUNT(BJ45:BJ52)</f>
        <v>4</v>
      </c>
      <c r="BK54" s="191" t="n">
        <f aca="false">COUNT(BK45:BK52)</f>
        <v>4</v>
      </c>
      <c r="BL54" s="191" t="n">
        <f aca="false">COUNT(BL45:BL52)</f>
        <v>4</v>
      </c>
      <c r="BM54" s="191" t="n">
        <f aca="false">COUNT(BM45:BM52)</f>
        <v>4</v>
      </c>
      <c r="BN54" s="191" t="n">
        <f aca="false">COUNT(BN45:BN52)</f>
        <v>4</v>
      </c>
      <c r="BO54" s="191" t="n">
        <f aca="false">COUNT(BO45:BO52)</f>
        <v>3</v>
      </c>
      <c r="BP54" s="191" t="n">
        <f aca="false">COUNT(BP45:BP52)</f>
        <v>3</v>
      </c>
      <c r="BQ54" s="191" t="n">
        <f aca="false">COUNT(BQ45:BQ52)</f>
        <v>2</v>
      </c>
      <c r="BR54" s="191" t="n">
        <f aca="false">COUNT(BR45:BR52)</f>
        <v>3</v>
      </c>
      <c r="BS54" s="191" t="n">
        <f aca="false">COUNT(BS45:BS52)</f>
        <v>2</v>
      </c>
      <c r="BT54" s="191" t="n">
        <f aca="false">COUNT(BT45:BT52)</f>
        <v>3</v>
      </c>
      <c r="BU54" s="191" t="n">
        <f aca="false">COUNT(BU45:BU52)</f>
        <v>3</v>
      </c>
      <c r="BV54" s="191" t="n">
        <f aca="false">COUNT(BV45:BV52)</f>
        <v>3</v>
      </c>
      <c r="BW54" s="191" t="n">
        <f aca="false">COUNT(BW45:BW52)</f>
        <v>2</v>
      </c>
      <c r="BX54" s="191" t="n">
        <f aca="false">COUNT(BX45:BX52)</f>
        <v>3</v>
      </c>
      <c r="BY54" s="191" t="n">
        <f aca="false">COUNT(BY45:BY52)</f>
        <v>3</v>
      </c>
      <c r="BZ54" s="191" t="n">
        <f aca="false">COUNT(BZ45:BZ52)</f>
        <v>4</v>
      </c>
      <c r="CA54" s="191" t="n">
        <f aca="false">COUNT(CA45:CA52)</f>
        <v>4</v>
      </c>
      <c r="CB54" s="191" t="n">
        <f aca="false">COUNT(CB45:CB52)</f>
        <v>4</v>
      </c>
      <c r="CC54" s="191" t="n">
        <f aca="false">COUNT(CC45:CC52)</f>
        <v>4</v>
      </c>
      <c r="CD54" s="191" t="n">
        <f aca="false">COUNT(CD45:CD52)</f>
        <v>4</v>
      </c>
      <c r="CE54" s="191" t="n">
        <f aca="false">COUNT(CE45:CE52)</f>
        <v>4</v>
      </c>
      <c r="CF54" s="191" t="n">
        <f aca="false">COUNT(CF45:CF52)</f>
        <v>4</v>
      </c>
      <c r="CG54" s="191" t="n">
        <f aca="false">COUNT(CG45:CG52)</f>
        <v>4</v>
      </c>
      <c r="CH54" s="191" t="n">
        <f aca="false">COUNT(CH45:CH52)</f>
        <v>4</v>
      </c>
      <c r="CI54" s="191" t="n">
        <f aca="false">COUNT(CI45:CI52)</f>
        <v>4</v>
      </c>
      <c r="CJ54" s="191" t="n">
        <f aca="false">COUNT(CJ45:CJ52)</f>
        <v>4</v>
      </c>
      <c r="CK54" s="191" t="n">
        <f aca="false">COUNT(CK45:CK52)</f>
        <v>3</v>
      </c>
      <c r="CL54" s="191" t="n">
        <f aca="false">COUNT(CL45:CL52)</f>
        <v>3</v>
      </c>
      <c r="CM54" s="191" t="n">
        <f aca="false">COUNT(CM45:CM52)</f>
        <v>2</v>
      </c>
      <c r="CN54" s="191" t="n">
        <f aca="false">COUNT(CN45:CN52)</f>
        <v>2</v>
      </c>
      <c r="CO54" s="191" t="n">
        <f aca="false">COUNT(CO45:CO52)</f>
        <v>2</v>
      </c>
      <c r="CP54" s="191" t="n">
        <f aca="false">COUNT(CP45:CP52)</f>
        <v>2</v>
      </c>
      <c r="CQ54" s="191" t="n">
        <f aca="false">COUNT(CQ45:CQ52)</f>
        <v>1</v>
      </c>
      <c r="CR54" s="191" t="n">
        <f aca="false">COUNT(CR45:CR52)</f>
        <v>1</v>
      </c>
      <c r="CS54" s="191" t="n">
        <f aca="false">COUNT(CS45:CS52)</f>
        <v>0</v>
      </c>
      <c r="CT54" s="191" t="n">
        <f aca="false">COUNT(CT45:CT52)</f>
        <v>0</v>
      </c>
      <c r="CU54" s="191" t="n">
        <f aca="false">COUNT(CU45:CU52)</f>
        <v>0</v>
      </c>
      <c r="CV54" s="191" t="n">
        <f aca="false">COUNT(CV45:CV52)</f>
        <v>0</v>
      </c>
      <c r="CW54" s="191" t="n">
        <f aca="false">COUNT(CW45:CW52)</f>
        <v>0</v>
      </c>
      <c r="CX54" s="191" t="n">
        <f aca="false">COUNT(CX45:CX52)</f>
        <v>0</v>
      </c>
      <c r="CY54" s="191" t="n">
        <f aca="false">COUNT(CY45:CY52)</f>
        <v>0</v>
      </c>
      <c r="CZ54" s="191" t="n">
        <f aca="false">COUNT(CZ45:CZ52)</f>
        <v>0</v>
      </c>
      <c r="DA54" s="191" t="n">
        <f aca="false">COUNT(DA45:DA52)</f>
        <v>0</v>
      </c>
      <c r="DB54" s="191" t="n">
        <f aca="false">COUNT(DB45:DB52)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5842105.26315789</v>
      </c>
      <c r="CP56" s="194" t="n">
        <f aca="false">CP21+CP53</f>
        <v>5842105.26315789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5842105.26315789</v>
      </c>
      <c r="CP61" s="198" t="n">
        <f aca="false">CP56-CP60</f>
        <v>5842105.26315789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412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76603606.585038</v>
      </c>
      <c r="F41" s="254" t="n">
        <f aca="false">'Annual Summary'!F7</f>
        <v>58566903.920152</v>
      </c>
      <c r="G41" s="254" t="n">
        <f aca="false">'Annual Summary'!G7</f>
        <v>71144460</v>
      </c>
      <c r="H41" s="254" t="n">
        <f aca="false">'Annual Summary'!H7</f>
        <v>56176353</v>
      </c>
      <c r="I41" s="254" t="n">
        <f aca="false">'Annual Summary'!I7</f>
        <v>60109692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2124966.12784014</v>
      </c>
      <c r="C42" s="272" t="n">
        <f aca="false">'Annual Summary'!C22</f>
        <v>5825811.23088508</v>
      </c>
      <c r="D42" s="272" t="n">
        <f aca="false">'Annual Summary'!D22</f>
        <v>7816688.05043396</v>
      </c>
      <c r="E42" s="272" t="n">
        <f aca="false">'Annual Summary'!E22</f>
        <v>3296784.71129344</v>
      </c>
      <c r="F42" s="272" t="n">
        <f aca="false">'Annual Summary'!F22</f>
        <v>1539485.05792245</v>
      </c>
      <c r="G42" s="272" t="n">
        <f aca="false">'Annual Summary'!G22</f>
        <v>1220529.64314952</v>
      </c>
      <c r="H42" s="272" t="n">
        <f aca="false">'Annual Summary'!H22</f>
        <v>1002535.34737255</v>
      </c>
      <c r="I42" s="272" t="n">
        <f aca="false">'Annual Summary'!I22</f>
        <v>-209436.736479096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0.0395850350736421</v>
      </c>
      <c r="C43" s="261" t="n">
        <f aca="false">'Annual Summary'!C23</f>
        <v>0.0527704586693357</v>
      </c>
      <c r="D43" s="261" t="n">
        <f aca="false">'Annual Summary'!D23</f>
        <v>0.0617245639850962</v>
      </c>
      <c r="E43" s="261" t="n">
        <f aca="false">'Annual Summary'!E23</f>
        <v>0.0430369385759098</v>
      </c>
      <c r="F43" s="261" t="n">
        <f aca="false">'Annual Summary'!F23</f>
        <v>0.0262859218240618</v>
      </c>
      <c r="G43" s="261" t="n">
        <f aca="false">'Annual Summary'!G23</f>
        <v>0.0171556526418153</v>
      </c>
      <c r="H43" s="261" t="n">
        <f aca="false">'Annual Summary'!H23</f>
        <v>0.017846216314052</v>
      </c>
      <c r="I43" s="261" t="n">
        <f aca="false">'Annual Summary'!I23</f>
        <v>-0.00348424238272749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-1410144.74685714</v>
      </c>
      <c r="D46" s="272" t="n">
        <f aca="false">'Annual Summary'!D27</f>
        <v>-1925439.52408</v>
      </c>
      <c r="E46" s="272" t="n">
        <f aca="false">'Annual Summary'!E27</f>
        <v>-2336108.5739616</v>
      </c>
      <c r="F46" s="272" t="n">
        <f aca="false">'Annual Summary'!F27</f>
        <v>-2381630.74544083</v>
      </c>
      <c r="G46" s="272" t="n">
        <f aca="false">'Annual Summary'!G27</f>
        <v>-2307051.01034965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229950.311173477</v>
      </c>
      <c r="C48" s="272" t="n">
        <f aca="false">'Annual Summary'!C29</f>
        <v>4415666.48402794</v>
      </c>
      <c r="D48" s="272" t="n">
        <f aca="false">'Annual Summary'!D29</f>
        <v>5891248.52635396</v>
      </c>
      <c r="E48" s="272" t="n">
        <f aca="false">'Annual Summary'!E29</f>
        <v>960676.137331842</v>
      </c>
      <c r="F48" s="272" t="n">
        <f aca="false">'Annual Summary'!F29</f>
        <v>-842145.687518379</v>
      </c>
      <c r="G48" s="272" t="n">
        <f aca="false">'Annual Summary'!G29</f>
        <v>-1086521.36720013</v>
      </c>
      <c r="H48" s="272" t="n">
        <f aca="false">'Annual Summary'!H29</f>
        <v>-1184367.2801841</v>
      </c>
      <c r="I48" s="272" t="n">
        <f aca="false">'Annual Summary'!I29</f>
        <v>-1229313.82998039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1971860.53258259</v>
      </c>
      <c r="C50" s="274" t="n">
        <f aca="false">'Annual Summary'!C51</f>
        <v>4291822.35319945</v>
      </c>
      <c r="D50" s="274" t="n">
        <f aca="false">'Annual Summary'!D51</f>
        <v>9369981.89553785</v>
      </c>
      <c r="E50" s="274" t="n">
        <f aca="false">'Annual Summary'!E51</f>
        <v>10882020.7378523</v>
      </c>
      <c r="F50" s="274" t="n">
        <f aca="false">'Annual Summary'!F51</f>
        <v>10257921.0325276</v>
      </c>
      <c r="G50" s="274" t="n">
        <f aca="false">'Annual Summary'!G51</f>
        <v>8759662.44532744</v>
      </c>
      <c r="H50" s="274" t="n">
        <f aca="false">'Annual Summary'!H51</f>
        <v>7996061.71014333</v>
      </c>
      <c r="I50" s="274" t="n">
        <f aca="false">'Annual Summary'!I51</f>
        <v>6784806.53016294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2590728.61924926</v>
      </c>
      <c r="C51" s="274" t="n">
        <f aca="false">'Annual Summary'!C48</f>
        <v>7664835.18672326</v>
      </c>
      <c r="D51" s="274" t="n">
        <f aca="false">'Annual Summary'!D48</f>
        <v>15570415.6834203</v>
      </c>
      <c r="E51" s="274" t="n">
        <f aca="false">'Annual Summary'!E48</f>
        <v>19668563.0996963</v>
      </c>
      <c r="F51" s="274" t="n">
        <f aca="false">'Annual Summary'!F48</f>
        <v>21426094.1398124</v>
      </c>
      <c r="G51" s="274" t="n">
        <f aca="false">'Annual Summary'!G48</f>
        <v>22234886.5629619</v>
      </c>
      <c r="H51" s="274" t="n">
        <f aca="false">'Annual Summary'!H48</f>
        <v>23658188.4553345</v>
      </c>
      <c r="I51" s="274" t="n">
        <f aca="false">'Annual Summary'!I48</f>
        <v>23466810.3688554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-3373012.83352381</v>
      </c>
      <c r="D52" s="274" t="n">
        <f aca="false">'Annual Summary'!D49</f>
        <v>-6200433.78788241</v>
      </c>
      <c r="E52" s="274" t="n">
        <f aca="false">'Annual Summary'!E49</f>
        <v>-8786542.36184401</v>
      </c>
      <c r="F52" s="274" t="n">
        <f aca="false">'Annual Summary'!F49</f>
        <v>-11168173.1072848</v>
      </c>
      <c r="G52" s="274" t="n">
        <f aca="false">'Annual Summary'!G49</f>
        <v>-13475224.1176345</v>
      </c>
      <c r="H52" s="274" t="n">
        <f aca="false">'Annual Summary'!H49</f>
        <v>-15662126.7451911</v>
      </c>
      <c r="I52" s="274" t="n">
        <f aca="false">'Annual Summary'!I49</f>
        <v>-16682003.8386924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0</v>
      </c>
      <c r="G54" s="252" t="n">
        <f aca="false">'Annual Summary'!G46</f>
        <v>5811282</v>
      </c>
      <c r="H54" s="252" t="n">
        <f aca="false">'Annual Summary'!H46</f>
        <v>0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2590728.61924926</v>
      </c>
      <c r="C70" s="265" t="n">
        <f aca="false">'Annual Summary'!C48</f>
        <v>7664835.18672326</v>
      </c>
      <c r="D70" s="265" t="n">
        <f aca="false">'Annual Summary'!E48</f>
        <v>19668563.0996963</v>
      </c>
      <c r="E70" s="265" t="n">
        <f aca="false">'Annual Summary'!G48</f>
        <v>22234886.5629619</v>
      </c>
      <c r="F70" s="265" t="n">
        <f aca="false">'Annual Summary'!I48</f>
        <v>23466810.3688554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-3373012.83352381</v>
      </c>
      <c r="D71" s="265" t="n">
        <f aca="false">'Annual Summary'!E49</f>
        <v>-8786542.36184401</v>
      </c>
      <c r="E71" s="265" t="n">
        <f aca="false">'Annual Summary'!G49</f>
        <v>-13475224.1176345</v>
      </c>
      <c r="F71" s="265" t="n">
        <f aca="false">'Annual Summary'!I49</f>
        <v>-16682003.8386924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1971860.53258259</v>
      </c>
      <c r="C72" s="280" t="n">
        <f aca="false">'Annual Summary'!C51</f>
        <v>4291822.35319945</v>
      </c>
      <c r="D72" s="280" t="n">
        <f aca="false">'Annual Summary'!E51</f>
        <v>10882020.7378523</v>
      </c>
      <c r="E72" s="280" t="n">
        <f aca="false">'Annual Summary'!G51</f>
        <v>8759662.44532744</v>
      </c>
      <c r="F72" s="280" t="n">
        <f aca="false">'Annual Summary'!I51</f>
        <v>6784806.53016294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1971860.53258259</v>
      </c>
      <c r="C100" s="265" t="n">
        <f aca="false">'Annual Summary'!C51</f>
        <v>4291822.35319945</v>
      </c>
      <c r="D100" s="265" t="n">
        <f aca="false">'Annual Summary'!D51</f>
        <v>9369981.89553785</v>
      </c>
      <c r="E100" s="265" t="n">
        <f aca="false">'Annual Summary'!E51</f>
        <v>10882020.7378523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106248.306392007</v>
      </c>
      <c r="C101" s="265" t="n">
        <f aca="false">'Annual Summary'!C22*0.05</f>
        <v>291290.561544254</v>
      </c>
      <c r="D101" s="265" t="n">
        <f aca="false">'Annual Summary'!D22*0.05</f>
        <v>390834.402521698</v>
      </c>
      <c r="E101" s="265" t="n">
        <f aca="false">'Annual Summary'!E22*0.05</f>
        <v>164839.235564672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2078108.8389746</v>
      </c>
      <c r="C102" s="265" t="n">
        <f aca="false">C100+C101</f>
        <v>4583112.91474371</v>
      </c>
      <c r="D102" s="265" t="n">
        <f aca="false">D100+D101</f>
        <v>9760816.29805955</v>
      </c>
      <c r="E102" s="265" t="n">
        <f aca="false">E100+E101</f>
        <v>11046859.9734169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-250504.836493609</v>
      </c>
      <c r="C103" s="254" t="n">
        <f aca="false">C102-C99</f>
        <v>2037101.37063241</v>
      </c>
      <c r="D103" s="254" t="n">
        <f aca="false">D102-D99</f>
        <v>8498776.54461523</v>
      </c>
      <c r="E103" s="254" t="n">
        <f aca="false">E102-E99</f>
        <v>10594326.9858763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942</v>
      </c>
      <c r="B1" s="4" t="s">
        <v>943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944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947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960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961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962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963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s="1" customFormat="true" ht="15" hidden="false" customHeight="true" outlineLevel="0" collapsed="false">
      <c r="A95" s="1" t="s">
        <v>974</v>
      </c>
    </row>
    <row r="96" s="1" customFormat="tru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3894612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4067787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4170606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4197402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4146441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4020108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4222488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4061556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3547032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3389391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3677613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3264600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3630108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3676113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3734565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3938139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4589958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4459140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5145987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5456391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6166941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6423336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6590868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6660939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6628869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6180102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6496329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6345600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6114504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5438307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5171064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4534929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4721739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4190844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4427067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3961002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4347516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4092561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4682844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4493976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5129856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5398977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5602041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5727156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5765268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5334108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5273190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5108706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4850157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4411164.70485892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4734986.95310175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4567896.3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4594692.3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4543731.3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4417398.3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4710071.55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4639432.8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3944322.3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3786681.3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4273548.45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3679948.95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4135750.2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4290107.1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4222148.55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4425722.55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5294245.35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4946723.55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5723863.8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6034267.8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6853169.7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7109564.7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7277096.7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7347167.7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7405390.95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6776037.45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7200616.35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7049887.35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6927143.25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6034242.45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5857292.7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5040571.2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5426026.35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4714544.85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5149413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4466644.2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5033744.7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4598203.2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5405190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4999618.2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5725791.45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5994912.45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6197976.45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6323091.45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6469555.35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5821691.55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5760773.55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5596289.55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5337740.55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0.0965304572580696</v>
      </c>
      <c r="P98" s="75" t="n">
        <f aca="false">IFERROR((P97-P96)/(Model!O109-(Model!O105+Model!O106)),0)</f>
        <v>0.114244055258468</v>
      </c>
      <c r="Q98" s="75" t="n">
        <f aca="false">IFERROR((Q97-Q96)/(Model!P109-(Model!P105+Model!P106)),0)</f>
        <v>0.111346992743451</v>
      </c>
      <c r="R98" s="75" t="n">
        <f aca="false">IFERROR((R97-R96)/(Model!Q109-(Model!Q105+Model!Q106)),0)</f>
        <v>0.119145877610742</v>
      </c>
      <c r="S98" s="75" t="n">
        <f aca="false">IFERROR((S97-S96)/(Model!R109-(Model!R105+Model!R106)),0)</f>
        <v>0.188094138544399</v>
      </c>
      <c r="T98" s="75" t="n">
        <f aca="false">IFERROR((T97-T96)/(Model!S109-(Model!S105+Model!S106)),0)</f>
        <v>0.243981604986695</v>
      </c>
      <c r="U98" s="75" t="n">
        <f aca="false">IFERROR((U97-U96)/(Model!T109-(Model!T105+Model!T106)),0)</f>
        <v>0.297802016024847</v>
      </c>
      <c r="V98" s="75" t="n">
        <f aca="false">IFERROR((V97-V96)/(Model!U109-(Model!U105+Model!U106)),0)</f>
        <v>0.326106006982407</v>
      </c>
      <c r="W98" s="75" t="n">
        <f aca="false">IFERROR((W97-W96)/(Model!V109-(Model!V105+Model!V106)),0)</f>
        <v>0.304590662307154</v>
      </c>
      <c r="X98" s="75" t="n">
        <f aca="false">IFERROR((X97-X96)/(Model!W109-(Model!W105+Model!W106)),0)</f>
        <v>0.199429155123655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0.610015245270801</v>
      </c>
      <c r="AV98" s="75" t="n">
        <f aca="false">IFERROR((AV97-AV96)/(Model!AU109-(Model!AU105+Model!AU106)),0)</f>
        <v>0.525387644155339</v>
      </c>
      <c r="AW98" s="75" t="n">
        <f aca="false">IFERROR((AW97-AW96)/(Model!AV109-(Model!AV105+Model!AV106)),0)</f>
        <v>0.715902950414238</v>
      </c>
      <c r="AX98" s="75" t="n">
        <f aca="false">IFERROR((AX97-AX96)/(Model!AW109-(Model!AW105+Model!AW106)),0)</f>
        <v>0.715902950414239</v>
      </c>
      <c r="AY98" s="75" t="n">
        <f aca="false">IFERROR((AY97-AY96)/(Model!AX109-(Model!AX105+Model!AX106)),0)</f>
        <v>0.715902950414238</v>
      </c>
      <c r="AZ98" s="75" t="n">
        <f aca="false">IFERROR((AZ97-AZ96)/(Model!AY109-(Model!AY105+Model!AY106)),0)</f>
        <v>0.715902950414238</v>
      </c>
      <c r="BA98" s="75" t="n">
        <f aca="false">IFERROR((BA97-BA96)/(Model!AZ109-(Model!AZ105+Model!AZ106)),0)</f>
        <v>0.75565857478275</v>
      </c>
      <c r="BB98" s="75" t="n">
        <f aca="false">IFERROR((BB97-BB96)/(Model!BA109-(Model!BA105+Model!BA106)),0)</f>
        <v>0.785653528352209</v>
      </c>
      <c r="BC98" s="75" t="n">
        <f aca="false">IFERROR((BC97-BC96)/(Model!BB109-(Model!BB105+Model!BB106)),0)</f>
        <v>0.715902950414238</v>
      </c>
      <c r="BD98" s="75" t="n">
        <f aca="false">IFERROR((BD97-BD96)/(Model!BC109-(Model!BC105+Model!BC106)),0)</f>
        <v>0.715902950414239</v>
      </c>
      <c r="BE98" s="75" t="n">
        <f aca="false">IFERROR((BE97-BE96)/(Model!BD109-(Model!BD105+Model!BD106)),0)</f>
        <v>0.790789984198493</v>
      </c>
      <c r="BF98" s="75" t="n">
        <f aca="false">IFERROR((BF97-BF96)/(Model!BE109-(Model!BE105+Model!BE106)),0)</f>
        <v>0.724856409867134</v>
      </c>
      <c r="BG98" s="75" t="n">
        <f aca="false">IFERROR((BG97-BG96)/(Model!BF109-(Model!BF105+Model!BF106)),0)</f>
        <v>0.762310864896587</v>
      </c>
      <c r="BH98" s="75" t="n">
        <f aca="false">IFERROR((BH97-BH96)/(Model!BG109-(Model!BG105+Model!BG106)),0)</f>
        <v>0.795686027918311</v>
      </c>
      <c r="BI98" s="75" t="n">
        <f aca="false">IFERROR((BI97-BI96)/(Model!BH109-(Model!BH105+Model!BH106)),0)</f>
        <v>0.545286006423862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1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0.999999999999999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1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1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108256.468297485</v>
      </c>
      <c r="K99" s="74" t="n">
        <f aca="false">Model!J109+SUM(Model!J113:J143)+Model!J145-(Model!J105+Model!J106)</f>
        <v>290550.440497879</v>
      </c>
      <c r="L99" s="74" t="n">
        <f aca="false">Model!K109+SUM(Model!K113:K143)+Model!K145-(Model!K105+Model!K106)</f>
        <v>358438.801819682</v>
      </c>
      <c r="M99" s="74" t="n">
        <f aca="false">Model!L109+SUM(Model!L113:L143)+Model!L145-(Model!L105+Model!L106)</f>
        <v>259309.642791424</v>
      </c>
      <c r="N99" s="74" t="n">
        <f aca="false">Model!M109+SUM(Model!M113:M143)+Model!M145-(Model!M105+Model!M106)</f>
        <v>336463.485241809</v>
      </c>
      <c r="O99" s="74" t="n">
        <f aca="false">Model!N109+SUM(Model!N113:N143)+Model!N145-(Model!N105+Model!N106)</f>
        <v>460843.396587298</v>
      </c>
      <c r="P99" s="74" t="n">
        <f aca="false">Model!O109+SUM(Model!O113:O143)+Model!O145-(Model!O105+Model!O106)</f>
        <v>375478.986587298</v>
      </c>
      <c r="Q99" s="74" t="n">
        <f aca="false">Model!P109+SUM(Model!P113:P143)+Model!P145-(Model!P105+Model!P106)</f>
        <v>396302.476587297</v>
      </c>
      <c r="R99" s="74" t="n">
        <f aca="false">Model!Q109+SUM(Model!Q113:Q143)+Model!Q145-(Model!Q105+Model!Q106)</f>
        <v>334054.740287298</v>
      </c>
      <c r="S99" s="74" t="n">
        <f aca="false">Model!R109+SUM(Model!R113:R143)+Model!R145-(Model!R105+Model!R106)</f>
        <v>432846.797437764</v>
      </c>
      <c r="T99" s="74" t="n">
        <f aca="false">Model!S109+SUM(Model!S113:S143)+Model!S145-(Model!S105+Model!S106)</f>
        <v>555193.802314514</v>
      </c>
      <c r="U99" s="74" t="n">
        <f aca="false">Model!T109+SUM(Model!T113:T143)+Model!T145-(Model!T105+Model!T106)</f>
        <v>741498.752448463</v>
      </c>
      <c r="V99" s="74" t="n">
        <f aca="false">Model!U109+SUM(Model!U113:U143)+Model!U145-(Model!U105+Model!U106)</f>
        <v>635769.462448464</v>
      </c>
      <c r="W99" s="74" t="n">
        <f aca="false">Model!V109+SUM(Model!V113:V143)+Model!V145-(Model!V105+Model!V106)</f>
        <v>714348.552448466</v>
      </c>
      <c r="X99" s="74" t="n">
        <f aca="false">Model!W109+SUM(Model!W113:W143)+Model!W145-(Model!W105+Model!W106)</f>
        <v>1342386.14244846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350862.050774157</v>
      </c>
      <c r="AV99" s="74" t="n">
        <f aca="false">Model!AU109+SUM(Model!AU113:AU143)+Model!AU145-(Model!AU105+Model!AU106)</f>
        <v>773994.884370497</v>
      </c>
      <c r="AW99" s="74" t="n">
        <f aca="false">Model!AV109+SUM(Model!AV113:AV143)+Model!AV145-(Model!AV105+Model!AV106)</f>
        <v>59025.4418580272</v>
      </c>
      <c r="AX99" s="74" t="n">
        <f aca="false">Model!AW109+SUM(Model!AW113:AW143)+Model!AW145-(Model!AW105+Model!AW106)</f>
        <v>59025.4418580263</v>
      </c>
      <c r="AY99" s="74" t="n">
        <f aca="false">Model!AX109+SUM(Model!AX113:AX143)+Model!AX145-(Model!AX105+Model!AX106)</f>
        <v>59025.4418580272</v>
      </c>
      <c r="AZ99" s="74" t="n">
        <f aca="false">Model!AY109+SUM(Model!AY113:AY143)+Model!AY145-(Model!AY105+Model!AY106)</f>
        <v>59025.4418580272</v>
      </c>
      <c r="BA99" s="74" t="n">
        <f aca="false">Model!AZ109+SUM(Model!AZ113:AZ143)+Model!AZ145-(Model!AZ105+Model!AZ106)</f>
        <v>149318.691858026</v>
      </c>
      <c r="BB99" s="74" t="n">
        <f aca="false">Model!BA109+SUM(Model!BA113:BA143)+Model!BA145-(Model!BA105+Model!BA106)</f>
        <v>229693.451877817</v>
      </c>
      <c r="BC99" s="74" t="n">
        <f aca="false">Model!BB109+SUM(Model!BB113:BB143)+Model!BB145-(Model!BB105+Model!BB106)</f>
        <v>49106.9518778169</v>
      </c>
      <c r="BD99" s="74" t="n">
        <f aca="false">Model!BC109+SUM(Model!BC113:BC143)+Model!BC145-(Model!BC105+Model!BC106)</f>
        <v>49106.9518778164</v>
      </c>
      <c r="BE99" s="74" t="n">
        <f aca="false">Model!BD109+SUM(Model!BD113:BD143)+Model!BD145-(Model!BD105+Model!BD106)</f>
        <v>247752.101877816</v>
      </c>
      <c r="BF99" s="74" t="n">
        <f aca="false">Model!BE109+SUM(Model!BE113:BE143)+Model!BE145-(Model!BE105+Model!BE106)</f>
        <v>67165.6018778168</v>
      </c>
      <c r="BG99" s="74" t="n">
        <f aca="false">Model!BF109+SUM(Model!BF113:BF143)+Model!BF145-(Model!BF105+Model!BF106)</f>
        <v>157458.851877816</v>
      </c>
      <c r="BH99" s="74" t="n">
        <f aca="false">Model!BG109+SUM(Model!BG113:BG143)+Model!BG145-(Model!BG105+Model!BG106)</f>
        <v>265810.751877817</v>
      </c>
      <c r="BI99" s="74" t="n">
        <f aca="false">Model!BH109+SUM(Model!BH113:BH143)+Model!BH145-(Model!BH105+Model!BH106)</f>
        <v>388336.476933417</v>
      </c>
      <c r="BJ99" s="74" t="n">
        <f aca="false">Model!BI109+SUM(Model!BI113:BI143)+Model!BI145-(Model!BI105+Model!BI106)</f>
        <v>-18259.4389907305</v>
      </c>
      <c r="BK99" s="74" t="n">
        <f aca="false">Model!BJ109+SUM(Model!BJ113:BJ143)+Model!BJ145-(Model!BJ105+Model!BJ106)</f>
        <v>198444.36100927</v>
      </c>
      <c r="BL99" s="74" t="n">
        <f aca="false">Model!BK109+SUM(Model!BK113:BK143)+Model!BK145-(Model!BK105+Model!BK106)</f>
        <v>-18259.4389907305</v>
      </c>
      <c r="BM99" s="74" t="n">
        <f aca="false">Model!BL109+SUM(Model!BL113:BL143)+Model!BL145-(Model!BL105+Model!BL106)</f>
        <v>72033.8110092695</v>
      </c>
      <c r="BN99" s="74" t="n">
        <f aca="false">Model!BM109+SUM(Model!BM113:BM143)+Model!BM145-(Model!BM105+Model!BM106)</f>
        <v>61916.9512294549</v>
      </c>
      <c r="BO99" s="74" t="n">
        <f aca="false">Model!BN109+SUM(Model!BN113:BN143)+Model!BN145-(Model!BN105+Model!BN106)</f>
        <v>170268.851229455</v>
      </c>
      <c r="BP99" s="74" t="n">
        <f aca="false">Model!BO109+SUM(Model!BO113:BO143)+Model!BO145-(Model!BO105+Model!BO106)</f>
        <v>170268.851229455</v>
      </c>
      <c r="BQ99" s="74" t="n">
        <f aca="false">Model!BP109+SUM(Model!BP113:BP143)+Model!BP145-(Model!BP105+Model!BP106)</f>
        <v>170268.851229455</v>
      </c>
      <c r="BR99" s="74" t="n">
        <f aca="false">Model!BQ109+SUM(Model!BQ113:BQ143)+Model!BQ145-(Model!BQ105+Model!BQ106)</f>
        <v>170268.851229455</v>
      </c>
      <c r="BS99" s="74" t="n">
        <f aca="false">Model!BR109+SUM(Model!BR113:BR143)+Model!BR145-(Model!BR105+Model!BR106)</f>
        <v>260562.101229455</v>
      </c>
      <c r="BT99" s="74" t="n">
        <f aca="false">Model!BS109+SUM(Model!BS113:BS143)+Model!BS145-(Model!BS105+Model!BS106)</f>
        <v>79975.6012294553</v>
      </c>
      <c r="BU99" s="74" t="n">
        <f aca="false">Model!BT109+SUM(Model!BT113:BT143)+Model!BT145-(Model!BT105+Model!BT106)</f>
        <v>188327.501229455</v>
      </c>
      <c r="BV99" s="74" t="n">
        <f aca="false">Model!BU109+SUM(Model!BU113:BU143)+Model!BU145-(Model!BU105+Model!BU106)</f>
        <v>188327.501229455</v>
      </c>
      <c r="BW99" s="74" t="n">
        <f aca="false">Model!BV109+SUM(Model!BV113:BV143)+Model!BV145-(Model!BV105+Model!BV106)</f>
        <v>296679.401229455</v>
      </c>
      <c r="BX99" s="74" t="n">
        <f aca="false">Model!BW109+SUM(Model!BW113:BW143)+Model!BW145-(Model!BW105+Model!BW106)</f>
        <v>79975.6012294553</v>
      </c>
      <c r="BY99" s="74" t="n">
        <f aca="false">Model!BX109+SUM(Model!BX113:BX143)+Model!BX145-(Model!BX105+Model!BX106)</f>
        <v>170268.851229455</v>
      </c>
      <c r="BZ99" s="74" t="n">
        <f aca="false">Model!BY109+SUM(Model!BY113:BY143)+Model!BY145-(Model!BY105+Model!BY106)</f>
        <v>-20636.8457459561</v>
      </c>
      <c r="CA99" s="74" t="n">
        <f aca="false">Model!BZ109+SUM(Model!BZ113:BZ143)+Model!BZ145-(Model!BZ105+Model!BZ106)</f>
        <v>178008.304254044</v>
      </c>
      <c r="CB99" s="74" t="n">
        <f aca="false">Model!CA109+SUM(Model!CA113:CA143)+Model!CA145-(Model!CA105+Model!CA106)</f>
        <v>-2578.19574595578</v>
      </c>
      <c r="CC99" s="74" t="n">
        <f aca="false">Model!CB109+SUM(Model!CB113:CB143)+Model!CB145-(Model!CB105+Model!CB106)</f>
        <v>196066.954254044</v>
      </c>
      <c r="CD99" s="74" t="n">
        <f aca="false">Model!CC109+SUM(Model!CC113:CC143)+Model!CC145-(Model!CC105+Model!CC106)</f>
        <v>-20636.8457459557</v>
      </c>
      <c r="CE99" s="74" t="n">
        <f aca="false">Model!CD109+SUM(Model!CD113:CD143)+Model!CD145-(Model!CD105+Model!CD106)</f>
        <v>159949.654254044</v>
      </c>
      <c r="CF99" s="74" t="n">
        <f aca="false">Model!CE109+SUM(Model!CE113:CE143)+Model!CE145-(Model!CE105+Model!CE106)</f>
        <v>-20636.8457459557</v>
      </c>
      <c r="CG99" s="74" t="n">
        <f aca="false">Model!CF109+SUM(Model!CF113:CF143)+Model!CF145-(Model!CF105+Model!CF106)</f>
        <v>196066.954254044</v>
      </c>
      <c r="CH99" s="74" t="n">
        <f aca="false">Model!CG109+SUM(Model!CG113:CG143)+Model!CG145-(Model!CG105+Model!CG106)</f>
        <v>-20636.8457459561</v>
      </c>
      <c r="CI99" s="74" t="n">
        <f aca="false">Model!CH109+SUM(Model!CH113:CH143)+Model!CH145-(Model!CH105+Model!CH106)</f>
        <v>69656.4042540443</v>
      </c>
      <c r="CJ99" s="74" t="n">
        <f aca="false">Model!CI109+SUM(Model!CI113:CI143)+Model!CI145-(Model!CI105+Model!CI106)</f>
        <v>69656.4042540443</v>
      </c>
      <c r="CK99" s="74" t="n">
        <f aca="false">Model!CJ109+SUM(Model!CJ113:CJ143)+Model!CJ145-(Model!CJ105+Model!CJ106)</f>
        <v>69656.4042540443</v>
      </c>
      <c r="CL99" s="74" t="n">
        <f aca="false">Model!CK109+SUM(Model!CK113:CK143)+Model!CK145-(Model!CK105+Model!CK106)</f>
        <v>59130.8233391253</v>
      </c>
      <c r="CM99" s="74" t="n">
        <f aca="false">Model!CL109+SUM(Model!CL113:CL143)+Model!CL145-(Model!CL105+Model!CL106)</f>
        <v>167482.723339125</v>
      </c>
      <c r="CN99" s="74" t="n">
        <f aca="false">Model!CM109+SUM(Model!CM113:CM143)+Model!CM145-(Model!CM105+Model!CM106)</f>
        <v>-49221.0766608751</v>
      </c>
      <c r="CO99" s="74" t="n">
        <f aca="false">Model!CN109+SUM(Model!CN113:CN143)+Model!CN145-(Model!CN105+Model!CN106)</f>
        <v>-49221.0766608751</v>
      </c>
      <c r="CP99" s="74" t="n">
        <f aca="false">Model!CO109+SUM(Model!CO113:CO143)+Model!CO145-(Model!CO105+Model!CO106)</f>
        <v>-49221.0766608751</v>
      </c>
      <c r="CQ99" s="74" t="n">
        <f aca="false">Model!CP109+SUM(Model!CP113:CP143)+Model!CP145-(Model!CP105+Model!CP106)</f>
        <v>-49221.0766608751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44485.4237969337</v>
      </c>
      <c r="P100" s="76" t="n">
        <f aca="false">P98*P99</f>
        <v>42896.2420920726</v>
      </c>
      <c r="Q100" s="76" t="n">
        <f aca="false">Q98*Q99</f>
        <v>44127.0889847774</v>
      </c>
      <c r="R100" s="76" t="n">
        <f aca="false">R98*R99</f>
        <v>39801.2452015585</v>
      </c>
      <c r="S100" s="76" t="n">
        <f aca="false">S98*S99</f>
        <v>81415.9454857583</v>
      </c>
      <c r="T100" s="76" t="n">
        <f aca="false">T98*T99</f>
        <v>135457.074967361</v>
      </c>
      <c r="U100" s="76" t="n">
        <f aca="false">U98*U99</f>
        <v>220819.823359061</v>
      </c>
      <c r="V100" s="76" t="n">
        <f aca="false">V98*V99</f>
        <v>207328.24076042</v>
      </c>
      <c r="W100" s="76" t="n">
        <f aca="false">W98*W99</f>
        <v>217583.898708435</v>
      </c>
      <c r="X100" s="76" t="n">
        <f aca="false">X98*X99</f>
        <v>267710.934238199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214031.199959214</v>
      </c>
      <c r="AV100" s="76" t="n">
        <f aca="false">AV98*AV99</f>
        <v>406647.348887699</v>
      </c>
      <c r="AW100" s="76" t="n">
        <f aca="false">AW98*AW99</f>
        <v>42256.4879756658</v>
      </c>
      <c r="AX100" s="76" t="n">
        <f aca="false">AX98*AX99</f>
        <v>42256.4879756652</v>
      </c>
      <c r="AY100" s="76" t="n">
        <f aca="false">AY98*AY99</f>
        <v>42256.4879756658</v>
      </c>
      <c r="AZ100" s="76" t="n">
        <f aca="false">AZ98*AZ99</f>
        <v>42256.4879756658</v>
      </c>
      <c r="BA100" s="76" t="n">
        <f aca="false">BA98*BA99</f>
        <v>112833.949877861</v>
      </c>
      <c r="BB100" s="76" t="n">
        <f aca="false">BB98*BB99</f>
        <v>180459.470907205</v>
      </c>
      <c r="BC100" s="76" t="n">
        <f aca="false">BC98*BC99</f>
        <v>35155.8117351791</v>
      </c>
      <c r="BD100" s="76" t="n">
        <f aca="false">BD98*BD99</f>
        <v>35155.8117351788</v>
      </c>
      <c r="BE100" s="76" t="n">
        <f aca="false">BE98*BE99</f>
        <v>195919.880729102</v>
      </c>
      <c r="BF100" s="76" t="n">
        <f aca="false">BF98*BF99</f>
        <v>48685.4170437195</v>
      </c>
      <c r="BG100" s="76" t="n">
        <f aca="false">BG98*BG99</f>
        <v>120032.593560602</v>
      </c>
      <c r="BH100" s="76" t="n">
        <f aca="false">BH98*BH99</f>
        <v>211501.90133964</v>
      </c>
      <c r="BI100" s="76" t="n">
        <f aca="false">BI98*BI99</f>
        <v>211754.446655735</v>
      </c>
      <c r="BJ100" s="76" t="n">
        <f aca="false">BJ98*BJ99</f>
        <v>-18259.4389907305</v>
      </c>
      <c r="BK100" s="76" t="n">
        <f aca="false">BK98*BK99</f>
        <v>198444.36100927</v>
      </c>
      <c r="BL100" s="76" t="n">
        <f aca="false">BL98*BL99</f>
        <v>-18259.4389907305</v>
      </c>
      <c r="BM100" s="76" t="n">
        <f aca="false">BM98*BM99</f>
        <v>72033.8110092695</v>
      </c>
      <c r="BN100" s="76" t="n">
        <f aca="false">BN98*BN99</f>
        <v>61916.9512294549</v>
      </c>
      <c r="BO100" s="76" t="n">
        <f aca="false">BO98*BO99</f>
        <v>170268.851229455</v>
      </c>
      <c r="BP100" s="76" t="n">
        <f aca="false">BP98*BP99</f>
        <v>170268.851229455</v>
      </c>
      <c r="BQ100" s="76" t="n">
        <f aca="false">BQ98*BQ99</f>
        <v>170268.851229455</v>
      </c>
      <c r="BR100" s="76" t="n">
        <f aca="false">BR98*BR99</f>
        <v>170268.851229455</v>
      </c>
      <c r="BS100" s="76" t="n">
        <f aca="false">BS98*BS99</f>
        <v>260562.101229455</v>
      </c>
      <c r="BT100" s="76" t="n">
        <f aca="false">BT98*BT99</f>
        <v>79975.6012294553</v>
      </c>
      <c r="BU100" s="76" t="n">
        <f aca="false">BU98*BU99</f>
        <v>188327.501229455</v>
      </c>
      <c r="BV100" s="76" t="n">
        <f aca="false">BV98*BV99</f>
        <v>188327.501229455</v>
      </c>
      <c r="BW100" s="76" t="n">
        <f aca="false">BW98*BW99</f>
        <v>296679.401229455</v>
      </c>
      <c r="BX100" s="76" t="n">
        <f aca="false">BX98*BX99</f>
        <v>79975.6012294553</v>
      </c>
      <c r="BY100" s="76" t="n">
        <f aca="false">BY98*BY99</f>
        <v>170268.851229455</v>
      </c>
      <c r="BZ100" s="76" t="n">
        <f aca="false">BZ98*BZ99</f>
        <v>-20636.8457459562</v>
      </c>
      <c r="CA100" s="76" t="n">
        <f aca="false">CA98*CA99</f>
        <v>178008.304254044</v>
      </c>
      <c r="CB100" s="76" t="n">
        <f aca="false">CB98*CB99</f>
        <v>-2578.19574595577</v>
      </c>
      <c r="CC100" s="76" t="n">
        <f aca="false">CC98*CC99</f>
        <v>196066.954254044</v>
      </c>
      <c r="CD100" s="76" t="n">
        <f aca="false">CD98*CD99</f>
        <v>-20636.8457459557</v>
      </c>
      <c r="CE100" s="76" t="n">
        <f aca="false">CE98*CE99</f>
        <v>159949.654254044</v>
      </c>
      <c r="CF100" s="76" t="n">
        <f aca="false">CF98*CF99</f>
        <v>-20636.8457459557</v>
      </c>
      <c r="CG100" s="76" t="n">
        <f aca="false">CG98*CG99</f>
        <v>196066.954254044</v>
      </c>
      <c r="CH100" s="76" t="n">
        <f aca="false">CH98*CH99</f>
        <v>-20636.8457459562</v>
      </c>
      <c r="CI100" s="76" t="n">
        <f aca="false">CI98*CI99</f>
        <v>69656.4042540443</v>
      </c>
      <c r="CJ100" s="76" t="n">
        <f aca="false">CJ98*CJ99</f>
        <v>69656.4042540443</v>
      </c>
      <c r="CK100" s="76" t="n">
        <f aca="false">CK98*CK99</f>
        <v>69656.4042540443</v>
      </c>
      <c r="CL100" s="76" t="n">
        <f aca="false">CL98*CL99</f>
        <v>59130.8233391253</v>
      </c>
      <c r="CM100" s="76" t="n">
        <f aca="false">CM98*CM99</f>
        <v>167482.723339125</v>
      </c>
      <c r="CN100" s="76" t="n">
        <f aca="false">CN98*CN99</f>
        <v>-49221.0766608751</v>
      </c>
      <c r="CO100" s="76" t="n">
        <f aca="false">CO98*CO99</f>
        <v>-49221.0766608751</v>
      </c>
      <c r="CP100" s="76" t="n">
        <f aca="false">CP98*CP99</f>
        <v>-49221.0766608751</v>
      </c>
      <c r="CQ100" s="76" t="n">
        <f aca="false">CQ98*CQ99</f>
        <v>-49221.0766608751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974055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892830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798270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696180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592230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491415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397755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477306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589698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710676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835416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957924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1071396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1168866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1168866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1071396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957924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835416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710676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589698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477306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397755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491415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592230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696180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798270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892830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974055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996</v>
      </c>
    </row>
    <row r="41" s="1" customFormat="true" ht="15" hidden="false" customHeight="true" outlineLevel="0" collapsed="false">
      <c r="A41" s="348" t="s">
        <v>997</v>
      </c>
    </row>
    <row r="42" s="1" customFormat="true" ht="15" hidden="false" customHeight="true" outlineLevel="0" collapsed="false">
      <c r="A42" s="348" t="s">
        <v>998</v>
      </c>
    </row>
    <row r="43" s="1" customFormat="true" ht="15" hidden="false" customHeight="true" outlineLevel="0" collapsed="false">
      <c r="A43" s="348" t="s">
        <v>999</v>
      </c>
    </row>
    <row r="44" s="1" customFormat="tru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1001</v>
      </c>
    </row>
    <row r="2" s="1" customFormat="true" ht="15" hidden="false" customHeight="true" outlineLevel="0" collapsed="false">
      <c r="A2" s="93" t="s">
        <v>1002</v>
      </c>
      <c r="B2" s="349" t="n">
        <v>0.0025</v>
      </c>
    </row>
    <row r="3" s="1" customFormat="true" ht="15" hidden="false" customHeight="true" outlineLevel="0" collapsed="false">
      <c r="A3" s="93" t="s">
        <v>1003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39941051.6293392</v>
      </c>
      <c r="E9" s="106" t="n">
        <f aca="false">SUM(Helpers!AM101:AX101)</f>
        <v>10646311.905573</v>
      </c>
      <c r="F9" s="106" t="n">
        <f aca="false">D9-E9</f>
        <v>29294739.7237662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45308154</v>
      </c>
      <c r="E10" s="106" t="n">
        <f aca="false">SUM(Helpers!AY101:BJ101)</f>
        <v>4842735</v>
      </c>
      <c r="F10" s="106" t="n">
        <f aca="false">D10-E10</f>
        <v>40465419</v>
      </c>
      <c r="G10" s="354" t="n">
        <f aca="false">IF(F10&gt;=Assumptions!$B$86,Assumptions!$C$86,IF(F10&gt;=Assumptions!$B$85,Assumptions!$C$85,IF(F10&gt;=Assumptions!$B$84,Assumptions!$C$84,Assumptions!$C$83)))</f>
        <v>0.75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71144460</v>
      </c>
      <c r="E11" s="106" t="n">
        <f aca="false">SUM(Helpers!BK101:BV101)</f>
        <v>12188718</v>
      </c>
      <c r="F11" s="106" t="n">
        <f aca="false">D11-E11</f>
        <v>58955742</v>
      </c>
      <c r="G11" s="354" t="n">
        <f aca="false">IF(F11&gt;=Assumptions!$B$86,Assumptions!$C$86,IF(F11&gt;=Assumptions!$B$85,Assumptions!$C$85,IF(F11&gt;=Assumptions!$B$84,Assumptions!$C$84,Assumptions!$C$83)))</f>
        <v>0.75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56176353</v>
      </c>
      <c r="E12" s="106" t="n">
        <f aca="false">SUM(Helpers!BW101:CH101)</f>
        <v>5811282</v>
      </c>
      <c r="F12" s="106" t="n">
        <f aca="false">D12-E12</f>
        <v>50365071</v>
      </c>
      <c r="G12" s="354" t="n">
        <f aca="false">IF(F12&gt;=Assumptions!$B$86,Assumptions!$C$86,IF(F12&gt;=Assumptions!$B$85,Assumptions!$C$85,IF(F12&gt;=Assumptions!$B$84,Assumptions!$C$84,Assumptions!$C$83)))</f>
        <v>0.75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60109692</v>
      </c>
      <c r="E13" s="106" t="n">
        <f aca="false">SUM(Helpers!CI101:CT101)</f>
        <v>10157265</v>
      </c>
      <c r="F13" s="106" t="n">
        <f aca="false">D13-E13</f>
        <v>49952427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7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7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5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5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5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5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6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6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5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5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6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5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6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6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6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5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6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5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6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6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7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7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7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7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7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6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7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7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6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6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5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6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5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6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5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6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5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6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5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6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6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6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6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6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5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5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5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5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70846.3570015029</v>
      </c>
      <c r="AV18" s="106" t="n">
        <f aca="false">IFERROR(AV16/AV17,0)</f>
        <v>70846.3570015029</v>
      </c>
      <c r="AW18" s="106" t="n">
        <f aca="false">IFERROR(AW16/AW17,0)</f>
        <v>99184.899802104</v>
      </c>
      <c r="AX18" s="106" t="n">
        <f aca="false">IFERROR(AX16/AX17,0)</f>
        <v>99184.899802104</v>
      </c>
      <c r="AY18" s="106" t="n">
        <f aca="false">IFERROR(AY16/AY17,0)</f>
        <v>99184.899802104</v>
      </c>
      <c r="AZ18" s="106" t="n">
        <f aca="false">IFERROR(AZ16/AZ17,0)</f>
        <v>99184.899802104</v>
      </c>
      <c r="BA18" s="106" t="n">
        <f aca="false">IFERROR(BA16/BA17,0)</f>
        <v>82654.08316842</v>
      </c>
      <c r="BB18" s="106" t="n">
        <f aca="false">IFERROR(BB16/BB17,0)</f>
        <v>84307.1648317884</v>
      </c>
      <c r="BC18" s="106" t="n">
        <f aca="false">IFERROR(BC16/BC17,0)</f>
        <v>101168.597798146</v>
      </c>
      <c r="BD18" s="106" t="n">
        <f aca="false">IFERROR(BD16/BD17,0)</f>
        <v>101168.597798146</v>
      </c>
      <c r="BE18" s="106" t="n">
        <f aca="false">IFERROR(BE16/BE17,0)</f>
        <v>84307.1648317884</v>
      </c>
      <c r="BF18" s="106" t="n">
        <f aca="false">IFERROR(BF16/BF17,0)</f>
        <v>101168.597798146</v>
      </c>
      <c r="BG18" s="106" t="n">
        <f aca="false">IFERROR(BG16/BG17,0)</f>
        <v>84307.1648317884</v>
      </c>
      <c r="BH18" s="106" t="n">
        <f aca="false">IFERROR(BH16/BH17,0)</f>
        <v>84307.1648317884</v>
      </c>
      <c r="BI18" s="106" t="n">
        <f aca="false">IFERROR(BI16/BI17,0)</f>
        <v>84307.1648317884</v>
      </c>
      <c r="BJ18" s="106" t="n">
        <f aca="false">IFERROR(BJ16/BJ17,0)</f>
        <v>101168.597798146</v>
      </c>
      <c r="BK18" s="106" t="n">
        <f aca="false">IFERROR(BK16/BK17,0)</f>
        <v>84307.1648317884</v>
      </c>
      <c r="BL18" s="106" t="n">
        <f aca="false">IFERROR(BL16/BL17,0)</f>
        <v>101168.597798146</v>
      </c>
      <c r="BM18" s="106" t="n">
        <f aca="false">IFERROR(BM16/BM17,0)</f>
        <v>84307.1648317884</v>
      </c>
      <c r="BN18" s="106" t="n">
        <f aca="false">IFERROR(BN16/BN17,0)</f>
        <v>85993.3081284242</v>
      </c>
      <c r="BO18" s="106" t="n">
        <f aca="false">IFERROR(BO16/BO17,0)</f>
        <v>73708.5498243636</v>
      </c>
      <c r="BP18" s="106" t="n">
        <f aca="false">IFERROR(BP16/BP17,0)</f>
        <v>73708.5498243636</v>
      </c>
      <c r="BQ18" s="106" t="n">
        <f aca="false">IFERROR(BQ16/BQ17,0)</f>
        <v>73708.5498243636</v>
      </c>
      <c r="BR18" s="106" t="n">
        <f aca="false">IFERROR(BR16/BR17,0)</f>
        <v>73708.5498243636</v>
      </c>
      <c r="BS18" s="106" t="n">
        <f aca="false">IFERROR(BS16/BS17,0)</f>
        <v>73708.5498243636</v>
      </c>
      <c r="BT18" s="106" t="n">
        <f aca="false">IFERROR(BT16/BT17,0)</f>
        <v>85993.3081284242</v>
      </c>
      <c r="BU18" s="106" t="n">
        <f aca="false">IFERROR(BU16/BU17,0)</f>
        <v>73708.5498243636</v>
      </c>
      <c r="BV18" s="106" t="n">
        <f aca="false">IFERROR(BV16/BV17,0)</f>
        <v>73708.5498243636</v>
      </c>
      <c r="BW18" s="106" t="n">
        <f aca="false">IFERROR(BW16/BW17,0)</f>
        <v>73708.5498243636</v>
      </c>
      <c r="BX18" s="106" t="n">
        <f aca="false">IFERROR(BX16/BX17,0)</f>
        <v>85993.3081284242</v>
      </c>
      <c r="BY18" s="106" t="n">
        <f aca="false">IFERROR(BY16/BY17,0)</f>
        <v>85993.3081284242</v>
      </c>
      <c r="BZ18" s="106" t="n">
        <f aca="false">IFERROR(BZ16/BZ17,0)</f>
        <v>105255.809149191</v>
      </c>
      <c r="CA18" s="106" t="n">
        <f aca="false">IFERROR(CA16/CA17,0)</f>
        <v>87713.1742909927</v>
      </c>
      <c r="CB18" s="106" t="n">
        <f aca="false">IFERROR(CB16/CB17,0)</f>
        <v>105255.809149191</v>
      </c>
      <c r="CC18" s="106" t="n">
        <f aca="false">IFERROR(CC16/CC17,0)</f>
        <v>87713.1742909927</v>
      </c>
      <c r="CD18" s="106" t="n">
        <f aca="false">IFERROR(CD16/CD17,0)</f>
        <v>105255.809149191</v>
      </c>
      <c r="CE18" s="106" t="n">
        <f aca="false">IFERROR(CE16/CE17,0)</f>
        <v>87713.1742909927</v>
      </c>
      <c r="CF18" s="106" t="n">
        <f aca="false">IFERROR(CF16/CF17,0)</f>
        <v>105255.809149191</v>
      </c>
      <c r="CG18" s="106" t="n">
        <f aca="false">IFERROR(CG16/CG17,0)</f>
        <v>87713.1742909927</v>
      </c>
      <c r="CH18" s="106" t="n">
        <f aca="false">IFERROR(CH16/CH17,0)</f>
        <v>105255.809149191</v>
      </c>
      <c r="CI18" s="106" t="n">
        <f aca="false">IFERROR(CI16/CI17,0)</f>
        <v>87713.1742909927</v>
      </c>
      <c r="CJ18" s="106" t="n">
        <f aca="false">IFERROR(CJ16/CJ17,0)</f>
        <v>87713.1742909927</v>
      </c>
      <c r="CK18" s="106" t="n">
        <f aca="false">IFERROR(CK16/CK17,0)</f>
        <v>87713.1742909927</v>
      </c>
      <c r="CL18" s="106" t="n">
        <f aca="false">IFERROR(CL16/CL17,0)</f>
        <v>89467.4377768125</v>
      </c>
      <c r="CM18" s="106" t="n">
        <f aca="false">IFERROR(CM16/CM17,0)</f>
        <v>89467.4377768125</v>
      </c>
      <c r="CN18" s="106" t="n">
        <f aca="false">IFERROR(CN16/CN17,0)</f>
        <v>107360.925332175</v>
      </c>
      <c r="CO18" s="106" t="n">
        <f aca="false">IFERROR(CO16/CO17,0)</f>
        <v>107360.925332175</v>
      </c>
      <c r="CP18" s="106" t="n">
        <f aca="false">IFERROR(CP16/CP17,0)</f>
        <v>107360.925332175</v>
      </c>
      <c r="CQ18" s="106" t="n">
        <f aca="false">IFERROR(CQ16/CQ17,0)</f>
        <v>107360.925332175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1503396.83021243</v>
      </c>
      <c r="L24" s="106" t="n">
        <f aca="false">J24-K24</f>
        <v>1509548.13464435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150954.813464435</v>
      </c>
      <c r="P24" s="106" t="n">
        <f aca="false">N24+Q24</f>
        <v>150954.813464435</v>
      </c>
      <c r="Q24" s="106" t="n">
        <f aca="false">MAX(0,O24-N24)</f>
        <v>88388.9870144349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1543240.48363736</v>
      </c>
      <c r="L26" s="106" t="n">
        <f aca="false">J26-K26</f>
        <v>262624.516362645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26262.4516362645</v>
      </c>
      <c r="P26" s="106" t="n">
        <f aca="false">N26+Q26</f>
        <v>37500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0.75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1645630.29358495</v>
      </c>
      <c r="L27" s="106" t="n">
        <f aca="false">J27-K27</f>
        <v>160234.706415052</v>
      </c>
      <c r="M27" s="350" t="n">
        <f aca="false">$B$3*I27</f>
        <v>0.075</v>
      </c>
      <c r="N27" s="106" t="n">
        <f aca="false">IF($E27="Yes",$B$2*$B27,0)</f>
        <v>37500</v>
      </c>
      <c r="O27" s="106" t="n">
        <f aca="false">M27*MAX(0,L27)</f>
        <v>12017.6029811289</v>
      </c>
      <c r="P27" s="106" t="n">
        <f aca="false">N27+Q27</f>
        <v>37500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1651475.8126097</v>
      </c>
      <c r="L28" s="106" t="n">
        <f aca="false">J28-K28</f>
        <v>515562.187390301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51556.2187390301</v>
      </c>
      <c r="P28" s="106" t="n">
        <f aca="false">N28+Q28</f>
        <v>51556.2187390301</v>
      </c>
      <c r="Q28" s="106" t="n">
        <f aca="false">MAX(0,O28-N28)</f>
        <v>6556.2187390301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1673296.49056616</v>
      </c>
      <c r="L29" s="106" t="n">
        <f aca="false">J29-K29</f>
        <v>493741.509433838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49374.1509433838</v>
      </c>
      <c r="P29" s="106" t="n">
        <f aca="false">N29+Q29</f>
        <v>49374.1509433838</v>
      </c>
      <c r="Q29" s="106" t="n">
        <f aca="false">MAX(0,O29-N29)</f>
        <v>4374.15094338381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0.75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0.075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1633183.28323191</v>
      </c>
      <c r="L33" s="106" t="n">
        <f aca="false">J33-K33</f>
        <v>172681.716768089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17268.1716768089</v>
      </c>
      <c r="P33" s="106" t="n">
        <f aca="false">N33+Q33</f>
        <v>37500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1571003.79723693</v>
      </c>
      <c r="L35" s="106" t="n">
        <f aca="false">J35-K35</f>
        <v>596034.202763075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59603.4202763075</v>
      </c>
      <c r="P35" s="106" t="n">
        <f aca="false">N35+Q35</f>
        <v>59603.4202763075</v>
      </c>
      <c r="Q35" s="106" t="n">
        <f aca="false">MAX(0,O35-N35)</f>
        <v>14603.4202763075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1557514.65086384</v>
      </c>
      <c r="L36" s="106" t="n">
        <f aca="false">J36-K36</f>
        <v>248350.349136161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24835.0349136161</v>
      </c>
      <c r="P36" s="106" t="n">
        <f aca="false">N36+Q36</f>
        <v>37500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1581869.30464045</v>
      </c>
      <c r="L37" s="106" t="n">
        <f aca="false">J37-K37</f>
        <v>223995.695359554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22399.5695359554</v>
      </c>
      <c r="P37" s="106" t="n">
        <f aca="false">N37+Q37</f>
        <v>37500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0.75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1589362.5254507</v>
      </c>
      <c r="L38" s="106" t="n">
        <f aca="false">J38-K38</f>
        <v>577675.474549305</v>
      </c>
      <c r="M38" s="350" t="n">
        <f aca="false">$B$3*I38</f>
        <v>0.075</v>
      </c>
      <c r="N38" s="106" t="n">
        <f aca="false">IF($E38="Yes",$B$2*$B38,0)</f>
        <v>45000</v>
      </c>
      <c r="O38" s="106" t="n">
        <f aca="false">M38*MAX(0,L38)</f>
        <v>43325.6605911978</v>
      </c>
      <c r="P38" s="106" t="n">
        <f aca="false">N38+Q38</f>
        <v>45000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1596855.74626095</v>
      </c>
      <c r="L39" s="106" t="n">
        <f aca="false">J39-K39</f>
        <v>209009.253739055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20900.9253739055</v>
      </c>
      <c r="P39" s="106" t="n">
        <f aca="false">N39+Q39</f>
        <v>37500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1619524.25674092</v>
      </c>
      <c r="L40" s="106" t="n">
        <f aca="false">J40-K40</f>
        <v>547513.743259084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54751.3743259084</v>
      </c>
      <c r="P40" s="106" t="n">
        <f aca="false">N40+Q40</f>
        <v>54751.3743259084</v>
      </c>
      <c r="Q40" s="106" t="n">
        <f aca="false">MAX(0,O40-N40)</f>
        <v>9751.37432590837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1712318.40706647</v>
      </c>
      <c r="L43" s="106" t="n">
        <f aca="false">J43-K43</f>
        <v>454719.592933532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45471.9592933532</v>
      </c>
      <c r="P43" s="106" t="n">
        <f aca="false">N43+Q43</f>
        <v>45471.9592933532</v>
      </c>
      <c r="Q43" s="106" t="n">
        <f aca="false">MAX(0,O43-N43)</f>
        <v>471.959293353168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0.075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1858115.88418039</v>
      </c>
      <c r="L46" s="106" t="n">
        <f aca="false">J46-K46</f>
        <v>308922.115819612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30892.2115819612</v>
      </c>
      <c r="P46" s="106" t="n">
        <f aca="false">N46+Q46</f>
        <v>45000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1917526.5446914</v>
      </c>
      <c r="L47" s="106" t="n">
        <f aca="false">J47-K47</f>
        <v>-111661.544691397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0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2039700.19401381</v>
      </c>
      <c r="L48" s="106" t="n">
        <f aca="false">J48-K48</f>
        <v>-233835.194013812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0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2328899.4387004</v>
      </c>
      <c r="L49" s="106" t="n">
        <f aca="false">J49-K49</f>
        <v>-161861.438700404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0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3100266.91151377</v>
      </c>
      <c r="L50" s="106" t="n">
        <f aca="false">J50-K50</f>
        <v>-1294401.91151377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88388.9870144349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37500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44056.2187390301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4374.15094338381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14603.4202763075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9751.37432590837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471.959293353168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1034</v>
      </c>
    </row>
    <row r="2" s="1" customFormat="true" ht="15" hidden="false" customHeight="true" outlineLevel="0" collapsed="false">
      <c r="A2" s="73" t="s">
        <v>1035</v>
      </c>
    </row>
    <row r="4" s="1" customFormat="true" ht="15" hidden="false" customHeight="true" outlineLevel="0" collapsed="false">
      <c r="A4" s="23" t="s">
        <v>1036</v>
      </c>
      <c r="B4" s="23"/>
      <c r="C4" s="23"/>
    </row>
    <row r="5" s="1" customFormat="tru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s="1" customFormat="tru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s="1" customFormat="tru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s="1" customFormat="tru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s="1" customFormat="tru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s="1" customFormat="tru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s="1" customFormat="tru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s="1" customFormat="tru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s="1" customFormat="tru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s="1" customFormat="tru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s="1" customFormat="tru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s="1" customFormat="tru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s="1" customFormat="tru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s="1" customFormat="tru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s="1" customFormat="tru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s="1" customFormat="tru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s="1" customFormat="tru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s="1" customFormat="tru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s="1" customFormat="tru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s="1" customFormat="true" ht="15" hidden="false" customHeight="true" outlineLevel="0" collapsed="false">
      <c r="A28" s="23" t="s">
        <v>1077</v>
      </c>
      <c r="B28" s="23"/>
      <c r="C28" s="23"/>
    </row>
    <row r="29" s="1" customFormat="tru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s="1" customFormat="tru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s="1" customFormat="tru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s="1" customFormat="tru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s="1" customFormat="tru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s="1" customFormat="tru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s="1" customFormat="tru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s="1" customFormat="tru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1093</v>
      </c>
    </row>
    <row r="39" customFormat="false" ht="1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1098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1114</v>
      </c>
      <c r="B27" s="23"/>
      <c r="C27" s="23"/>
    </row>
    <row r="28" s="1" customFormat="true" ht="15" hidden="false" customHeight="true" outlineLevel="0" collapsed="false">
      <c r="A28" s="172" t="s">
        <v>1106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1111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1115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1116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1117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1118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1119</v>
      </c>
    </row>
    <row r="36" s="1" customFormat="true" ht="15" hidden="false" customHeight="true" outlineLevel="0" collapsed="false">
      <c r="A36" s="73" t="s">
        <v>1120</v>
      </c>
    </row>
    <row r="37" s="1" customFormat="true" ht="15" hidden="false" customHeight="true" outlineLevel="0" collapsed="false">
      <c r="A37" s="73" t="s">
        <v>1121</v>
      </c>
    </row>
    <row r="38" s="1" customFormat="true" ht="15" hidden="false" customHeight="true" outlineLevel="0" collapsed="false">
      <c r="A38" s="73" t="s">
        <v>1122</v>
      </c>
    </row>
    <row r="39" s="1" customFormat="tru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57.4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  <c r="I3" s="371" t="s">
        <v>1134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1135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1136</v>
      </c>
      <c r="I4" s="372" t="n">
        <f aca="false">IF($E4=1,SUM(INDEX(Model!$I$13:$DE$56,$A4-12,0))+SUM(INDEX(Model!$I$60:$DE$103,$A4-12,0)),0)</f>
        <v>7774.36074982584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1135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1137</v>
      </c>
      <c r="I5" s="375" t="n">
        <f aca="false">IF($E5=1,SUM(INDEX(Model!$I$13:$DE$56,$A5-12,0))+SUM(INDEX(Model!$I$60:$DE$103,$A5-12,0)),0)</f>
        <v>-381455.889999999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1138</v>
      </c>
      <c r="D6" s="372" t="n">
        <v>1</v>
      </c>
      <c r="E6" s="372" t="n">
        <v>0</v>
      </c>
      <c r="F6" s="374" t="n">
        <v>0</v>
      </c>
      <c r="G6" s="372" t="n">
        <v>0</v>
      </c>
      <c r="I6" s="372" t="n">
        <f aca="false">IF($E6=1,SUM(INDEX(Model!$I$13:$DE$56,$A6-12,0))+SUM(INDEX(Model!$I$60:$DE$103,$A6-12,0)),0)</f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1138</v>
      </c>
      <c r="D7" s="375" t="n">
        <v>1</v>
      </c>
      <c r="E7" s="375" t="n">
        <v>0</v>
      </c>
      <c r="F7" s="377" t="n">
        <v>0</v>
      </c>
      <c r="G7" s="375" t="n">
        <v>0</v>
      </c>
      <c r="I7" s="375" t="n">
        <f aca="false">IF($E7=1,SUM(INDEX(Model!$I$13:$DE$56,$A7-12,0))+SUM(INDEX(Model!$I$60:$DE$103,$A7-12,0)),0)</f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1135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1139</v>
      </c>
      <c r="I8" s="372" t="n">
        <f aca="false">IF($E8=1,SUM(INDEX(Model!$I$13:$DE$56,$A8-12,0))+SUM(INDEX(Model!$I$60:$DE$103,$A8-12,0)),0)</f>
        <v>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1138</v>
      </c>
      <c r="D9" s="375" t="n">
        <v>1</v>
      </c>
      <c r="E9" s="375" t="n">
        <v>0</v>
      </c>
      <c r="F9" s="377" t="n">
        <v>0</v>
      </c>
      <c r="G9" s="375" t="n">
        <v>0</v>
      </c>
      <c r="I9" s="375" t="n">
        <f aca="false">IF($E9=1,SUM(INDEX(Model!$I$13:$DE$56,$A9-12,0))+SUM(INDEX(Model!$I$60:$DE$103,$A9-12,0)),0)</f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1138</v>
      </c>
      <c r="D10" s="372" t="n">
        <v>1</v>
      </c>
      <c r="E10" s="372" t="n">
        <v>0</v>
      </c>
      <c r="F10" s="374" t="n">
        <v>0</v>
      </c>
      <c r="G10" s="372" t="n">
        <v>0</v>
      </c>
      <c r="I10" s="372" t="n">
        <f aca="false">IF($E10=1,SUM(INDEX(Model!$I$13:$DE$56,$A10-12,0))+SUM(INDEX(Model!$I$60:$DE$103,$A10-12,0)),0)</f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1138</v>
      </c>
      <c r="D11" s="375" t="n">
        <v>1</v>
      </c>
      <c r="E11" s="375" t="n">
        <v>0</v>
      </c>
      <c r="F11" s="377" t="n">
        <v>0</v>
      </c>
      <c r="G11" s="375" t="n">
        <v>0</v>
      </c>
      <c r="I11" s="375" t="n">
        <f aca="false">IF($E11=1,SUM(INDEX(Model!$I$13:$DE$56,$A11-12,0))+SUM(INDEX(Model!$I$60:$DE$103,$A11-12,0)),0)</f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1138</v>
      </c>
      <c r="D12" s="372" t="n">
        <v>1</v>
      </c>
      <c r="E12" s="372" t="n">
        <v>0</v>
      </c>
      <c r="F12" s="374" t="n">
        <v>0</v>
      </c>
      <c r="G12" s="372" t="n">
        <v>0</v>
      </c>
      <c r="I12" s="372" t="n">
        <f aca="false">IF($E12=1,SUM(INDEX(Model!$I$13:$DE$56,$A12-12,0))+SUM(INDEX(Model!$I$60:$DE$103,$A12-12,0)),0)</f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1135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1139</v>
      </c>
      <c r="I13" s="375" t="n">
        <f aca="false">IF($E13=1,SUM(INDEX(Model!$I$13:$DE$56,$A13-12,0))+SUM(INDEX(Model!$I$60:$DE$103,$A13-12,0)),0)</f>
        <v>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1135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1139</v>
      </c>
      <c r="I14" s="372" t="n">
        <f aca="false">IF($E14=1,SUM(INDEX(Model!$I$13:$DE$56,$A14-12,0))+SUM(INDEX(Model!$I$60:$DE$103,$A14-12,0)),0)</f>
        <v>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1138</v>
      </c>
      <c r="D15" s="375" t="n">
        <v>1</v>
      </c>
      <c r="E15" s="375" t="n">
        <v>0</v>
      </c>
      <c r="F15" s="377" t="n">
        <v>0</v>
      </c>
      <c r="G15" s="375" t="n">
        <v>0</v>
      </c>
      <c r="I15" s="375" t="n">
        <f aca="false">IF($E15=1,SUM(INDEX(Model!$I$13:$DE$56,$A15-12,0))+SUM(INDEX(Model!$I$60:$DE$103,$A15-12,0)),0)</f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1138</v>
      </c>
      <c r="D16" s="372" t="n">
        <v>1</v>
      </c>
      <c r="E16" s="372" t="n">
        <v>0</v>
      </c>
      <c r="F16" s="374" t="n">
        <v>0</v>
      </c>
      <c r="G16" s="372" t="n">
        <v>0</v>
      </c>
      <c r="I16" s="372" t="n">
        <f aca="false">IF($E16=1,SUM(INDEX(Model!$I$13:$DE$56,$A16-12,0))+SUM(INDEX(Model!$I$60:$DE$103,$A16-12,0)),0)</f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1138</v>
      </c>
      <c r="D17" s="375" t="n">
        <v>1</v>
      </c>
      <c r="E17" s="375" t="n">
        <v>0</v>
      </c>
      <c r="F17" s="377" t="n">
        <v>0</v>
      </c>
      <c r="G17" s="375" t="n">
        <v>0</v>
      </c>
      <c r="I17" s="375" t="n">
        <f aca="false">IF($E17=1,SUM(INDEX(Model!$I$13:$DE$56,$A17-12,0))+SUM(INDEX(Model!$I$60:$DE$103,$A17-12,0)),0)</f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1138</v>
      </c>
      <c r="D18" s="372" t="n">
        <v>1</v>
      </c>
      <c r="E18" s="372" t="n">
        <v>0</v>
      </c>
      <c r="F18" s="374" t="n">
        <v>0</v>
      </c>
      <c r="G18" s="372" t="n">
        <v>0</v>
      </c>
      <c r="I18" s="372" t="n">
        <f aca="false">IF($E18=1,SUM(INDEX(Model!$I$13:$DE$56,$A18-12,0))+SUM(INDEX(Model!$I$60:$DE$103,$A18-12,0)),0)</f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1138</v>
      </c>
      <c r="D19" s="375" t="n">
        <v>1</v>
      </c>
      <c r="E19" s="375" t="n">
        <v>0</v>
      </c>
      <c r="F19" s="377" t="n">
        <v>0</v>
      </c>
      <c r="G19" s="375" t="n">
        <v>0</v>
      </c>
      <c r="I19" s="375" t="n">
        <f aca="false">IF($E19=1,SUM(INDEX(Model!$I$13:$DE$56,$A19-12,0))+SUM(INDEX(Model!$I$60:$DE$103,$A19-12,0)),0)</f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1135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1139</v>
      </c>
      <c r="I20" s="372" t="n">
        <f aca="false">IF($E20=1,SUM(INDEX(Model!$I$13:$DE$56,$A20-12,0))+SUM(INDEX(Model!$I$60:$DE$103,$A20-12,0)),0)</f>
        <v>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1135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1139</v>
      </c>
      <c r="I21" s="375" t="n">
        <f aca="false">IF($E21=1,SUM(INDEX(Model!$I$13:$DE$56,$A21-12,0))+SUM(INDEX(Model!$I$60:$DE$103,$A21-12,0)),0)</f>
        <v>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1138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1140</v>
      </c>
      <c r="I22" s="372" t="n">
        <f aca="false">IF($E22=1,SUM(INDEX(Model!$I$13:$DE$56,$A22-12,0))+SUM(INDEX(Model!$I$60:$DE$103,$A22-12,0)),0)</f>
        <v>0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1138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1140</v>
      </c>
      <c r="I23" s="375" t="n">
        <f aca="false">IF($E23=1,SUM(INDEX(Model!$I$13:$DE$56,$A23-12,0))+SUM(INDEX(Model!$I$60:$DE$103,$A23-12,0)),0)</f>
        <v>0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1138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1140</v>
      </c>
      <c r="I24" s="372" t="n">
        <f aca="false">IF($E24=1,SUM(INDEX(Model!$I$13:$DE$56,$A24-12,0))+SUM(INDEX(Model!$I$60:$DE$103,$A24-12,0)),0)</f>
        <v>0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1138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1140</v>
      </c>
      <c r="I25" s="375" t="n">
        <f aca="false">IF($E25=1,SUM(INDEX(Model!$I$13:$DE$56,$A25-12,0))+SUM(INDEX(Model!$I$60:$DE$103,$A25-12,0)),0)</f>
        <v>0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1138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1140</v>
      </c>
      <c r="I26" s="372" t="n">
        <f aca="false">IF($E26=1,SUM(INDEX(Model!$I$13:$DE$56,$A26-12,0))+SUM(INDEX(Model!$I$60:$DE$103,$A26-12,0)),0)</f>
        <v>0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1138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1140</v>
      </c>
      <c r="I27" s="375" t="n">
        <f aca="false">IF($E27=1,SUM(INDEX(Model!$I$13:$DE$56,$A27-12,0))+SUM(INDEX(Model!$I$60:$DE$103,$A27-12,0)),0)</f>
        <v>0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1138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1140</v>
      </c>
      <c r="I28" s="372" t="n">
        <f aca="false">IF($E28=1,SUM(INDEX(Model!$I$13:$DE$56,$A28-12,0))+SUM(INDEX(Model!$I$60:$DE$103,$A28-12,0)),0)</f>
        <v>0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1138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1140</v>
      </c>
      <c r="I29" s="375" t="n">
        <f aca="false">IF($E29=1,SUM(INDEX(Model!$I$13:$DE$56,$A29-12,0))+SUM(INDEX(Model!$I$60:$DE$103,$A29-12,0)),0)</f>
        <v>0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1138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1140</v>
      </c>
      <c r="I30" s="372" t="n">
        <f aca="false">IF($E30=1,SUM(INDEX(Model!$I$13:$DE$56,$A30-12,0))+SUM(INDEX(Model!$I$60:$DE$103,$A30-12,0)),0)</f>
        <v>0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1138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1140</v>
      </c>
      <c r="I31" s="375" t="n">
        <f aca="false">IF($E31=1,SUM(INDEX(Model!$I$13:$DE$56,$A31-12,0))+SUM(INDEX(Model!$I$60:$DE$103,$A31-12,0)),0)</f>
        <v>0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1138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1140</v>
      </c>
      <c r="I32" s="372" t="n">
        <f aca="false">IF($E32=1,SUM(INDEX(Model!$I$13:$DE$56,$A32-12,0))+SUM(INDEX(Model!$I$60:$DE$103,$A32-12,0)),0)</f>
        <v>0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1138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1140</v>
      </c>
      <c r="I33" s="375" t="n">
        <f aca="false">IF($E33=1,SUM(INDEX(Model!$I$13:$DE$56,$A33-12,0))+SUM(INDEX(Model!$I$60:$DE$103,$A33-12,0)),0)</f>
        <v>0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1138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1140</v>
      </c>
      <c r="I34" s="372" t="n">
        <f aca="false">IF($E34=1,SUM(INDEX(Model!$I$13:$DE$56,$A34-12,0))+SUM(INDEX(Model!$I$60:$DE$103,$A34-12,0)),0)</f>
        <v>0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1138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1140</v>
      </c>
      <c r="I35" s="375" t="n">
        <f aca="false">IF($E35=1,SUM(INDEX(Model!$I$13:$DE$56,$A35-12,0))+SUM(INDEX(Model!$I$60:$DE$103,$A35-12,0)),0)</f>
        <v>0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1138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1140</v>
      </c>
      <c r="I36" s="372" t="n">
        <f aca="false">IF($E36=1,SUM(INDEX(Model!$I$13:$DE$56,$A36-12,0))+SUM(INDEX(Model!$I$60:$DE$103,$A36-12,0)),0)</f>
        <v>0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1138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1140</v>
      </c>
      <c r="I37" s="375" t="n">
        <f aca="false">IF($E37=1,SUM(INDEX(Model!$I$13:$DE$56,$A37-12,0))+SUM(INDEX(Model!$I$60:$DE$103,$A37-12,0)),0)</f>
        <v>0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1138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1140</v>
      </c>
      <c r="I38" s="372" t="n">
        <f aca="false">IF($E38=1,SUM(INDEX(Model!$I$13:$DE$56,$A38-12,0))+SUM(INDEX(Model!$I$60:$DE$103,$A38-12,0)),0)</f>
        <v>0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1138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1140</v>
      </c>
      <c r="I39" s="375" t="n">
        <f aca="false">IF($E39=1,SUM(INDEX(Model!$I$13:$DE$56,$A39-12,0))+SUM(INDEX(Model!$I$60:$DE$103,$A39-12,0)),0)</f>
        <v>0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1138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1140</v>
      </c>
      <c r="I40" s="372" t="n">
        <f aca="false">IF($E40=1,SUM(INDEX(Model!$I$13:$DE$56,$A40-12,0))+SUM(INDEX(Model!$I$60:$DE$103,$A40-12,0)),0)</f>
        <v>0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1138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1140</v>
      </c>
      <c r="I41" s="375" t="n">
        <f aca="false">IF($E41=1,SUM(INDEX(Model!$I$13:$DE$56,$A41-12,0))+SUM(INDEX(Model!$I$60:$DE$103,$A41-12,0)),0)</f>
        <v>0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1138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1140</v>
      </c>
      <c r="I42" s="372" t="n">
        <f aca="false">IF($E42=1,SUM(INDEX(Model!$I$13:$DE$56,$A42-12,0))+SUM(INDEX(Model!$I$60:$DE$103,$A42-12,0)),0)</f>
        <v>0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1138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1140</v>
      </c>
      <c r="I43" s="375" t="n">
        <f aca="false">IF($E43=1,SUM(INDEX(Model!$I$13:$DE$56,$A43-12,0))+SUM(INDEX(Model!$I$60:$DE$103,$A43-12,0)),0)</f>
        <v>0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1138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1140</v>
      </c>
      <c r="I44" s="372" t="n">
        <f aca="false">IF($E44=1,SUM(INDEX(Model!$I$13:$DE$56,$A44-12,0))+SUM(INDEX(Model!$I$60:$DE$103,$A44-12,0)),0)</f>
        <v>0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1138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1140</v>
      </c>
      <c r="I45" s="375" t="n">
        <f aca="false">IF($E45=1,SUM(INDEX(Model!$I$13:$DE$56,$A45-12,0))+SUM(INDEX(Model!$I$60:$DE$103,$A45-12,0)),0)</f>
        <v>0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1138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1140</v>
      </c>
      <c r="I46" s="372" t="n">
        <f aca="false">IF($E46=1,SUM(INDEX(Model!$I$13:$DE$56,$A46-12,0))+SUM(INDEX(Model!$I$60:$DE$103,$A46-12,0)),0)</f>
        <v>0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1141</v>
      </c>
      <c r="D47" s="375" t="n">
        <v>0</v>
      </c>
      <c r="E47" s="375" t="n">
        <v>0</v>
      </c>
      <c r="F47" s="377" t="n">
        <v>0</v>
      </c>
      <c r="G47" s="375" t="n">
        <v>0</v>
      </c>
      <c r="I47" s="375" t="n">
        <f aca="false">IF($E47=1,SUM(INDEX(Model!$I$13:$DE$56,$A47-12,0))+SUM(INDEX(Model!$I$60:$DE$103,$A47-12,0)),0)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2026-08-31T20:20:59Z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