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1</xdr:rowOff>
              </xdr:from>
              <xdr:to>
                <xdr:col>2</xdr:col>
                <xdr:colOff>22</xdr:colOff>
                <xdr:row>146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<sst xmlns="http://schemas.openxmlformats.org/spreadsheetml/2006/main" count="3103" uniqueCount="1141">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</sst>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62" activeCellId="0" sqref="I262"/>
    </sheetView>
  </sheetViews>
  <sheetFormatPr defaultColWidth="8.7109375" defaultRowHeight="13.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728384.57165744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579952.455670513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499224.615531763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542298.092991313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341661.623253623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279671.883253623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256855.533253623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256855.533253623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256855.533253623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256855.533253623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256855.533253623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256855.533253623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498646.225973678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90091.4104339333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90091.4104339333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90091.4104339333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90091.4104339333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90091.4104339333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90091.4104339333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90091.4104339333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90091.4104339333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90091.4104339333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90091.4104339333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90091.4104339333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90091.4104339333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232341.005855933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0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0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0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0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0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0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0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0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0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0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0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0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0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0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0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0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0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0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0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0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0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0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0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0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0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0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0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0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0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0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0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0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0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0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0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0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0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0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0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0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0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0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customFormat="fals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546286.347168795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434962.552440087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374416.901269087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406721.887551127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256245.286531055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209752.976531055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192640.716531055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192640.716531055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192640.716531055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192640.716531055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192640.716531055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192640.716531055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373982.857407339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67568.2304346134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67568.2304346134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67568.2304346134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67568.2304346134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67568.2304346134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67568.2304346134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67568.2304346134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67568.2304346134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67568.2304346134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67568.2304346134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67568.2304346134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67568.2304346134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174254.910068213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0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0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0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0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0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0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0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0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0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0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0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0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0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0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0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0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0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0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0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0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0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0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0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0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0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0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0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0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0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0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0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0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0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0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0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0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0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0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0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0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0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0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0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0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customFormat="fals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customFormat="fals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customFormat="fals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customFormat="fals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customFormat="fals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customFormat="fals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customFormat="fals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customFormat="fals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8336801.24655049</v>
      </c>
      <c r="AJ57" s="30" t="n">
        <f aca="false">SUM(AJ13:AJ56)</f>
        <v>6781618.82418646</v>
      </c>
      <c r="AK57" s="30" t="n">
        <f aca="false">SUM(AK13:AK56)</f>
        <v>5984716.93028431</v>
      </c>
      <c r="AL57" s="30" t="n">
        <f aca="false">SUM(AL13:AL56)</f>
        <v>5436136.5804318</v>
      </c>
      <c r="AM57" s="30" t="n">
        <f aca="false">SUM(AM13:AM56)</f>
        <v>4993036.05623228</v>
      </c>
      <c r="AN57" s="30" t="n">
        <f aca="false">SUM(AN13:AN56)</f>
        <v>4031414.09271888</v>
      </c>
      <c r="AO57" s="30" t="n">
        <f aca="false">SUM(AO13:AO56)</f>
        <v>3542951.2180547</v>
      </c>
      <c r="AP57" s="30" t="n">
        <f aca="false">SUM(AP13:AP56)</f>
        <v>3331933.24735518</v>
      </c>
      <c r="AQ57" s="30" t="n">
        <f aca="false">SUM(AQ13:AQ56)</f>
        <v>2596611.68958132</v>
      </c>
      <c r="AR57" s="30" t="n">
        <f aca="false">SUM(AR13:AR56)</f>
        <v>2508804.03964132</v>
      </c>
      <c r="AS57" s="30" t="n">
        <f aca="false">SUM(AS13:AS56)</f>
        <v>2406116.56224532</v>
      </c>
      <c r="AT57" s="30" t="n">
        <f aca="false">SUM(AT13:AT56)</f>
        <v>2289826.23011532</v>
      </c>
      <c r="AU57" s="30" t="n">
        <f aca="false">SUM(AU13:AU56)</f>
        <v>1738384.54660498</v>
      </c>
      <c r="AV57" s="30" t="n">
        <f aca="false">SUM(AV13:AV56)</f>
        <v>1687294.55654745</v>
      </c>
      <c r="AW57" s="30" t="n">
        <f aca="false">SUM(AW13:AW56)</f>
        <v>1632789.15157145</v>
      </c>
      <c r="AX57" s="30" t="n">
        <f aca="false">SUM(AX13:AX56)</f>
        <v>1562651.69569945</v>
      </c>
      <c r="AY57" s="30" t="n">
        <f aca="false">SUM(AY13:AY56)</f>
        <v>1478825.85663545</v>
      </c>
      <c r="AZ57" s="30" t="n">
        <f aca="false">SUM(AZ13:AZ56)</f>
        <v>1383586.13913945</v>
      </c>
      <c r="BA57" s="30" t="n">
        <f aca="false">SUM(BA13:BA56)</f>
        <v>1279496.53039545</v>
      </c>
      <c r="BB57" s="30" t="n">
        <f aca="false">SUM(BB13:BB56)</f>
        <v>1169079.66295545</v>
      </c>
      <c r="BC57" s="30" t="n">
        <f aca="false">SUM(BC13:BC56)</f>
        <v>1054982.23326745</v>
      </c>
      <c r="BD57" s="30" t="n">
        <f aca="false">SUM(BD13:BD56)</f>
        <v>939685.519251453</v>
      </c>
      <c r="BE57" s="30" t="n">
        <f aca="false">SUM(BE13:BE56)</f>
        <v>825464.025667453</v>
      </c>
      <c r="BF57" s="30" t="n">
        <f aca="false">SUM(BF13:BF56)</f>
        <v>714385.484115453</v>
      </c>
      <c r="BG57" s="30" t="n">
        <f aca="false">SUM(BG13:BG56)</f>
        <v>608145.434507453</v>
      </c>
      <c r="BH57" s="30" t="n">
        <f aca="false">SUM(BH13:BH56)</f>
        <v>259255.013907853</v>
      </c>
      <c r="BI57" s="30" t="n">
        <f aca="false">SUM(BI13:BI56)</f>
        <v>0</v>
      </c>
      <c r="BJ57" s="30" t="n">
        <f aca="false">SUM(BJ13:BJ56)</f>
        <v>0</v>
      </c>
      <c r="BK57" s="30" t="n">
        <f aca="false">SUM(BK13:BK56)</f>
        <v>0</v>
      </c>
      <c r="BL57" s="30" t="n">
        <f aca="false">SUM(BL13:BL56)</f>
        <v>0</v>
      </c>
      <c r="BM57" s="30" t="n">
        <f aca="false">SUM(BM13:BM56)</f>
        <v>0</v>
      </c>
      <c r="BN57" s="30" t="n">
        <f aca="false">SUM(BN13:BN56)</f>
        <v>0</v>
      </c>
      <c r="BO57" s="30" t="n">
        <f aca="false">SUM(BO13:BO56)</f>
        <v>0</v>
      </c>
      <c r="BP57" s="30" t="n">
        <f aca="false">SUM(BP13:BP56)</f>
        <v>0</v>
      </c>
      <c r="BQ57" s="30" t="n">
        <f aca="false">SUM(BQ13:BQ56)</f>
        <v>0</v>
      </c>
      <c r="BR57" s="30" t="n">
        <f aca="false">SUM(BR13:BR56)</f>
        <v>0</v>
      </c>
      <c r="BS57" s="30" t="n">
        <f aca="false">SUM(BS13:BS56)</f>
        <v>0</v>
      </c>
      <c r="BT57" s="30" t="n">
        <f aca="false">SUM(BT13:BT56)</f>
        <v>0</v>
      </c>
      <c r="BU57" s="30" t="n">
        <f aca="false">SUM(BU13:BU56)</f>
        <v>0</v>
      </c>
      <c r="BV57" s="30" t="n">
        <f aca="false">SUM(BV13:BV56)</f>
        <v>0</v>
      </c>
      <c r="BW57" s="30" t="n">
        <f aca="false">SUM(BW13:BW56)</f>
        <v>0</v>
      </c>
      <c r="BX57" s="30" t="n">
        <f aca="false">SUM(BX13:BX56)</f>
        <v>0</v>
      </c>
      <c r="BY57" s="30" t="n">
        <f aca="false">SUM(BY13:BY56)</f>
        <v>0</v>
      </c>
      <c r="BZ57" s="30" t="n">
        <f aca="false">SUM(BZ13:BZ56)</f>
        <v>0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customFormat="fals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9611472.16537672</v>
      </c>
      <c r="AJ58" s="30" t="n">
        <f aca="false">AJ10+AJ11+AJ57</f>
        <v>7796533.83229706</v>
      </c>
      <c r="AK58" s="30" t="n">
        <f aca="false">AK10+AK11+AK57</f>
        <v>6858358.44708516</v>
      </c>
      <c r="AL58" s="30" t="n">
        <f aca="false">AL10+AL11+AL57</f>
        <v>6385156.56097424</v>
      </c>
      <c r="AM58" s="30" t="n">
        <f aca="false">AM10+AM11+AM57</f>
        <v>5590942.96601696</v>
      </c>
      <c r="AN58" s="30" t="n">
        <f aca="false">AN10+AN11+AN57</f>
        <v>4520838.95250356</v>
      </c>
      <c r="AO58" s="30" t="n">
        <f aca="false">AO10+AO11+AO57</f>
        <v>3992447.46783938</v>
      </c>
      <c r="AP58" s="30" t="n">
        <f aca="false">AP10+AP11+AP57</f>
        <v>3781429.49713986</v>
      </c>
      <c r="AQ58" s="30" t="n">
        <f aca="false">AQ10+AQ11+AQ57</f>
        <v>3046107.939366</v>
      </c>
      <c r="AR58" s="30" t="n">
        <f aca="false">AR10+AR11+AR57</f>
        <v>2958300.289426</v>
      </c>
      <c r="AS58" s="30" t="n">
        <f aca="false">AS10+AS11+AS57</f>
        <v>2855612.81203</v>
      </c>
      <c r="AT58" s="30" t="n">
        <f aca="false">AT10+AT11+AT57</f>
        <v>2739322.4799</v>
      </c>
      <c r="AU58" s="30" t="n">
        <f aca="false">AU10+AU11+AU57</f>
        <v>2611013.629986</v>
      </c>
      <c r="AV58" s="30" t="n">
        <f aca="false">AV10+AV11+AV57</f>
        <v>1844954.197416</v>
      </c>
      <c r="AW58" s="30" t="n">
        <f aca="false">AW10+AW11+AW57</f>
        <v>1790448.79244</v>
      </c>
      <c r="AX58" s="30" t="n">
        <f aca="false">AX10+AX11+AX57</f>
        <v>1720311.336568</v>
      </c>
      <c r="AY58" s="30" t="n">
        <f aca="false">AY10+AY11+AY57</f>
        <v>1636485.497504</v>
      </c>
      <c r="AZ58" s="30" t="n">
        <f aca="false">AZ10+AZ11+AZ57</f>
        <v>1541245.780008</v>
      </c>
      <c r="BA58" s="30" t="n">
        <f aca="false">BA10+BA11+BA57</f>
        <v>1437156.171264</v>
      </c>
      <c r="BB58" s="30" t="n">
        <f aca="false">BB10+BB11+BB57</f>
        <v>1326739.303824</v>
      </c>
      <c r="BC58" s="30" t="n">
        <f aca="false">BC10+BC11+BC57</f>
        <v>1212641.874136</v>
      </c>
      <c r="BD58" s="30" t="n">
        <f aca="false">BD10+BD11+BD57</f>
        <v>1097345.16012</v>
      </c>
      <c r="BE58" s="30" t="n">
        <f aca="false">BE10+BE11+BE57</f>
        <v>983123.666536</v>
      </c>
      <c r="BF58" s="30" t="n">
        <f aca="false">BF10+BF11+BF57</f>
        <v>872045.124984</v>
      </c>
      <c r="BG58" s="30" t="n">
        <f aca="false">BG10+BG11+BG57</f>
        <v>765805.075376</v>
      </c>
      <c r="BH58" s="30" t="n">
        <f aca="false">BH10+BH11+BH57</f>
        <v>665850.929832</v>
      </c>
      <c r="BI58" s="30" t="n">
        <f aca="false">BI10+BI11+BI57</f>
        <v>0</v>
      </c>
      <c r="BJ58" s="30" t="n">
        <f aca="false">BJ10+BJ11+BJ57</f>
        <v>0</v>
      </c>
      <c r="BK58" s="30" t="n">
        <f aca="false">BK10+BK11+BK57</f>
        <v>0</v>
      </c>
      <c r="BL58" s="30" t="n">
        <f aca="false">BL10+BL11+BL57</f>
        <v>0</v>
      </c>
      <c r="BM58" s="30" t="n">
        <f aca="false">BM10+BM11+BM57</f>
        <v>0</v>
      </c>
      <c r="BN58" s="30" t="n">
        <f aca="false">BN10+BN11+BN57</f>
        <v>0</v>
      </c>
      <c r="BO58" s="30" t="n">
        <f aca="false">BO10+BO11+BO57</f>
        <v>0</v>
      </c>
      <c r="BP58" s="30" t="n">
        <f aca="false">BP10+BP11+BP57</f>
        <v>0</v>
      </c>
      <c r="BQ58" s="30" t="n">
        <f aca="false">BQ10+BQ11+BQ57</f>
        <v>0</v>
      </c>
      <c r="BR58" s="30" t="n">
        <f aca="false">BR10+BR11+BR57</f>
        <v>0</v>
      </c>
      <c r="BS58" s="30" t="n">
        <f aca="false">BS10+BS11+BS57</f>
        <v>0</v>
      </c>
      <c r="BT58" s="30" t="n">
        <f aca="false">BT10+BT11+BT57</f>
        <v>0</v>
      </c>
      <c r="BU58" s="30" t="n">
        <f aca="false">BU10+BU11+BU57</f>
        <v>0</v>
      </c>
      <c r="BV58" s="30" t="n">
        <f aca="false">BV10+BV11+BV57</f>
        <v>0</v>
      </c>
      <c r="BW58" s="30" t="n">
        <f aca="false">BW10+BW11+BW57</f>
        <v>0</v>
      </c>
      <c r="BX58" s="30" t="n">
        <f aca="false">BX10+BX11+BX57</f>
        <v>0</v>
      </c>
      <c r="BY58" s="30" t="n">
        <f aca="false">BY10+BY11+BY57</f>
        <v>0</v>
      </c>
      <c r="BZ58" s="30" t="n">
        <f aca="false">BZ10+BZ11+BZ57</f>
        <v>0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customFormat="fals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customFormat="fals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customFormat="fals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customFormat="fals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customFormat="fals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customFormat="fals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customFormat="fals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customFormat="fals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customFormat="fals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customFormat="fals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customFormat="fals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customFormat="fals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customFormat="fals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customFormat="fals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customFormat="fals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customFormat="fals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customFormat="fals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customFormat="fals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customFormat="fals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customFormat="fals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customFormat="fals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customFormat="fals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customFormat="fals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customFormat="fals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customFormat="fals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customFormat="fals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customFormat="fals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customFormat="fals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customFormat="fals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customFormat="fals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customFormat="fals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customFormat="fals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customFormat="fals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customFormat="fals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customFormat="fals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customFormat="fals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customFormat="fals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customFormat="fals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customFormat="fals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customFormat="fals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customFormat="fals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customFormat="fals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customFormat="fals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customFormat="fals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customFormat="fals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customFormat="fals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-8336801.24655049</v>
      </c>
      <c r="AJ104" s="30" t="n">
        <f aca="false">SUM(AJ60:AJ103)</f>
        <v>-6781618.82418646</v>
      </c>
      <c r="AK104" s="30" t="n">
        <f aca="false">SUM(AK60:AK103)</f>
        <v>-5984716.93028431</v>
      </c>
      <c r="AL104" s="30" t="n">
        <f aca="false">SUM(AL60:AL103)</f>
        <v>-5436136.5804318</v>
      </c>
      <c r="AM104" s="30" t="n">
        <f aca="false">SUM(AM60:AM103)</f>
        <v>-4993036.05623228</v>
      </c>
      <c r="AN104" s="30" t="n">
        <f aca="false">SUM(AN60:AN103)</f>
        <v>-4031414.09271888</v>
      </c>
      <c r="AO104" s="30" t="n">
        <f aca="false">SUM(AO60:AO103)</f>
        <v>-3542951.2180547</v>
      </c>
      <c r="AP104" s="30" t="n">
        <f aca="false">SUM(AP60:AP103)</f>
        <v>-3331933.24735518</v>
      </c>
      <c r="AQ104" s="30" t="n">
        <f aca="false">SUM(AQ60:AQ103)</f>
        <v>-2596611.68958132</v>
      </c>
      <c r="AR104" s="30" t="n">
        <f aca="false">SUM(AR60:AR103)</f>
        <v>-2508804.03964132</v>
      </c>
      <c r="AS104" s="30" t="n">
        <f aca="false">SUM(AS60:AS103)</f>
        <v>-2406116.56224532</v>
      </c>
      <c r="AT104" s="30" t="n">
        <f aca="false">SUM(AT60:AT103)</f>
        <v>-2289826.23011532</v>
      </c>
      <c r="AU104" s="30" t="n">
        <f aca="false">SUM(AU60:AU103)</f>
        <v>-1738384.54660498</v>
      </c>
      <c r="AV104" s="30" t="n">
        <f aca="false">SUM(AV60:AV103)</f>
        <v>-1687294.55654745</v>
      </c>
      <c r="AW104" s="30" t="n">
        <f aca="false">SUM(AW60:AW103)</f>
        <v>-1632789.15157145</v>
      </c>
      <c r="AX104" s="30" t="n">
        <f aca="false">SUM(AX60:AX103)</f>
        <v>-1562651.69569945</v>
      </c>
      <c r="AY104" s="30" t="n">
        <f aca="false">SUM(AY60:AY103)</f>
        <v>-1478825.85663545</v>
      </c>
      <c r="AZ104" s="30" t="n">
        <f aca="false">SUM(AZ60:AZ103)</f>
        <v>-1383586.13913945</v>
      </c>
      <c r="BA104" s="30" t="n">
        <f aca="false">SUM(BA60:BA103)</f>
        <v>-1279496.53039545</v>
      </c>
      <c r="BB104" s="30" t="n">
        <f aca="false">SUM(BB60:BB103)</f>
        <v>-1169079.66295545</v>
      </c>
      <c r="BC104" s="30" t="n">
        <f aca="false">SUM(BC60:BC103)</f>
        <v>-1054982.23326745</v>
      </c>
      <c r="BD104" s="30" t="n">
        <f aca="false">SUM(BD60:BD103)</f>
        <v>-939685.519251453</v>
      </c>
      <c r="BE104" s="30" t="n">
        <f aca="false">SUM(BE60:BE103)</f>
        <v>-825464.025667453</v>
      </c>
      <c r="BF104" s="30" t="n">
        <f aca="false">SUM(BF60:BF103)</f>
        <v>-714385.484115453</v>
      </c>
      <c r="BG104" s="30" t="n">
        <f aca="false">SUM(BG60:BG103)</f>
        <v>-608145.434507453</v>
      </c>
      <c r="BH104" s="30" t="n">
        <f aca="false">SUM(BH60:BH103)</f>
        <v>-259255.013907853</v>
      </c>
      <c r="BI104" s="30" t="n">
        <f aca="false">SUM(BI60:BI103)</f>
        <v>0</v>
      </c>
      <c r="BJ104" s="30" t="n">
        <f aca="false">SUM(BJ60:BJ103)</f>
        <v>0</v>
      </c>
      <c r="BK104" s="30" t="n">
        <f aca="false">SUM(BK60:BK103)</f>
        <v>0</v>
      </c>
      <c r="BL104" s="30" t="n">
        <f aca="false">SUM(BL60:BL103)</f>
        <v>0</v>
      </c>
      <c r="BM104" s="30" t="n">
        <f aca="false">SUM(BM60:BM103)</f>
        <v>0</v>
      </c>
      <c r="BN104" s="30" t="n">
        <f aca="false">SUM(BN60:BN103)</f>
        <v>0</v>
      </c>
      <c r="BO104" s="30" t="n">
        <f aca="false">SUM(BO60:BO103)</f>
        <v>0</v>
      </c>
      <c r="BP104" s="30" t="n">
        <f aca="false">SUM(BP60:BP103)</f>
        <v>0</v>
      </c>
      <c r="BQ104" s="30" t="n">
        <f aca="false">SUM(BQ60:BQ103)</f>
        <v>0</v>
      </c>
      <c r="BR104" s="30" t="n">
        <f aca="false">SUM(BR60:BR103)</f>
        <v>0</v>
      </c>
      <c r="BS104" s="30" t="n">
        <f aca="false">SUM(BS60:BS103)</f>
        <v>0</v>
      </c>
      <c r="BT104" s="30" t="n">
        <f aca="false">SUM(BT60:BT103)</f>
        <v>0</v>
      </c>
      <c r="BU104" s="30" t="n">
        <f aca="false">SUM(BU60:BU103)</f>
        <v>0</v>
      </c>
      <c r="BV104" s="30" t="n">
        <f aca="false">SUM(BV60:BV103)</f>
        <v>0</v>
      </c>
      <c r="BW104" s="30" t="n">
        <f aca="false">SUM(BW60:BW103)</f>
        <v>0</v>
      </c>
      <c r="BX104" s="30" t="n">
        <f aca="false">SUM(BX60:BX103)</f>
        <v>0</v>
      </c>
      <c r="BY104" s="30" t="n">
        <f aca="false">SUM(BY60:BY103)</f>
        <v>0</v>
      </c>
      <c r="BZ104" s="30" t="n">
        <f aca="false">SUM(BZ60:BZ103)</f>
        <v>0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customFormat="fals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customFormat="fals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customFormat="fals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474707.601064335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1274670.91882623</v>
      </c>
      <c r="AJ109" s="32" t="n">
        <f aca="false">AJ107+AJ108+AJ10+AJ11+AJ57+AJ104+AJ105+AJ106</f>
        <v>1014915.0081106</v>
      </c>
      <c r="AK109" s="32" t="n">
        <f aca="false">AK107+AK108+AK10+AK11+AK57+AK104+AK105+AK106</f>
        <v>873641.51680085</v>
      </c>
      <c r="AL109" s="32" t="n">
        <f aca="false">AL107+AL108+AL10+AL11+AL57+AL104+AL105+AL106</f>
        <v>949019.98054244</v>
      </c>
      <c r="AM109" s="32" t="n">
        <f aca="false">AM107+AM108+AM10+AM11+AM57+AM104+AM105+AM106</f>
        <v>597906.909784677</v>
      </c>
      <c r="AN109" s="32" t="n">
        <f aca="false">AN107+AN108+AN10+AN11+AN57+AN104+AN105+AN106</f>
        <v>489424.859784678</v>
      </c>
      <c r="AO109" s="32" t="n">
        <f aca="false">AO107+AO108+AO10+AO11+AO57+AO104+AO105+AO106</f>
        <v>449496.249784678</v>
      </c>
      <c r="AP109" s="32" t="n">
        <f aca="false">AP107+AP108+AP10+AP11+AP57+AP104+AP105+AP106</f>
        <v>449496.249784678</v>
      </c>
      <c r="AQ109" s="32" t="n">
        <f aca="false">AQ107+AQ108+AQ10+AQ11+AQ57+AQ104+AQ105+AQ106</f>
        <v>449496.249784677</v>
      </c>
      <c r="AR109" s="32" t="n">
        <f aca="false">AR107+AR108+AR10+AR11+AR57+AR104+AR105+AR106</f>
        <v>449496.249784677</v>
      </c>
      <c r="AS109" s="32" t="n">
        <f aca="false">AS107+AS108+AS10+AS11+AS57+AS104+AS105+AS106</f>
        <v>449496.249784677</v>
      </c>
      <c r="AT109" s="32" t="n">
        <f aca="false">AT107+AT108+AT10+AT11+AT57+AT104+AT105+AT106</f>
        <v>449496.249784677</v>
      </c>
      <c r="AU109" s="32" t="n">
        <f aca="false">AU107+AU108+AU10+AU11+AU57+AU104+AU105+AU106</f>
        <v>872629.083381017</v>
      </c>
      <c r="AV109" s="32" t="n">
        <f aca="false">AV107+AV108+AV10+AV11+AV57+AV104+AV105+AV106</f>
        <v>157659.640868547</v>
      </c>
      <c r="AW109" s="32" t="n">
        <f aca="false">AW107+AW108+AW10+AW11+AW57+AW104+AW105+AW106</f>
        <v>157659.640868547</v>
      </c>
      <c r="AX109" s="32" t="n">
        <f aca="false">AX107+AX108+AX10+AX11+AX57+AX104+AX105+AX106</f>
        <v>157659.640868547</v>
      </c>
      <c r="AY109" s="32" t="n">
        <f aca="false">AY107+AY108+AY10+AY11+AY57+AY104+AY105+AY106</f>
        <v>157659.640868547</v>
      </c>
      <c r="AZ109" s="32" t="n">
        <f aca="false">AZ107+AZ108+AZ10+AZ11+AZ57+AZ104+AZ105+AZ106</f>
        <v>157659.640868547</v>
      </c>
      <c r="BA109" s="32" t="n">
        <f aca="false">BA107+BA108+BA10+BA11+BA57+BA104+BA105+BA106</f>
        <v>157659.640868547</v>
      </c>
      <c r="BB109" s="32" t="n">
        <f aca="false">BB107+BB108+BB10+BB11+BB57+BB104+BB105+BB106</f>
        <v>157659.640868547</v>
      </c>
      <c r="BC109" s="32" t="n">
        <f aca="false">BC107+BC108+BC10+BC11+BC57+BC104+BC105+BC106</f>
        <v>157659.640868547</v>
      </c>
      <c r="BD109" s="32" t="n">
        <f aca="false">BD107+BD108+BD10+BD11+BD57+BD104+BD105+BD106</f>
        <v>157659.640868547</v>
      </c>
      <c r="BE109" s="32" t="n">
        <f aca="false">BE107+BE108+BE10+BE11+BE57+BE104+BE105+BE106</f>
        <v>157659.640868547</v>
      </c>
      <c r="BF109" s="32" t="n">
        <f aca="false">BF107+BF108+BF10+BF11+BF57+BF104+BF105+BF106</f>
        <v>157659.640868547</v>
      </c>
      <c r="BG109" s="32" t="n">
        <f aca="false">BG107+BG108+BG10+BG11+BG57+BG104+BG105+BG106</f>
        <v>157659.640868547</v>
      </c>
      <c r="BH109" s="32" t="n">
        <f aca="false">BH107+BH108+BH10+BH11+BH57+BH104+BH105+BH106</f>
        <v>406595.915924147</v>
      </c>
      <c r="BI109" s="32" t="n">
        <f aca="false">BI107+BI108+BI10+BI11+BI57+BI104+BI105+BI106</f>
        <v>0</v>
      </c>
      <c r="BJ109" s="32" t="n">
        <f aca="false">BJ107+BJ108+BJ10+BJ11+BJ57+BJ104+BJ105+BJ106</f>
        <v>0</v>
      </c>
      <c r="BK109" s="32" t="n">
        <f aca="false">BK107+BK108+BK10+BK11+BK57+BK104+BK105+BK106</f>
        <v>0</v>
      </c>
      <c r="BL109" s="32" t="n">
        <f aca="false">BL107+BL108+BL10+BL11+BL57+BL104+BL105+BL106</f>
        <v>0</v>
      </c>
      <c r="BM109" s="32" t="n">
        <f aca="false">BM107+BM108+BM10+BM11+BM57+BM104+BM105+BM106</f>
        <v>0</v>
      </c>
      <c r="BN109" s="32" t="n">
        <f aca="false">BN107+BN108+BN10+BN11+BN57+BN104+BN105+BN106</f>
        <v>0</v>
      </c>
      <c r="BO109" s="32" t="n">
        <f aca="false">BO107+BO108+BO10+BO11+BO57+BO104+BO105+BO106</f>
        <v>0</v>
      </c>
      <c r="BP109" s="32" t="n">
        <f aca="false">BP107+BP108+BP10+BP11+BP57+BP104+BP105+BP106</f>
        <v>0</v>
      </c>
      <c r="BQ109" s="32" t="n">
        <f aca="false">BQ107+BQ108+BQ10+BQ11+BQ57+BQ104+BQ105+BQ106</f>
        <v>0</v>
      </c>
      <c r="BR109" s="32" t="n">
        <f aca="false">BR107+BR108+BR10+BR11+BR57+BR104+BR105+BR106</f>
        <v>0</v>
      </c>
      <c r="BS109" s="32" t="n">
        <f aca="false">BS107+BS108+BS10+BS11+BS57+BS104+BS105+BS106</f>
        <v>0</v>
      </c>
      <c r="BT109" s="32" t="n">
        <f aca="false">BT107+BT108+BT10+BT11+BT57+BT104+BT105+BT106</f>
        <v>0</v>
      </c>
      <c r="BU109" s="32" t="n">
        <f aca="false">BU107+BU108+BU10+BU11+BU57+BU104+BU105+BU106</f>
        <v>0</v>
      </c>
      <c r="BV109" s="32" t="n">
        <f aca="false">BV107+BV108+BV10+BV11+BV57+BV104+BV105+BV106</f>
        <v>0</v>
      </c>
      <c r="BW109" s="32" t="n">
        <f aca="false">BW107+BW108+BW10+BW11+BW57+BW104+BW105+BW106</f>
        <v>0</v>
      </c>
      <c r="BX109" s="32" t="n">
        <f aca="false">BX107+BX108+BX10+BX11+BX57+BX104+BX105+BX106</f>
        <v>0</v>
      </c>
      <c r="BY109" s="32" t="n">
        <f aca="false">BY107+BY108+BY10+BY11+BY57+BY104+BY105+BY106</f>
        <v>0</v>
      </c>
      <c r="BZ109" s="32" t="n">
        <f aca="false">BZ107+BZ108+BZ10+BZ11+BZ57+BZ104+BZ105+BZ106</f>
        <v>0</v>
      </c>
      <c r="CA109" s="32" t="n">
        <f aca="false">CA107+CA108+CA10+CA11+CA57+CA104+CA105+CA106</f>
        <v>0</v>
      </c>
      <c r="CB109" s="32" t="n">
        <f aca="false">CB107+CB108+CB10+CB11+CB57+CB104+CB105+CB106</f>
        <v>0</v>
      </c>
      <c r="CC109" s="32" t="n">
        <f aca="false">CC107+CC108+CC10+CC11+CC57+CC104+CC105+CC106</f>
        <v>0</v>
      </c>
      <c r="CD109" s="32" t="n">
        <f aca="false">CD107+CD108+CD10+CD11+CD57+CD104+CD105+CD106</f>
        <v>0</v>
      </c>
      <c r="CE109" s="32" t="n">
        <f aca="false">CE107+CE108+CE10+CE11+CE57+CE104+CE105+CE106</f>
        <v>0</v>
      </c>
      <c r="CF109" s="32" t="n">
        <f aca="false">CF107+CF108+CF10+CF11+CF57+CF104+CF105+CF106</f>
        <v>0</v>
      </c>
      <c r="CG109" s="32" t="n">
        <f aca="false">CG107+CG108+CG10+CG11+CG57+CG104+CG105+CG106</f>
        <v>0</v>
      </c>
      <c r="CH109" s="32" t="n">
        <f aca="false">CH107+CH108+CH10+CH11+CH57+CH104+CH105+CH106</f>
        <v>0</v>
      </c>
      <c r="CI109" s="32" t="n">
        <f aca="false">CI107+CI108+CI10+CI11+CI57+CI104+CI105+CI106</f>
        <v>0</v>
      </c>
      <c r="CJ109" s="32" t="n">
        <f aca="false">CJ107+CJ108+CJ10+CJ11+CJ57+CJ104+CJ105+CJ106</f>
        <v>0</v>
      </c>
      <c r="CK109" s="32" t="n">
        <f aca="false">CK107+CK108+CK10+CK11+CK57+CK104+CK105+CK106</f>
        <v>0</v>
      </c>
      <c r="CL109" s="32" t="n">
        <f aca="false">CL107+CL108+CL10+CL11+CL57+CL104+CL105+CL106</f>
        <v>0</v>
      </c>
      <c r="CM109" s="32" t="n">
        <f aca="false">CM107+CM108+CM10+CM11+CM57+CM104+CM105+CM106</f>
        <v>0</v>
      </c>
      <c r="CN109" s="32" t="n">
        <f aca="false">CN107+CN108+CN10+CN11+CN57+CN104+CN105+CN106</f>
        <v>0</v>
      </c>
      <c r="CO109" s="32" t="n">
        <f aca="false">CO107+CO108+CO10+CO11+CO57+CO104+CO105+CO106</f>
        <v>0</v>
      </c>
      <c r="CP109" s="32" t="n">
        <f aca="false">CP107+CP108+CP10+CP11+CP57+CP104+CP105+CP106</f>
        <v>0</v>
      </c>
      <c r="CQ109" s="32" t="n">
        <f aca="false">CQ107+CQ108+CQ10+CQ11+CQ57+CQ104+CQ105+CQ106</f>
        <v>0</v>
      </c>
      <c r="CR109" s="32" t="n">
        <f aca="false">CR107+CR108+CR10+CR11+CR57+CR104+CR105+CR106</f>
        <v>0</v>
      </c>
      <c r="CS109" s="32" t="n">
        <f aca="false">CS107+CS108+CS10+CS11+CS57+CS104+CS105+CS106</f>
        <v>0</v>
      </c>
      <c r="CT109" s="32" t="n">
        <f aca="false">CT107+CT108+CT10+CT11+CT57+CT104+CT105+CT106</f>
        <v>0</v>
      </c>
      <c r="CU109" s="32" t="n">
        <f aca="false">CU107+CU108+CU10+CU11+CU57+CU104+CU105+CU106</f>
        <v>0</v>
      </c>
      <c r="CV109" s="32" t="n">
        <f aca="false">CV107+CV108+CV10+CV11+CV57+CV104+CV105+CV106</f>
        <v>0</v>
      </c>
      <c r="CW109" s="32" t="n">
        <f aca="false">CW107+CW108+CW10+CW11+CW57+CW104+CW105+CW106</f>
        <v>0</v>
      </c>
      <c r="CX109" s="32" t="n">
        <f aca="false">CX107+CX108+CX10+CX11+CX57+CX104+CX105+CX106</f>
        <v>0</v>
      </c>
      <c r="CY109" s="32" t="n">
        <f aca="false">CY107+CY108+CY10+CY11+CY57+CY104+CY105+CY106</f>
        <v>0</v>
      </c>
      <c r="CZ109" s="32" t="n">
        <f aca="false">CZ107+CZ108+CZ10+CZ11+CZ57+CZ104+CZ105+CZ106</f>
        <v>0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customFormat="fals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0.105738724337357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0.132619737839742</v>
      </c>
      <c r="AJ110" s="33" t="n">
        <f aca="false">IFERROR(AJ109/AJ58,0)</f>
        <v>0.130175156029763</v>
      </c>
      <c r="AK110" s="33" t="n">
        <f aca="false">IFERROR(AK109/AK58,0)</f>
        <v>0.127383472815153</v>
      </c>
      <c r="AL110" s="33" t="n">
        <f aca="false">IFERROR(AL109/AL58,0)</f>
        <v>0.148629085517308</v>
      </c>
      <c r="AM110" s="33" t="n">
        <f aca="false">IFERROR(AM109/AM58,0)</f>
        <v>0.106942051353214</v>
      </c>
      <c r="AN110" s="33" t="n">
        <f aca="false">IFERROR(AN109/AN58,0)</f>
        <v>0.108259742257273</v>
      </c>
      <c r="AO110" s="33" t="n">
        <f aca="false">IFERROR(AO109/AO58,0)</f>
        <v>0.112586641002927</v>
      </c>
      <c r="AP110" s="33" t="n">
        <f aca="false">IFERROR(AP109/AP58,0)</f>
        <v>0.118869398497225</v>
      </c>
      <c r="AQ110" s="33" t="n">
        <f aca="false">IFERROR(AQ109/AQ58,0)</f>
        <v>0.147564124033711</v>
      </c>
      <c r="AR110" s="33" t="n">
        <f aca="false">IFERROR(AR109/AR58,0)</f>
        <v>0.151944091474194</v>
      </c>
      <c r="AS110" s="33" t="n">
        <f aca="false">IFERROR(AS109/AS58,0)</f>
        <v>0.157407981884329</v>
      </c>
      <c r="AT110" s="33" t="n">
        <f aca="false">IFERROR(AT109/AT58,0)</f>
        <v>0.164090300825439</v>
      </c>
      <c r="AU110" s="33" t="n">
        <f aca="false">IFERROR(AU109/AU58,0)</f>
        <v>0.334210849518122</v>
      </c>
      <c r="AV110" s="33" t="n">
        <f aca="false">IFERROR(AV109/AV58,0)</f>
        <v>0.0854545013038053</v>
      </c>
      <c r="AW110" s="33" t="n">
        <f aca="false">IFERROR(AW109/AW58,0)</f>
        <v>0.0880559340955461</v>
      </c>
      <c r="AX110" s="33" t="n">
        <f aca="false">IFERROR(AX109/AX58,0)</f>
        <v>0.0916459930927827</v>
      </c>
      <c r="AY110" s="33" t="n">
        <f aca="false">IFERROR(AY109/AY58,0)</f>
        <v>0.0963403837730382</v>
      </c>
      <c r="AZ110" s="33" t="n">
        <f aca="false">IFERROR(AZ109/AZ58,0)</f>
        <v>0.102293639933099</v>
      </c>
      <c r="BA110" s="33" t="n">
        <f aca="false">IFERROR(BA109/BA58,0)</f>
        <v>0.109702511126458</v>
      </c>
      <c r="BB110" s="33" t="n">
        <f aca="false">IFERROR(BB109/BB58,0)</f>
        <v>0.118832419009621</v>
      </c>
      <c r="BC110" s="33" t="n">
        <f aca="false">IFERROR(BC109/BC58,0)</f>
        <v>0.130013356978026</v>
      </c>
      <c r="BD110" s="33" t="n">
        <f aca="false">IFERROR(BD109/BD58,0)</f>
        <v>0.143673701400666</v>
      </c>
      <c r="BE110" s="33" t="n">
        <f aca="false">IFERROR(BE109/BE58,0)</f>
        <v>0.160366031492309</v>
      </c>
      <c r="BF110" s="33" t="n">
        <f aca="false">IFERROR(BF109/BF58,0)</f>
        <v>0.180792984619276</v>
      </c>
      <c r="BG110" s="33" t="n">
        <f aca="false">IFERROR(BG109/BG58,0)</f>
        <v>0.205874374482486</v>
      </c>
      <c r="BH110" s="33" t="n">
        <f aca="false">IFERROR(BH109/BH58,0)</f>
        <v>0.610641057491253</v>
      </c>
      <c r="BI110" s="33" t="n">
        <f aca="false">IFERROR(BI109/BI58,0)</f>
        <v>0</v>
      </c>
      <c r="BJ110" s="33" t="n">
        <f aca="false">IFERROR(BJ109/BJ58,0)</f>
        <v>0</v>
      </c>
      <c r="BK110" s="33" t="n">
        <f aca="false">IFERROR(BK109/BK58,0)</f>
        <v>0</v>
      </c>
      <c r="BL110" s="33" t="n">
        <f aca="false">IFERROR(BL109/BL58,0)</f>
        <v>0</v>
      </c>
      <c r="BM110" s="33" t="n">
        <f aca="false">IFERROR(BM109/BM58,0)</f>
        <v>0</v>
      </c>
      <c r="BN110" s="33" t="n">
        <f aca="false">IFERROR(BN109/BN58,0)</f>
        <v>0</v>
      </c>
      <c r="BO110" s="33" t="n">
        <f aca="false">IFERROR(BO109/BO58,0)</f>
        <v>0</v>
      </c>
      <c r="BP110" s="33" t="n">
        <f aca="false">IFERROR(BP109/BP58,0)</f>
        <v>0</v>
      </c>
      <c r="BQ110" s="33" t="n">
        <f aca="false">IFERROR(BQ109/BQ58,0)</f>
        <v>0</v>
      </c>
      <c r="BR110" s="33" t="n">
        <f aca="false">IFERROR(BR109/BR58,0)</f>
        <v>0</v>
      </c>
      <c r="BS110" s="33" t="n">
        <f aca="false">IFERROR(BS109/BS58,0)</f>
        <v>0</v>
      </c>
      <c r="BT110" s="33" t="n">
        <f aca="false">IFERROR(BT109/BT58,0)</f>
        <v>0</v>
      </c>
      <c r="BU110" s="33" t="n">
        <f aca="false">IFERROR(BU109/BU58,0)</f>
        <v>0</v>
      </c>
      <c r="BV110" s="33" t="n">
        <f aca="false">IFERROR(BV109/BV58,0)</f>
        <v>0</v>
      </c>
      <c r="BW110" s="33" t="n">
        <f aca="false">IFERROR(BW109/BW58,0)</f>
        <v>0</v>
      </c>
      <c r="BX110" s="33" t="n">
        <f aca="false">IFERROR(BX109/BX58,0)</f>
        <v>0</v>
      </c>
      <c r="BY110" s="33" t="n">
        <f aca="false">IFERROR(BY109/BY58,0)</f>
        <v>0</v>
      </c>
      <c r="BZ110" s="33" t="n">
        <f aca="false">IFERROR(BZ109/BZ58,0)</f>
        <v>0</v>
      </c>
      <c r="CA110" s="33" t="n">
        <f aca="false">IFERROR(CA109/CA58,0)</f>
        <v>0</v>
      </c>
      <c r="CB110" s="33" t="n">
        <f aca="false">IFERROR(CB109/CB58,0)</f>
        <v>0</v>
      </c>
      <c r="CC110" s="33" t="n">
        <f aca="false">IFERROR(CC109/CC58,0)</f>
        <v>0</v>
      </c>
      <c r="CD110" s="33" t="n">
        <f aca="false">IFERROR(CD109/CD58,0)</f>
        <v>0</v>
      </c>
      <c r="CE110" s="33" t="n">
        <f aca="false">IFERROR(CE109/CE58,0)</f>
        <v>0</v>
      </c>
      <c r="CF110" s="33" t="n">
        <f aca="false">IFERROR(CF109/CF58,0)</f>
        <v>0</v>
      </c>
      <c r="CG110" s="33" t="n">
        <f aca="false">IFERROR(CG109/CG58,0)</f>
        <v>0</v>
      </c>
      <c r="CH110" s="33" t="n">
        <f aca="false">IFERROR(CH109/CH58,0)</f>
        <v>0</v>
      </c>
      <c r="CI110" s="33" t="n">
        <f aca="false">IFERROR(CI109/CI58,0)</f>
        <v>0</v>
      </c>
      <c r="CJ110" s="33" t="n">
        <f aca="false">IFERROR(CJ109/CJ58,0)</f>
        <v>0</v>
      </c>
      <c r="CK110" s="33" t="n">
        <f aca="false">IFERROR(CK109/CK58,0)</f>
        <v>0</v>
      </c>
      <c r="CL110" s="33" t="n">
        <f aca="false">IFERROR(CL109/CL58,0)</f>
        <v>0</v>
      </c>
      <c r="CM110" s="33" t="n">
        <f aca="false">IFERROR(CM109/CM58,0)</f>
        <v>0</v>
      </c>
      <c r="CN110" s="33" t="n">
        <f aca="false">IFERROR(CN109/CN58,0)</f>
        <v>0</v>
      </c>
      <c r="CO110" s="33" t="n">
        <f aca="false">IFERROR(CO109/CO58,0)</f>
        <v>0</v>
      </c>
      <c r="CP110" s="33" t="n">
        <f aca="false">IFERROR(CP109/CP58,0)</f>
        <v>0</v>
      </c>
      <c r="CQ110" s="33" t="n">
        <f aca="false">IFERROR(CQ109/CQ58,0)</f>
        <v>0</v>
      </c>
      <c r="CR110" s="33" t="n">
        <f aca="false">IFERROR(CR109/CR58,0)</f>
        <v>0</v>
      </c>
      <c r="CS110" s="33" t="n">
        <f aca="false">IFERROR(CS109/CS58,0)</f>
        <v>0</v>
      </c>
      <c r="CT110" s="33" t="n">
        <f aca="false">IFERROR(CT109/CT58,0)</f>
        <v>0</v>
      </c>
      <c r="CU110" s="33" t="n">
        <f aca="false">IFERROR(CU109/CU58,0)</f>
        <v>0</v>
      </c>
      <c r="CV110" s="33" t="n">
        <f aca="false">IFERROR(CV109/CV58,0)</f>
        <v>0</v>
      </c>
      <c r="CW110" s="33" t="n">
        <f aca="false">IFERROR(CW109/CW58,0)</f>
        <v>0</v>
      </c>
      <c r="CX110" s="33" t="n">
        <f aca="false">IFERROR(CX109/CX58,0)</f>
        <v>0</v>
      </c>
      <c r="CY110" s="33" t="n">
        <f aca="false">IFERROR(CY109/CY58,0)</f>
        <v>0</v>
      </c>
      <c r="CZ110" s="33" t="n">
        <f aca="false">IFERROR(CZ109/CZ58,0)</f>
        <v>0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customFormat="fals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customFormat="fals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customFormat="fals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customFormat="fals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customFormat="fals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customFormat="fals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customFormat="fals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customFormat="fals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customFormat="fals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customFormat="fals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customFormat="fals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customFormat="fals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customFormat="fals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customFormat="fals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customFormat="fals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customFormat="fals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customFormat="fals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customFormat="fals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customFormat="fals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customFormat="fals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customFormat="fals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customFormat="fals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customFormat="fals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customFormat="fals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customFormat="fals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customFormat="fals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customFormat="fals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customFormat="fals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customFormat="fals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customFormat="fals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customFormat="fals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customFormat="fals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customFormat="fals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customFormat="fals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-0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-0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-0</v>
      </c>
      <c r="AM144" s="21" t="n">
        <f aca="false">IF(ISBLANK(Actuals!AN52),-MAX(0,'BD Commission Detail'!AN53),Actuals!AN52)</f>
        <v>-0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-7363.28961151779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-0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-0</v>
      </c>
      <c r="BJ144" s="21" t="n">
        <f aca="false">IF(ISBLANK(Actuals!BK52),-MAX(0,'BD Commission Detail'!BK53),Actuals!BK52)</f>
        <v>-0</v>
      </c>
      <c r="BK144" s="21" t="n">
        <f aca="false">IF(ISBLANK(Actuals!BL52),-MAX(0,'BD Commission Detail'!BL53),Actuals!BL52)</f>
        <v>-0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-0</v>
      </c>
      <c r="BV144" s="21" t="n">
        <f aca="false">IF(ISBLANK(Actuals!BW52),-MAX(0,'BD Commission Detail'!BW53),Actuals!BW52)</f>
        <v>-0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-0</v>
      </c>
      <c r="CF144" s="21" t="n">
        <f aca="false">IF(ISBLANK(Actuals!CG52),-MAX(0,'BD Commission Detail'!CG53),Actuals!CG52)</f>
        <v>-0</v>
      </c>
      <c r="CG144" s="21" t="n">
        <f aca="false">IF(ISBLANK(Actuals!CH52),-MAX(0,'BD Commission Detail'!CH53),Actuals!CH52)</f>
        <v>-0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-0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customFormat="fals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customFormat="fals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-486200.489226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-486200.489226</v>
      </c>
      <c r="AK146" s="30" t="n">
        <f aca="false">SUM(AK112:AK145)+Actuals!AL54</f>
        <v>-486200.489226</v>
      </c>
      <c r="AL146" s="30" t="n">
        <f aca="false">SUM(AL112:AL145)+Actuals!AM54</f>
        <v>-486200.489226</v>
      </c>
      <c r="AM146" s="30" t="n">
        <f aca="false">SUM(AM112:AM145)+Actuals!AN54</f>
        <v>-486200.489226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-495924.49901052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-495924.49901052</v>
      </c>
      <c r="AT146" s="30" t="n">
        <f aca="false">SUM(AT112:AT145)+Actuals!AU54</f>
        <v>-495924.49901052</v>
      </c>
      <c r="AU146" s="30" t="n">
        <f aca="false">SUM(AU112:AU145)+Actuals!AV54</f>
        <v>-503287.788622038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-505842.98899073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-505842.98899073</v>
      </c>
      <c r="BF146" s="30" t="n">
        <f aca="false">SUM(BF112:BF145)+Actuals!BG54</f>
        <v>-505842.98899073</v>
      </c>
      <c r="BG146" s="30" t="n">
        <f aca="false">SUM(BG112:BG145)+Actuals!BH54</f>
        <v>-505842.98899073</v>
      </c>
      <c r="BH146" s="30" t="n">
        <f aca="false">SUM(BH112:BH145)+Actuals!BI54</f>
        <v>-505842.98899073</v>
      </c>
      <c r="BI146" s="30" t="n">
        <f aca="false">SUM(BI112:BI145)+Actuals!BJ54</f>
        <v>-505842.98899073</v>
      </c>
      <c r="BJ146" s="30" t="n">
        <f aca="false">SUM(BJ112:BJ145)+Actuals!BK54</f>
        <v>-505842.98899073</v>
      </c>
      <c r="BK146" s="30" t="n">
        <f aca="false">SUM(BK112:BK145)+Actuals!BL54</f>
        <v>-505842.98899073</v>
      </c>
      <c r="BL146" s="30" t="n">
        <f aca="false">SUM(BL112:BL145)+Actuals!BM54</f>
        <v>-505842.98899073</v>
      </c>
      <c r="BM146" s="30" t="n">
        <f aca="false">SUM(BM112:BM145)+Actuals!BN54</f>
        <v>-515959.848770545</v>
      </c>
      <c r="BN146" s="30" t="n">
        <f aca="false">SUM(BN112:BN145)+Actuals!BO54</f>
        <v>-515959.848770545</v>
      </c>
      <c r="BO146" s="30" t="n">
        <f aca="false">SUM(BO112:BO145)+Actuals!BP54</f>
        <v>-515959.848770545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-515959.848770545</v>
      </c>
      <c r="BV146" s="30" t="n">
        <f aca="false">SUM(BV112:BV145)+Actuals!BW54</f>
        <v>-515959.848770545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-526279.045745956</v>
      </c>
      <c r="CB146" s="30" t="n">
        <f aca="false">SUM(CB112:CB145)+Actuals!CC54</f>
        <v>-526279.045745956</v>
      </c>
      <c r="CC146" s="30" t="n">
        <f aca="false">SUM(CC112:CC145)+Actuals!CD54</f>
        <v>-526279.045745956</v>
      </c>
      <c r="CD146" s="30" t="n">
        <f aca="false">SUM(CD112:CD145)+Actuals!CE54</f>
        <v>-526279.045745956</v>
      </c>
      <c r="CE146" s="30" t="n">
        <f aca="false">SUM(CE112:CE145)+Actuals!CF54</f>
        <v>-526279.045745956</v>
      </c>
      <c r="CF146" s="30" t="n">
        <f aca="false">SUM(CF112:CF145)+Actuals!CG54</f>
        <v>-526279.045745956</v>
      </c>
      <c r="CG146" s="30" t="n">
        <f aca="false">SUM(CG112:CG145)+Actuals!CH54</f>
        <v>-526279.045745956</v>
      </c>
      <c r="CH146" s="30" t="n">
        <f aca="false">SUM(CH112:CH145)+Actuals!CI54</f>
        <v>-526279.045745956</v>
      </c>
      <c r="CI146" s="30" t="n">
        <f aca="false">SUM(CI112:CI145)+Actuals!CJ54</f>
        <v>-526279.045745956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-536804.626660875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customFormat="fals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94295.209397668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950887.29122381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788470.429600235</v>
      </c>
      <c r="AJ147" s="37" t="n">
        <f aca="false">AJ109+AJ146</f>
        <v>528714.5188846</v>
      </c>
      <c r="AK147" s="37" t="n">
        <f aca="false">AK109+AK146</f>
        <v>387441.02757485</v>
      </c>
      <c r="AL147" s="37" t="n">
        <f aca="false">AL109+AL146</f>
        <v>462819.49131644</v>
      </c>
      <c r="AM147" s="37" t="n">
        <f aca="false">AM109+AM146</f>
        <v>111706.420558677</v>
      </c>
      <c r="AN147" s="37" t="n">
        <f aca="false">AN109+AN146</f>
        <v>3224.37055867765</v>
      </c>
      <c r="AO147" s="37" t="n">
        <f aca="false">AO109+AO146</f>
        <v>-46428.2492258422</v>
      </c>
      <c r="AP147" s="37" t="n">
        <f aca="false">AP109+AP146</f>
        <v>-46428.2492258422</v>
      </c>
      <c r="AQ147" s="37" t="n">
        <f aca="false">AQ109+AQ146</f>
        <v>-46428.2492258427</v>
      </c>
      <c r="AR147" s="37" t="n">
        <f aca="false">AR109+AR146</f>
        <v>-46428.2492258427</v>
      </c>
      <c r="AS147" s="37" t="n">
        <f aca="false">AS109+AS146</f>
        <v>-46428.2492258427</v>
      </c>
      <c r="AT147" s="37" t="n">
        <f aca="false">AT109+AT146</f>
        <v>-46428.2492258427</v>
      </c>
      <c r="AU147" s="37" t="n">
        <f aca="false">AU109+AU146</f>
        <v>369341.294758979</v>
      </c>
      <c r="AV147" s="37" t="n">
        <f aca="false">AV109+AV146</f>
        <v>-338264.858141973</v>
      </c>
      <c r="AW147" s="37" t="n">
        <f aca="false">AW109+AW146</f>
        <v>-338264.858141973</v>
      </c>
      <c r="AX147" s="37" t="n">
        <f aca="false">AX109+AX146</f>
        <v>-338264.858141973</v>
      </c>
      <c r="AY147" s="37" t="n">
        <f aca="false">AY109+AY146</f>
        <v>-338264.858141973</v>
      </c>
      <c r="AZ147" s="37" t="n">
        <f aca="false">AZ109+AZ146</f>
        <v>-338264.858141973</v>
      </c>
      <c r="BA147" s="37" t="n">
        <f aca="false">BA109+BA146</f>
        <v>-348183.348122184</v>
      </c>
      <c r="BB147" s="37" t="n">
        <f aca="false">BB109+BB146</f>
        <v>-348183.348122184</v>
      </c>
      <c r="BC147" s="37" t="n">
        <f aca="false">BC109+BC146</f>
        <v>-348183.348122184</v>
      </c>
      <c r="BD147" s="37" t="n">
        <f aca="false">BD109+BD146</f>
        <v>-348183.348122184</v>
      </c>
      <c r="BE147" s="37" t="n">
        <f aca="false">BE109+BE146</f>
        <v>-348183.348122184</v>
      </c>
      <c r="BF147" s="37" t="n">
        <f aca="false">BF109+BF146</f>
        <v>-348183.348122184</v>
      </c>
      <c r="BG147" s="37" t="n">
        <f aca="false">BG109+BG146</f>
        <v>-348183.348122184</v>
      </c>
      <c r="BH147" s="37" t="n">
        <f aca="false">BH109+BH146</f>
        <v>-99247.0730665837</v>
      </c>
      <c r="BI147" s="37" t="n">
        <f aca="false">BI109+BI146</f>
        <v>-505842.98899073</v>
      </c>
      <c r="BJ147" s="37" t="n">
        <f aca="false">BJ109+BJ146</f>
        <v>-505842.98899073</v>
      </c>
      <c r="BK147" s="37" t="n">
        <f aca="false">BK109+BK146</f>
        <v>-505842.98899073</v>
      </c>
      <c r="BL147" s="37" t="n">
        <f aca="false">BL109+BL146</f>
        <v>-505842.98899073</v>
      </c>
      <c r="BM147" s="37" t="n">
        <f aca="false">BM109+BM146</f>
        <v>-515959.848770545</v>
      </c>
      <c r="BN147" s="37" t="n">
        <f aca="false">BN109+BN146</f>
        <v>-515959.848770545</v>
      </c>
      <c r="BO147" s="37" t="n">
        <f aca="false">BO109+BO146</f>
        <v>-515959.848770545</v>
      </c>
      <c r="BP147" s="37" t="n">
        <f aca="false">BP109+BP146</f>
        <v>-515959.848770545</v>
      </c>
      <c r="BQ147" s="37" t="n">
        <f aca="false">BQ109+BQ146</f>
        <v>-515959.848770545</v>
      </c>
      <c r="BR147" s="37" t="n">
        <f aca="false">BR109+BR146</f>
        <v>-515959.848770545</v>
      </c>
      <c r="BS147" s="37" t="n">
        <f aca="false">BS109+BS146</f>
        <v>-515959.848770545</v>
      </c>
      <c r="BT147" s="37" t="n">
        <f aca="false">BT109+BT146</f>
        <v>-515959.848770545</v>
      </c>
      <c r="BU147" s="37" t="n">
        <f aca="false">BU109+BU146</f>
        <v>-515959.848770545</v>
      </c>
      <c r="BV147" s="37" t="n">
        <f aca="false">BV109+BV146</f>
        <v>-515959.848770545</v>
      </c>
      <c r="BW147" s="37" t="n">
        <f aca="false">BW109+BW146</f>
        <v>-515959.848770545</v>
      </c>
      <c r="BX147" s="37" t="n">
        <f aca="false">BX109+BX146</f>
        <v>-515959.848770545</v>
      </c>
      <c r="BY147" s="37" t="n">
        <f aca="false">BY109+BY146</f>
        <v>-526279.045745956</v>
      </c>
      <c r="BZ147" s="37" t="n">
        <f aca="false">BZ109+BZ146</f>
        <v>-526279.045745956</v>
      </c>
      <c r="CA147" s="37" t="n">
        <f aca="false">CA109+CA146</f>
        <v>-526279.045745956</v>
      </c>
      <c r="CB147" s="37" t="n">
        <f aca="false">CB109+CB146</f>
        <v>-526279.045745956</v>
      </c>
      <c r="CC147" s="37" t="n">
        <f aca="false">CC109+CC146</f>
        <v>-526279.045745956</v>
      </c>
      <c r="CD147" s="37" t="n">
        <f aca="false">CD109+CD146</f>
        <v>-526279.045745956</v>
      </c>
      <c r="CE147" s="37" t="n">
        <f aca="false">CE109+CE146</f>
        <v>-526279.045745956</v>
      </c>
      <c r="CF147" s="37" t="n">
        <f aca="false">CF109+CF146</f>
        <v>-526279.045745956</v>
      </c>
      <c r="CG147" s="37" t="n">
        <f aca="false">CG109+CG146</f>
        <v>-526279.045745956</v>
      </c>
      <c r="CH147" s="37" t="n">
        <f aca="false">CH109+CH146</f>
        <v>-526279.045745956</v>
      </c>
      <c r="CI147" s="37" t="n">
        <f aca="false">CI109+CI146</f>
        <v>-526279.045745956</v>
      </c>
      <c r="CJ147" s="37" t="n">
        <f aca="false">CJ109+CJ146</f>
        <v>-526279.045745956</v>
      </c>
      <c r="CK147" s="37" t="n">
        <f aca="false">CK109+CK146</f>
        <v>-536804.626660875</v>
      </c>
      <c r="CL147" s="37" t="n">
        <f aca="false">CL109+CL146</f>
        <v>-536804.626660875</v>
      </c>
      <c r="CM147" s="37" t="n">
        <f aca="false">CM109+CM146</f>
        <v>-536804.626660875</v>
      </c>
      <c r="CN147" s="37" t="n">
        <f aca="false">CN109+CN146</f>
        <v>-536804.626660875</v>
      </c>
      <c r="CO147" s="37" t="n">
        <f aca="false">CO109+CO146</f>
        <v>-536804.626660875</v>
      </c>
      <c r="CP147" s="37" t="n">
        <f aca="false">CP109+CP146</f>
        <v>-536804.626660875</v>
      </c>
      <c r="CQ147" s="37" t="n">
        <f aca="false">CQ109+CQ146</f>
        <v>-536804.626660875</v>
      </c>
      <c r="CR147" s="37" t="n">
        <f aca="false">CR109+CR146</f>
        <v>-536804.626660875</v>
      </c>
      <c r="CS147" s="37" t="n">
        <f aca="false">CS109+CS146</f>
        <v>-536804.626660875</v>
      </c>
      <c r="CT147" s="37" t="n">
        <f aca="false">CT109+CT146</f>
        <v>-472713.949143897</v>
      </c>
      <c r="CU147" s="37" t="n">
        <f aca="false">CU109+CU146</f>
        <v>-472713.949143897</v>
      </c>
      <c r="CV147" s="37" t="n">
        <f aca="false">CV109+CV146</f>
        <v>-472713.949143897</v>
      </c>
      <c r="CW147" s="37" t="n">
        <f aca="false">CW109+CW146</f>
        <v>-482168.228126776</v>
      </c>
      <c r="CX147" s="37" t="n">
        <f aca="false">CX109+CX146</f>
        <v>-482168.228126776</v>
      </c>
      <c r="CY147" s="37" t="n">
        <f aca="false">CY109+CY146</f>
        <v>-482168.228126776</v>
      </c>
      <c r="CZ147" s="37" t="n">
        <f aca="false">CZ109+CZ146</f>
        <v>-482168.228126776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customFormat="fals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0.021003782392526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0.0886432387588778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0.0820343040102151</v>
      </c>
      <c r="AJ148" s="33" t="n">
        <f aca="false">IFERROR(AJ147/AJ58,0)</f>
        <v>0.0678140479163196</v>
      </c>
      <c r="AK148" s="33" t="n">
        <f aca="false">IFERROR(AK147/AK58,0)</f>
        <v>0.0564918020199884</v>
      </c>
      <c r="AL148" s="33" t="n">
        <f aca="false">IFERROR(AL147/AL58,0)</f>
        <v>0.0724836559443459</v>
      </c>
      <c r="AM148" s="33" t="n">
        <f aca="false">IFERROR(AM147/AM58,0)</f>
        <v>0.0199798891238302</v>
      </c>
      <c r="AN148" s="33" t="n">
        <f aca="false">IFERROR(AN147/AN58,0)</f>
        <v>0.000713223937537534</v>
      </c>
      <c r="AO148" s="33" t="n">
        <f aca="false">IFERROR(AO147/AO58,0)</f>
        <v>-0.0116290194422941</v>
      </c>
      <c r="AP148" s="33" t="n">
        <f aca="false">IFERROR(AP147/AP58,0)</f>
        <v>-0.0122779624110297</v>
      </c>
      <c r="AQ148" s="33" t="n">
        <f aca="false">IFERROR(AQ147/AQ58,0)</f>
        <v>-0.015241826668659</v>
      </c>
      <c r="AR148" s="33" t="n">
        <f aca="false">IFERROR(AR147/AR58,0)</f>
        <v>-0.0156942313773194</v>
      </c>
      <c r="AS148" s="33" t="n">
        <f aca="false">IFERROR(AS147/AS58,0)</f>
        <v>-0.0162585939628271</v>
      </c>
      <c r="AT148" s="33" t="n">
        <f aca="false">IFERROR(AT147/AT58,0)</f>
        <v>-0.0169488074392532</v>
      </c>
      <c r="AU148" s="33" t="n">
        <f aca="false">IFERROR(AU147/AU58,0)</f>
        <v>0.141455138539801</v>
      </c>
      <c r="AV148" s="33" t="n">
        <f aca="false">IFERROR(AV147/AV58,0)</f>
        <v>-0.183345938135342</v>
      </c>
      <c r="AW148" s="33" t="n">
        <f aca="false">IFERROR(AW147/AW58,0)</f>
        <v>-0.188927412819772</v>
      </c>
      <c r="AX148" s="33" t="n">
        <f aca="false">IFERROR(AX147/AX58,0)</f>
        <v>-0.19663002327056</v>
      </c>
      <c r="AY148" s="33" t="n">
        <f aca="false">IFERROR(AY147/AY58,0)</f>
        <v>-0.206702020065501</v>
      </c>
      <c r="AZ148" s="33" t="n">
        <f aca="false">IFERROR(AZ147/AZ58,0)</f>
        <v>-0.219474961443345</v>
      </c>
      <c r="BA148" s="33" t="n">
        <f aca="false">IFERROR(BA147/BA58,0)</f>
        <v>-0.242272451028027</v>
      </c>
      <c r="BB148" s="33" t="n">
        <f aca="false">IFERROR(BB147/BB58,0)</f>
        <v>-0.262435391126675</v>
      </c>
      <c r="BC148" s="33" t="n">
        <f aca="false">IFERROR(BC147/BC58,0)</f>
        <v>-0.287127927501483</v>
      </c>
      <c r="BD148" s="33" t="n">
        <f aca="false">IFERROR(BD147/BD58,0)</f>
        <v>-0.31729610771155</v>
      </c>
      <c r="BE148" s="33" t="n">
        <f aca="false">IFERROR(BE147/BE58,0)</f>
        <v>-0.354160275023177</v>
      </c>
      <c r="BF148" s="33" t="n">
        <f aca="false">IFERROR(BF147/BF58,0)</f>
        <v>-0.399272168545833</v>
      </c>
      <c r="BG148" s="33" t="n">
        <f aca="false">IFERROR(BG147/BG58,0)</f>
        <v>-0.454663150347013</v>
      </c>
      <c r="BH148" s="33" t="n">
        <f aca="false">IFERROR(BH147/BH58,0)</f>
        <v>-0.149052991623252</v>
      </c>
      <c r="BI148" s="33" t="n">
        <f aca="false">IFERROR(BI147/BI58,0)</f>
        <v>0</v>
      </c>
      <c r="BJ148" s="33" t="n">
        <f aca="false">IFERROR(BJ147/BJ58,0)</f>
        <v>0</v>
      </c>
      <c r="BK148" s="33" t="n">
        <f aca="false">IFERROR(BK147/BK58,0)</f>
        <v>0</v>
      </c>
      <c r="BL148" s="33" t="n">
        <f aca="false">IFERROR(BL147/BL58,0)</f>
        <v>0</v>
      </c>
      <c r="BM148" s="33" t="n">
        <f aca="false">IFERROR(BM147/BM58,0)</f>
        <v>0</v>
      </c>
      <c r="BN148" s="33" t="n">
        <f aca="false">IFERROR(BN147/BN58,0)</f>
        <v>0</v>
      </c>
      <c r="BO148" s="33" t="n">
        <f aca="false">IFERROR(BO147/BO58,0)</f>
        <v>0</v>
      </c>
      <c r="BP148" s="33" t="n">
        <f aca="false">IFERROR(BP147/BP58,0)</f>
        <v>0</v>
      </c>
      <c r="BQ148" s="33" t="n">
        <f aca="false">IFERROR(BQ147/BQ58,0)</f>
        <v>0</v>
      </c>
      <c r="BR148" s="33" t="n">
        <f aca="false">IFERROR(BR147/BR58,0)</f>
        <v>0</v>
      </c>
      <c r="BS148" s="33" t="n">
        <f aca="false">IFERROR(BS147/BS58,0)</f>
        <v>0</v>
      </c>
      <c r="BT148" s="33" t="n">
        <f aca="false">IFERROR(BT147/BT58,0)</f>
        <v>0</v>
      </c>
      <c r="BU148" s="33" t="n">
        <f aca="false">IFERROR(BU147/BU58,0)</f>
        <v>0</v>
      </c>
      <c r="BV148" s="33" t="n">
        <f aca="false">IFERROR(BV147/BV58,0)</f>
        <v>0</v>
      </c>
      <c r="BW148" s="33" t="n">
        <f aca="false">IFERROR(BW147/BW58,0)</f>
        <v>0</v>
      </c>
      <c r="BX148" s="33" t="n">
        <f aca="false">IFERROR(BX147/BX58,0)</f>
        <v>0</v>
      </c>
      <c r="BY148" s="33" t="n">
        <f aca="false">IFERROR(BY147/BY58,0)</f>
        <v>0</v>
      </c>
      <c r="BZ148" s="33" t="n">
        <f aca="false">IFERROR(BZ147/BZ58,0)</f>
        <v>0</v>
      </c>
      <c r="CA148" s="33" t="n">
        <f aca="false">IFERROR(CA147/CA58,0)</f>
        <v>0</v>
      </c>
      <c r="CB148" s="33" t="n">
        <f aca="false">IFERROR(CB147/CB58,0)</f>
        <v>0</v>
      </c>
      <c r="CC148" s="33" t="n">
        <f aca="false">IFERROR(CC147/CC58,0)</f>
        <v>0</v>
      </c>
      <c r="CD148" s="33" t="n">
        <f aca="false">IFERROR(CD147/CD58,0)</f>
        <v>0</v>
      </c>
      <c r="CE148" s="33" t="n">
        <f aca="false">IFERROR(CE147/CE58,0)</f>
        <v>0</v>
      </c>
      <c r="CF148" s="33" t="n">
        <f aca="false">IFERROR(CF147/CF58,0)</f>
        <v>0</v>
      </c>
      <c r="CG148" s="33" t="n">
        <f aca="false">IFERROR(CG147/CG58,0)</f>
        <v>0</v>
      </c>
      <c r="CH148" s="33" t="n">
        <f aca="false">IFERROR(CH147/CH58,0)</f>
        <v>0</v>
      </c>
      <c r="CI148" s="33" t="n">
        <f aca="false">IFERROR(CI147/CI58,0)</f>
        <v>0</v>
      </c>
      <c r="CJ148" s="33" t="n">
        <f aca="false">IFERROR(CJ147/CJ58,0)</f>
        <v>0</v>
      </c>
      <c r="CK148" s="33" t="n">
        <f aca="false">IFERROR(CK147/CK58,0)</f>
        <v>0</v>
      </c>
      <c r="CL148" s="33" t="n">
        <f aca="false">IFERROR(CL147/CL58,0)</f>
        <v>0</v>
      </c>
      <c r="CM148" s="33" t="n">
        <f aca="false">IFERROR(CM147/CM58,0)</f>
        <v>0</v>
      </c>
      <c r="CN148" s="33" t="n">
        <f aca="false">IFERROR(CN147/CN58,0)</f>
        <v>0</v>
      </c>
      <c r="CO148" s="33" t="n">
        <f aca="false">IFERROR(CO147/CO58,0)</f>
        <v>0</v>
      </c>
      <c r="CP148" s="33" t="n">
        <f aca="false">IFERROR(CP147/CP58,0)</f>
        <v>0</v>
      </c>
      <c r="CQ148" s="33" t="n">
        <f aca="false">IFERROR(CQ147/CQ58,0)</f>
        <v>0</v>
      </c>
      <c r="CR148" s="33" t="n">
        <f aca="false">IFERROR(CR147/CR58,0)</f>
        <v>0</v>
      </c>
      <c r="CS148" s="33" t="n">
        <f aca="false">IFERROR(CS147/CS58,0)</f>
        <v>0</v>
      </c>
      <c r="CT148" s="33" t="n">
        <f aca="false">IFERROR(CT147/CT58,0)</f>
        <v>0</v>
      </c>
      <c r="CU148" s="33" t="n">
        <f aca="false">IFERROR(CU147/CU58,0)</f>
        <v>0</v>
      </c>
      <c r="CV148" s="33" t="n">
        <f aca="false">IFERROR(CV147/CV58,0)</f>
        <v>0</v>
      </c>
      <c r="CW148" s="33" t="n">
        <f aca="false">IFERROR(CW147/CW58,0)</f>
        <v>0</v>
      </c>
      <c r="CX148" s="33" t="n">
        <f aca="false">IFERROR(CX147/CX58,0)</f>
        <v>0</v>
      </c>
      <c r="CY148" s="33" t="n">
        <f aca="false">IFERROR(CY147/CY58,0)</f>
        <v>0</v>
      </c>
      <c r="CZ148" s="33" t="n">
        <f aca="false">IFERROR(CZ147/CZ58,0)</f>
        <v>0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customFormat="fals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customFormat="fals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customFormat="fals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customFormat="fals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customFormat="fals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customFormat="fals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customFormat="fals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customFormat="fals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customFormat="fals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customFormat="fals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customFormat="fals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customFormat="fals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customFormat="fals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customFormat="fals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customFormat="fals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customFormat="fals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customFormat="fals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customFormat="fals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customFormat="fals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0</v>
      </c>
      <c r="R167" s="13" t="n">
        <f aca="false">IF(ISBLANK(Actuals!S80),IF(Uplifters!$B$2="Yes",Uplifters!P107,0),Actuals!S80)</f>
        <v>0</v>
      </c>
      <c r="S167" s="13" t="n">
        <f aca="false">IF(ISBLANK(Actuals!T80),IF(Uplifters!$B$2="Yes",Uplifters!Q107,0),Actuals!T80)</f>
        <v>0</v>
      </c>
      <c r="T167" s="13" t="n">
        <f aca="false">IF(ISBLANK(Actuals!U80),IF(Uplifters!$B$2="Yes",Uplifters!R107,0),Actuals!U80)</f>
        <v>0</v>
      </c>
      <c r="U167" s="13" t="n">
        <f aca="false">IF(ISBLANK(Actuals!V80),IF(Uplifters!$B$2="Yes",Uplifters!S107,0),Actuals!V80)</f>
        <v>0</v>
      </c>
      <c r="V167" s="13" t="n">
        <f aca="false">IF(ISBLANK(Actuals!W80),IF(Uplifters!$B$2="Yes",Uplifters!T107,0),Actuals!W80)</f>
        <v>0</v>
      </c>
      <c r="W167" s="13" t="n">
        <f aca="false">IF(ISBLANK(Actuals!X80),IF(Uplifters!$B$2="Yes",Uplifters!U107,0),Actuals!X80)</f>
        <v>0</v>
      </c>
      <c r="X167" s="13" t="n">
        <f aca="false">IF(ISBLANK(Actuals!Y80),IF(Uplifters!$B$2="Yes",Uplifters!V107,0),Actuals!Y80)</f>
        <v>0</v>
      </c>
      <c r="Y167" s="13" t="n">
        <f aca="false">IF(ISBLANK(Actuals!Z80),IF(Uplifters!$B$2="Yes",Uplifters!W107,0),Actuals!Z80)</f>
        <v>0</v>
      </c>
      <c r="Z167" s="13" t="n">
        <f aca="false">IF(ISBLANK(Actuals!AA80),IF(Uplifters!$B$2="Yes",Uplifters!X107,0),Actuals!AA80)</f>
        <v>0</v>
      </c>
      <c r="AA167" s="13" t="n">
        <f aca="false">IF(ISBLANK(Actuals!AB80),IF(Uplifters!$B$2="Yes",Uplifters!Y107,0),Actuals!AB80)</f>
        <v>0</v>
      </c>
      <c r="AB167" s="13" t="n">
        <f aca="false">IF(ISBLANK(Actuals!AC80),IF(Uplifters!$B$2="Yes",Uplifters!Z107,0),Actuals!AC80)</f>
        <v>0</v>
      </c>
      <c r="AC167" s="13" t="n">
        <f aca="false">IF(ISBLANK(Actuals!AD80),IF(Uplifters!$B$2="Yes",Uplifters!AA107,0),Actuals!AD80)</f>
        <v>0</v>
      </c>
      <c r="AD167" s="13" t="n">
        <f aca="false">IF(ISBLANK(Actuals!AE80),IF(Uplifters!$B$2="Yes",Uplifters!AB107,0),Actuals!AE80)</f>
        <v>0</v>
      </c>
      <c r="AE167" s="13" t="n">
        <f aca="false">IF(ISBLANK(Actuals!AF80),IF(Uplifters!$B$2="Yes",Uplifters!AC107,0),Actuals!AF80)</f>
        <v>0</v>
      </c>
      <c r="AF167" s="13" t="n">
        <f aca="false">IF(ISBLANK(Actuals!AG80),IF(Uplifters!$B$2="Yes",Uplifters!AD107,0),Actuals!AG80)</f>
        <v>0</v>
      </c>
      <c r="AG167" s="13" t="n">
        <f aca="false">IF(ISBLANK(Actuals!AH80),IF(Uplifters!$B$2="Yes",Uplifters!AE107,0),Actuals!AH80)</f>
        <v>0</v>
      </c>
      <c r="AH167" s="13" t="n">
        <f aca="false">IF(ISBLANK(Actuals!AI80),IF(Uplifters!$B$2="Yes",Uplifters!AF107,0),Actuals!AI80)</f>
        <v>0</v>
      </c>
      <c r="AI167" s="13" t="n">
        <f aca="false">IF(ISBLANK(Actuals!AJ80),IF(Uplifters!$B$2="Yes",Uplifters!AG107,0),Actuals!AJ80)</f>
        <v>0</v>
      </c>
      <c r="AJ167" s="13" t="n">
        <f aca="false">IF(ISBLANK(Actuals!AK80),IF(Uplifters!$B$2="Yes",Uplifters!AH107,0),Actuals!AK80)</f>
        <v>0</v>
      </c>
      <c r="AK167" s="13" t="n">
        <f aca="false">IF(ISBLANK(Actuals!AL80),IF(Uplifters!$B$2="Yes",Uplifters!AI107,0),Actuals!AL80)</f>
        <v>0</v>
      </c>
      <c r="AL167" s="13" t="n">
        <f aca="false">IF(ISBLANK(Actuals!AM80),IF(Uplifters!$B$2="Yes",Uplifters!AJ107,0),Actuals!AM80)</f>
        <v>0</v>
      </c>
      <c r="AM167" s="13" t="n">
        <f aca="false">IF(ISBLANK(Actuals!AN80),IF(Uplifters!$B$2="Yes",Uplifters!AK107,0),Actuals!AN80)</f>
        <v>0</v>
      </c>
      <c r="AN167" s="13" t="n">
        <f aca="false">IF(ISBLANK(Actuals!AO80),IF(Uplifters!$B$2="Yes",Uplifters!AL107,0),Actuals!AO80)</f>
        <v>0</v>
      </c>
      <c r="AO167" s="13" t="n">
        <f aca="false">IF(ISBLANK(Actuals!AP80),IF(Uplifters!$B$2="Yes",Uplifters!AM107,0),Actuals!AP80)</f>
        <v>0</v>
      </c>
      <c r="AP167" s="13" t="n">
        <f aca="false">IF(ISBLANK(Actuals!AQ80),IF(Uplifters!$B$2="Yes",Uplifters!AN107,0),Actuals!AQ80)</f>
        <v>0</v>
      </c>
      <c r="AQ167" s="13" t="n">
        <f aca="false">IF(ISBLANK(Actuals!AR80),IF(Uplifters!$B$2="Yes",Uplifters!AO107,0),Actuals!AR80)</f>
        <v>0</v>
      </c>
      <c r="AR167" s="13" t="n">
        <f aca="false">IF(ISBLANK(Actuals!AS80),IF(Uplifters!$B$2="Yes",Uplifters!AP107,0),Actuals!AS80)</f>
        <v>0</v>
      </c>
      <c r="AS167" s="13" t="n">
        <f aca="false">IF(ISBLANK(Actuals!AT80),IF(Uplifters!$B$2="Yes",Uplifters!AQ107,0),Actuals!AT80)</f>
        <v>0</v>
      </c>
      <c r="AT167" s="13" t="n">
        <f aca="false">IF(ISBLANK(Actuals!AU80),IF(Uplifters!$B$2="Yes",Uplifters!AR107,0),Actuals!AU80)</f>
        <v>0</v>
      </c>
      <c r="AU167" s="13" t="n">
        <f aca="false">IF(ISBLANK(Actuals!AV80),IF(Uplifters!$B$2="Yes",Uplifters!AS107,0),Actuals!AV80)</f>
        <v>0</v>
      </c>
      <c r="AV167" s="13" t="n">
        <f aca="false">IF(ISBLANK(Actuals!AW80),IF(Uplifters!$B$2="Yes",Uplifters!AT107,0),Actuals!AW80)</f>
        <v>0</v>
      </c>
      <c r="AW167" s="13" t="n">
        <f aca="false">IF(ISBLANK(Actuals!AX80),IF(Uplifters!$B$2="Yes",Uplifters!AU107,0),Actuals!AX80)</f>
        <v>0</v>
      </c>
      <c r="AX167" s="13" t="n">
        <f aca="false">IF(ISBLANK(Actuals!AY80),IF(Uplifters!$B$2="Yes",Uplifters!AV107,0),Actuals!AY80)</f>
        <v>0</v>
      </c>
      <c r="AY167" s="13" t="n">
        <f aca="false">IF(ISBLANK(Actuals!AZ80),IF(Uplifters!$B$2="Yes",Uplifters!AW107,0),Actuals!AZ80)</f>
        <v>0</v>
      </c>
      <c r="AZ167" s="13" t="n">
        <f aca="false">IF(ISBLANK(Actuals!BA80),IF(Uplifters!$B$2="Yes",Uplifters!AX107,0),Actuals!BA80)</f>
        <v>0</v>
      </c>
      <c r="BA167" s="13" t="n">
        <f aca="false">IF(ISBLANK(Actuals!BB80),IF(Uplifters!$B$2="Yes",Uplifters!AY107,0),Actuals!BB80)</f>
        <v>0</v>
      </c>
      <c r="BB167" s="13" t="n">
        <f aca="false">IF(ISBLANK(Actuals!BC80),IF(Uplifters!$B$2="Yes",Uplifters!AZ107,0),Actuals!BC80)</f>
        <v>0</v>
      </c>
      <c r="BC167" s="13" t="n">
        <f aca="false">IF(ISBLANK(Actuals!BD80),IF(Uplifters!$B$2="Yes",Uplifters!BA107,0),Actuals!BD80)</f>
        <v>0</v>
      </c>
      <c r="BD167" s="13" t="n">
        <f aca="false">IF(ISBLANK(Actuals!BE80),IF(Uplifters!$B$2="Yes",Uplifters!BB107,0),Actuals!BE80)</f>
        <v>0</v>
      </c>
      <c r="BE167" s="13" t="n">
        <f aca="false">IF(ISBLANK(Actuals!BF80),IF(Uplifters!$B$2="Yes",Uplifters!BC107,0),Actuals!BF80)</f>
        <v>0</v>
      </c>
      <c r="BF167" s="13" t="n">
        <f aca="false">IF(ISBLANK(Actuals!BG80),IF(Uplifters!$B$2="Yes",Uplifters!BD107,0),Actuals!BG80)</f>
        <v>0</v>
      </c>
      <c r="BG167" s="13" t="n">
        <f aca="false">IF(ISBLANK(Actuals!BH80),IF(Uplifters!$B$2="Yes",Uplifters!BE107,0),Actuals!BH80)</f>
        <v>0</v>
      </c>
      <c r="BH167" s="13" t="n">
        <f aca="false">IF(ISBLANK(Actuals!BI80),IF(Uplifters!$B$2="Yes",Uplifters!BF107,0),Actuals!BI80)</f>
        <v>0</v>
      </c>
      <c r="BI167" s="13" t="n">
        <f aca="false">IF(ISBLANK(Actuals!BJ80),IF(Uplifters!$B$2="Yes",Uplifters!BG107,0),Actuals!BJ80)</f>
        <v>0</v>
      </c>
      <c r="BJ167" s="13" t="n">
        <f aca="false">IF(ISBLANK(Actuals!BK80),IF(Uplifters!$B$2="Yes",Uplifters!BH107,0),Actuals!BK80)</f>
        <v>0</v>
      </c>
      <c r="BK167" s="13" t="n">
        <f aca="false">IF(ISBLANK(Actuals!BL80),IF(Uplifters!$B$2="Yes",Uplifters!BI107,0),Actuals!BL80)</f>
        <v>0</v>
      </c>
      <c r="BL167" s="13" t="n">
        <f aca="false">IF(ISBLANK(Actuals!BM80),IF(Uplifters!$B$2="Yes",Uplifters!BJ107,0),Actuals!BM80)</f>
        <v>0</v>
      </c>
      <c r="BM167" s="13" t="n">
        <f aca="false">IF(ISBLANK(Actuals!BN80),IF(Uplifters!$B$2="Yes",Uplifters!BK107,0),Actuals!BN80)</f>
        <v>0</v>
      </c>
      <c r="BN167" s="13" t="n">
        <f aca="false">IF(ISBLANK(Actuals!BO80),IF(Uplifters!$B$2="Yes",Uplifters!BL107,0),Actuals!BO80)</f>
        <v>0</v>
      </c>
      <c r="BO167" s="13" t="n">
        <f aca="false">IF(ISBLANK(Actuals!BP80),IF(Uplifters!$B$2="Yes",Uplifters!BM107,0),Actuals!BP80)</f>
        <v>0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customFormat="fals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customFormat="fals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customFormat="fals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64806.26</v>
      </c>
      <c r="R171" s="30" t="n">
        <f aca="false">SUM(R150:R170)</f>
        <v>64806.26</v>
      </c>
      <c r="S171" s="30" t="n">
        <f aca="false">SUM(S150:S170)</f>
        <v>64806.26</v>
      </c>
      <c r="T171" s="30" t="n">
        <f aca="false">SUM(T150:T170)</f>
        <v>39300.01</v>
      </c>
      <c r="U171" s="30" t="n">
        <f aca="false">SUM(U150:U170)</f>
        <v>40900.01</v>
      </c>
      <c r="V171" s="30" t="n">
        <f aca="false">SUM(V150:V170)</f>
        <v>40900.01</v>
      </c>
      <c r="W171" s="30" t="n">
        <f aca="false">SUM(W150:W170)</f>
        <v>40900.01</v>
      </c>
      <c r="X171" s="30" t="n">
        <f aca="false">SUM(X150:X170)</f>
        <v>40361.21</v>
      </c>
      <c r="Y171" s="30" t="n">
        <f aca="false">SUM(Y150:Y170)</f>
        <v>97736.21</v>
      </c>
      <c r="Z171" s="30" t="n">
        <f aca="false">SUM(Z150:Z170)</f>
        <v>33184.21</v>
      </c>
      <c r="AA171" s="30" t="n">
        <f aca="false">SUM(AA150:AA170)</f>
        <v>33184.21</v>
      </c>
      <c r="AB171" s="30" t="n">
        <f aca="false">SUM(AB150:AB170)</f>
        <v>90559.21</v>
      </c>
      <c r="AC171" s="30" t="n">
        <f aca="false">SUM(AC150:AC170)</f>
        <v>33184.21</v>
      </c>
      <c r="AD171" s="30" t="n">
        <f aca="false">SUM(AD150:AD170)</f>
        <v>33184.21</v>
      </c>
      <c r="AE171" s="30" t="n">
        <f aca="false">SUM(AE150:AE170)</f>
        <v>90559.21</v>
      </c>
      <c r="AF171" s="30" t="n">
        <f aca="false">SUM(AF150:AF170)</f>
        <v>33184.21</v>
      </c>
      <c r="AG171" s="30" t="n">
        <f aca="false">SUM(AG150:AG170)</f>
        <v>9500</v>
      </c>
      <c r="AH171" s="30" t="n">
        <f aca="false">SUM(AH150:AH170)</f>
        <v>9500</v>
      </c>
      <c r="AI171" s="30" t="n">
        <f aca="false">SUM(AI150:AI170)</f>
        <v>0</v>
      </c>
      <c r="AJ171" s="30" t="n">
        <f aca="false">SUM(AJ150:AJ170)</f>
        <v>0</v>
      </c>
      <c r="AK171" s="30" t="n">
        <f aca="false">SUM(AK150:AK170)</f>
        <v>0</v>
      </c>
      <c r="AL171" s="30" t="n">
        <f aca="false">SUM(AL150:AL170)</f>
        <v>0</v>
      </c>
      <c r="AM171" s="30" t="n">
        <f aca="false">SUM(AM150:AM170)</f>
        <v>0</v>
      </c>
      <c r="AN171" s="30" t="n">
        <f aca="false">SUM(AN150:AN170)</f>
        <v>0</v>
      </c>
      <c r="AO171" s="30" t="n">
        <f aca="false">SUM(AO150:AO170)</f>
        <v>0</v>
      </c>
      <c r="AP171" s="30" t="n">
        <f aca="false">SUM(AP150:AP170)</f>
        <v>0</v>
      </c>
      <c r="AQ171" s="30" t="n">
        <f aca="false">SUM(AQ150:AQ170)</f>
        <v>0</v>
      </c>
      <c r="AR171" s="30" t="n">
        <f aca="false">SUM(AR150:AR170)</f>
        <v>0</v>
      </c>
      <c r="AS171" s="30" t="n">
        <f aca="false">SUM(AS150:AS170)</f>
        <v>0</v>
      </c>
      <c r="AT171" s="30" t="n">
        <f aca="false">SUM(AT150:AT170)</f>
        <v>81683</v>
      </c>
      <c r="AU171" s="30" t="n">
        <f aca="false">SUM(AU150:AU170)</f>
        <v>0</v>
      </c>
      <c r="AV171" s="30" t="n">
        <f aca="false">SUM(AV150:AV170)</f>
        <v>0</v>
      </c>
      <c r="AW171" s="30" t="n">
        <f aca="false">SUM(AW150:AW170)</f>
        <v>81682</v>
      </c>
      <c r="AX171" s="30" t="n">
        <f aca="false">SUM(AX150:AX170)</f>
        <v>0</v>
      </c>
      <c r="AY171" s="30" t="n">
        <f aca="false">SUM(AY150:AY170)</f>
        <v>0</v>
      </c>
      <c r="AZ171" s="30" t="n">
        <f aca="false">SUM(AZ150:AZ170)</f>
        <v>81682</v>
      </c>
      <c r="BA171" s="30" t="n">
        <f aca="false">SUM(BA150:BA170)</f>
        <v>0</v>
      </c>
      <c r="BB171" s="30" t="n">
        <f aca="false">SUM(BB150:BB170)</f>
        <v>0</v>
      </c>
      <c r="BC171" s="30" t="n">
        <f aca="false">SUM(BC150:BC170)</f>
        <v>933521</v>
      </c>
      <c r="BD171" s="30" t="n">
        <f aca="false">SUM(BD150:BD170)</f>
        <v>0</v>
      </c>
      <c r="BE171" s="30" t="n">
        <f aca="false">SUM(BE150:BE170)</f>
        <v>0</v>
      </c>
      <c r="BF171" s="30" t="n">
        <f aca="false">SUM(BF150:BF170)</f>
        <v>130878</v>
      </c>
      <c r="BG171" s="30" t="n">
        <f aca="false">SUM(BG150:BG170)</f>
        <v>0</v>
      </c>
      <c r="BH171" s="30" t="n">
        <f aca="false">SUM(BH150:BH170)</f>
        <v>0</v>
      </c>
      <c r="BI171" s="30" t="n">
        <f aca="false">SUM(BI150:BI170)</f>
        <v>130876</v>
      </c>
      <c r="BJ171" s="30" t="n">
        <f aca="false">SUM(BJ150:BJ170)</f>
        <v>0</v>
      </c>
      <c r="BK171" s="30" t="n">
        <f aca="false">SUM(BK150:BK170)</f>
        <v>0</v>
      </c>
      <c r="BL171" s="30" t="n">
        <f aca="false">SUM(BL150:BL170)</f>
        <v>130876</v>
      </c>
      <c r="BM171" s="30" t="n">
        <f aca="false">SUM(BM150:BM170)</f>
        <v>0</v>
      </c>
      <c r="BN171" s="30" t="n">
        <f aca="false">SUM(BN150:BN170)</f>
        <v>0</v>
      </c>
      <c r="BO171" s="30" t="n">
        <f aca="false">SUM(BO150:BO170)</f>
        <v>130876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customFormat="fals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customFormat="fals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customFormat="fals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customFormat="fals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customFormat="fals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customFormat="fals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customFormat="fals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customFormat="fals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customFormat="fals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customFormat="fals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customFormat="fals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customFormat="fals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customFormat="fals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customFormat="fals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customFormat="fals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customFormat="fals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customFormat="fals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customFormat="fals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customFormat="fals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customFormat="fals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customFormat="fals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customFormat="fals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customFormat="fals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customFormat="fals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customFormat="fals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customFormat="fals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customFormat="fals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customFormat="fals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customFormat="fals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customFormat="fals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customFormat="fals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customFormat="fals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-127072.196</v>
      </c>
      <c r="R203" s="37" t="n">
        <f aca="false">R171+R202</f>
        <v>-127072.196</v>
      </c>
      <c r="S203" s="37" t="n">
        <f aca="false">S171+S202</f>
        <v>-127072.196</v>
      </c>
      <c r="T203" s="37" t="n">
        <f aca="false">T171+T202</f>
        <v>-152578.446</v>
      </c>
      <c r="U203" s="37" t="n">
        <f aca="false">U171+U202</f>
        <v>-150978.446</v>
      </c>
      <c r="V203" s="37" t="n">
        <f aca="false">V171+V202</f>
        <v>-150978.446</v>
      </c>
      <c r="W203" s="37" t="n">
        <f aca="false">W171+W202</f>
        <v>-150978.446</v>
      </c>
      <c r="X203" s="37" t="n">
        <f aca="false">X171+X202</f>
        <v>-151517.246</v>
      </c>
      <c r="Y203" s="37" t="n">
        <f aca="false">Y171+Y202</f>
        <v>-94142.246</v>
      </c>
      <c r="Z203" s="37" t="n">
        <f aca="false">Z171+Z202</f>
        <v>-158694.246</v>
      </c>
      <c r="AA203" s="37" t="n">
        <f aca="false">AA171+AA202</f>
        <v>-158694.246</v>
      </c>
      <c r="AB203" s="37" t="n">
        <f aca="false">AB171+AB202</f>
        <v>-101319.246</v>
      </c>
      <c r="AC203" s="37" t="n">
        <f aca="false">AC171+AC202</f>
        <v>-162531.81512</v>
      </c>
      <c r="AD203" s="37" t="n">
        <f aca="false">AD171+AD202</f>
        <v>-162531.81512</v>
      </c>
      <c r="AE203" s="37" t="n">
        <f aca="false">AE171+AE202</f>
        <v>-105156.81512</v>
      </c>
      <c r="AF203" s="37" t="n">
        <f aca="false">AF171+AF202</f>
        <v>-162531.81512</v>
      </c>
      <c r="AG203" s="37" t="n">
        <f aca="false">AG171+AG202</f>
        <v>-186216.02512</v>
      </c>
      <c r="AH203" s="37" t="n">
        <f aca="false">AH171+AH202</f>
        <v>-186216.02512</v>
      </c>
      <c r="AI203" s="37" t="n">
        <f aca="false">AI171+AI202</f>
        <v>-195716.02512</v>
      </c>
      <c r="AJ203" s="37" t="n">
        <f aca="false">AJ171+AJ202</f>
        <v>-195716.02512</v>
      </c>
      <c r="AK203" s="37" t="n">
        <f aca="false">AK171+AK202</f>
        <v>-195716.02512</v>
      </c>
      <c r="AL203" s="37" t="n">
        <f aca="false">AL171+AL202</f>
        <v>-195716.02512</v>
      </c>
      <c r="AM203" s="37" t="n">
        <f aca="false">AM171+AM202</f>
        <v>-195716.02512</v>
      </c>
      <c r="AN203" s="37" t="n">
        <f aca="false">AN171+AN202</f>
        <v>-195716.02512</v>
      </c>
      <c r="AO203" s="37" t="n">
        <f aca="false">AO171+AO202</f>
        <v>-199630.3456224</v>
      </c>
      <c r="AP203" s="37" t="n">
        <f aca="false">AP171+AP202</f>
        <v>-199630.3456224</v>
      </c>
      <c r="AQ203" s="37" t="n">
        <f aca="false">AQ171+AQ202</f>
        <v>-199630.3456224</v>
      </c>
      <c r="AR203" s="37" t="n">
        <f aca="false">AR171+AR202</f>
        <v>-199630.3456224</v>
      </c>
      <c r="AS203" s="37" t="n">
        <f aca="false">AS171+AS202</f>
        <v>-199630.3456224</v>
      </c>
      <c r="AT203" s="37" t="n">
        <f aca="false">AT171+AT202</f>
        <v>-199630.3456224</v>
      </c>
      <c r="AU203" s="37" t="n">
        <f aca="false">AU171+AU202</f>
        <v>-199630.3456224</v>
      </c>
      <c r="AV203" s="37" t="n">
        <f aca="false">AV171+AV202</f>
        <v>-199630.3456224</v>
      </c>
      <c r="AW203" s="37" t="n">
        <f aca="false">AW171+AW202</f>
        <v>-199630.3456224</v>
      </c>
      <c r="AX203" s="37" t="n">
        <f aca="false">AX171+AX202</f>
        <v>-199630.3456224</v>
      </c>
      <c r="AY203" s="37" t="n">
        <f aca="false">AY171+AY202</f>
        <v>-199630.3456224</v>
      </c>
      <c r="AZ203" s="37" t="n">
        <f aca="false">AZ171+AZ202</f>
        <v>-199630.3456224</v>
      </c>
      <c r="BA203" s="37" t="n">
        <f aca="false">BA171+BA202</f>
        <v>-203622.952534848</v>
      </c>
      <c r="BB203" s="37" t="n">
        <f aca="false">BB171+BB202</f>
        <v>-203622.952534848</v>
      </c>
      <c r="BC203" s="37" t="n">
        <f aca="false">BC171+BC202</f>
        <v>-203622.952534848</v>
      </c>
      <c r="BD203" s="37" t="n">
        <f aca="false">BD171+BD202</f>
        <v>-203622.952534848</v>
      </c>
      <c r="BE203" s="37" t="n">
        <f aca="false">BE171+BE202</f>
        <v>-203622.952534848</v>
      </c>
      <c r="BF203" s="37" t="n">
        <f aca="false">BF171+BF202</f>
        <v>-203622.952534848</v>
      </c>
      <c r="BG203" s="37" t="n">
        <f aca="false">BG171+BG202</f>
        <v>-203622.952534848</v>
      </c>
      <c r="BH203" s="37" t="n">
        <f aca="false">BH171+BH202</f>
        <v>-203622.952534848</v>
      </c>
      <c r="BI203" s="37" t="n">
        <f aca="false">BI171+BI202</f>
        <v>-203622.952534848</v>
      </c>
      <c r="BJ203" s="37" t="n">
        <f aca="false">BJ171+BJ202</f>
        <v>-203622.952534848</v>
      </c>
      <c r="BK203" s="37" t="n">
        <f aca="false">BK171+BK202</f>
        <v>-203622.952534848</v>
      </c>
      <c r="BL203" s="37" t="n">
        <f aca="false">BL171+BL202</f>
        <v>-203622.952534848</v>
      </c>
      <c r="BM203" s="37" t="n">
        <f aca="false">BM171+BM202</f>
        <v>-207695.411585545</v>
      </c>
      <c r="BN203" s="37" t="n">
        <f aca="false">BN171+BN202</f>
        <v>-207695.411585545</v>
      </c>
      <c r="BO203" s="37" t="n">
        <f aca="false">BO171+BO202</f>
        <v>-207695.411585545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customFormat="fals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customFormat="fals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customFormat="fals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474707.601064335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1274670.91882623</v>
      </c>
      <c r="AJ206" s="13" t="n">
        <f aca="false">AJ109</f>
        <v>1014915.0081106</v>
      </c>
      <c r="AK206" s="13" t="n">
        <f aca="false">AK109</f>
        <v>873641.51680085</v>
      </c>
      <c r="AL206" s="13" t="n">
        <f aca="false">AL109</f>
        <v>949019.98054244</v>
      </c>
      <c r="AM206" s="13" t="n">
        <f aca="false">AM109</f>
        <v>597906.909784677</v>
      </c>
      <c r="AN206" s="13" t="n">
        <f aca="false">AN109</f>
        <v>489424.859784678</v>
      </c>
      <c r="AO206" s="13" t="n">
        <f aca="false">AO109</f>
        <v>449496.249784678</v>
      </c>
      <c r="AP206" s="13" t="n">
        <f aca="false">AP109</f>
        <v>449496.249784678</v>
      </c>
      <c r="AQ206" s="13" t="n">
        <f aca="false">AQ109</f>
        <v>449496.249784677</v>
      </c>
      <c r="AR206" s="13" t="n">
        <f aca="false">AR109</f>
        <v>449496.249784677</v>
      </c>
      <c r="AS206" s="13" t="n">
        <f aca="false">AS109</f>
        <v>449496.249784677</v>
      </c>
      <c r="AT206" s="13" t="n">
        <f aca="false">AT109</f>
        <v>449496.249784677</v>
      </c>
      <c r="AU206" s="13" t="n">
        <f aca="false">AU109</f>
        <v>872629.083381017</v>
      </c>
      <c r="AV206" s="13" t="n">
        <f aca="false">AV109</f>
        <v>157659.640868547</v>
      </c>
      <c r="AW206" s="13" t="n">
        <f aca="false">AW109</f>
        <v>157659.640868547</v>
      </c>
      <c r="AX206" s="13" t="n">
        <f aca="false">AX109</f>
        <v>157659.640868547</v>
      </c>
      <c r="AY206" s="13" t="n">
        <f aca="false">AY109</f>
        <v>157659.640868547</v>
      </c>
      <c r="AZ206" s="13" t="n">
        <f aca="false">AZ109</f>
        <v>157659.640868547</v>
      </c>
      <c r="BA206" s="13" t="n">
        <f aca="false">BA109</f>
        <v>157659.640868547</v>
      </c>
      <c r="BB206" s="13" t="n">
        <f aca="false">BB109</f>
        <v>157659.640868547</v>
      </c>
      <c r="BC206" s="13" t="n">
        <f aca="false">BC109</f>
        <v>157659.640868547</v>
      </c>
      <c r="BD206" s="13" t="n">
        <f aca="false">BD109</f>
        <v>157659.640868547</v>
      </c>
      <c r="BE206" s="13" t="n">
        <f aca="false">BE109</f>
        <v>157659.640868547</v>
      </c>
      <c r="BF206" s="13" t="n">
        <f aca="false">BF109</f>
        <v>157659.640868547</v>
      </c>
      <c r="BG206" s="13" t="n">
        <f aca="false">BG109</f>
        <v>157659.640868547</v>
      </c>
      <c r="BH206" s="13" t="n">
        <f aca="false">BH109</f>
        <v>406595.915924147</v>
      </c>
      <c r="BI206" s="13" t="n">
        <f aca="false">BI109</f>
        <v>0</v>
      </c>
      <c r="BJ206" s="13" t="n">
        <f aca="false">BJ109</f>
        <v>0</v>
      </c>
      <c r="BK206" s="13" t="n">
        <f aca="false">BK109</f>
        <v>0</v>
      </c>
      <c r="BL206" s="13" t="n">
        <f aca="false">BL109</f>
        <v>0</v>
      </c>
      <c r="BM206" s="13" t="n">
        <f aca="false">BM109</f>
        <v>0</v>
      </c>
      <c r="BN206" s="13" t="n">
        <f aca="false">BN109</f>
        <v>0</v>
      </c>
      <c r="BO206" s="13" t="n">
        <f aca="false">BO109</f>
        <v>0</v>
      </c>
      <c r="BP206" s="13" t="n">
        <f aca="false">BP109</f>
        <v>0</v>
      </c>
      <c r="BQ206" s="13" t="n">
        <f aca="false">BQ109</f>
        <v>0</v>
      </c>
      <c r="BR206" s="13" t="n">
        <f aca="false">BR109</f>
        <v>0</v>
      </c>
      <c r="BS206" s="13" t="n">
        <f aca="false">BS109</f>
        <v>0</v>
      </c>
      <c r="BT206" s="13" t="n">
        <f aca="false">BT109</f>
        <v>0</v>
      </c>
      <c r="BU206" s="13" t="n">
        <f aca="false">BU109</f>
        <v>0</v>
      </c>
      <c r="BV206" s="13" t="n">
        <f aca="false">BV109</f>
        <v>0</v>
      </c>
      <c r="BW206" s="13" t="n">
        <f aca="false">BW109</f>
        <v>0</v>
      </c>
      <c r="BX206" s="13" t="n">
        <f aca="false">BX109</f>
        <v>0</v>
      </c>
      <c r="BY206" s="13" t="n">
        <f aca="false">BY109</f>
        <v>0</v>
      </c>
      <c r="BZ206" s="13" t="n">
        <f aca="false">BZ109</f>
        <v>0</v>
      </c>
      <c r="CA206" s="13" t="n">
        <f aca="false">CA109</f>
        <v>0</v>
      </c>
      <c r="CB206" s="13" t="n">
        <f aca="false">CB109</f>
        <v>0</v>
      </c>
      <c r="CC206" s="13" t="n">
        <f aca="false">CC109</f>
        <v>0</v>
      </c>
      <c r="CD206" s="13" t="n">
        <f aca="false">CD109</f>
        <v>0</v>
      </c>
      <c r="CE206" s="13" t="n">
        <f aca="false">CE109</f>
        <v>0</v>
      </c>
      <c r="CF206" s="13" t="n">
        <f aca="false">CF109</f>
        <v>0</v>
      </c>
      <c r="CG206" s="13" t="n">
        <f aca="false">CG109</f>
        <v>0</v>
      </c>
      <c r="CH206" s="13" t="n">
        <f aca="false">CH109</f>
        <v>0</v>
      </c>
      <c r="CI206" s="13" t="n">
        <f aca="false">CI109</f>
        <v>0</v>
      </c>
      <c r="CJ206" s="13" t="n">
        <f aca="false">CJ109</f>
        <v>0</v>
      </c>
      <c r="CK206" s="13" t="n">
        <f aca="false">CK109</f>
        <v>0</v>
      </c>
      <c r="CL206" s="13" t="n">
        <f aca="false">CL109</f>
        <v>0</v>
      </c>
      <c r="CM206" s="13" t="n">
        <f aca="false">CM109</f>
        <v>0</v>
      </c>
      <c r="CN206" s="13" t="n">
        <f aca="false">CN109</f>
        <v>0</v>
      </c>
      <c r="CO206" s="13" t="n">
        <f aca="false">CO109</f>
        <v>0</v>
      </c>
      <c r="CP206" s="13" t="n">
        <f aca="false">CP109</f>
        <v>0</v>
      </c>
      <c r="CQ206" s="13" t="n">
        <f aca="false">CQ109</f>
        <v>0</v>
      </c>
      <c r="CR206" s="13" t="n">
        <f aca="false">CR109</f>
        <v>0</v>
      </c>
      <c r="CS206" s="13" t="n">
        <f aca="false">CS109</f>
        <v>0</v>
      </c>
      <c r="CT206" s="13" t="n">
        <f aca="false">CT109</f>
        <v>0</v>
      </c>
      <c r="CU206" s="13" t="n">
        <f aca="false">CU109</f>
        <v>0</v>
      </c>
      <c r="CV206" s="13" t="n">
        <f aca="false">CV109</f>
        <v>0</v>
      </c>
      <c r="CW206" s="13" t="n">
        <f aca="false">CW109</f>
        <v>0</v>
      </c>
      <c r="CX206" s="13" t="n">
        <f aca="false">CX109</f>
        <v>0</v>
      </c>
      <c r="CY206" s="13" t="n">
        <f aca="false">CY109</f>
        <v>0</v>
      </c>
      <c r="CZ206" s="13" t="n">
        <f aca="false">CZ109</f>
        <v>0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customFormat="fals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64806.26</v>
      </c>
      <c r="R207" s="13" t="n">
        <f aca="false">R171</f>
        <v>64806.26</v>
      </c>
      <c r="S207" s="13" t="n">
        <f aca="false">S171</f>
        <v>64806.26</v>
      </c>
      <c r="T207" s="13" t="n">
        <f aca="false">T171</f>
        <v>39300.01</v>
      </c>
      <c r="U207" s="13" t="n">
        <f aca="false">U171</f>
        <v>40900.01</v>
      </c>
      <c r="V207" s="13" t="n">
        <f aca="false">V171</f>
        <v>40900.01</v>
      </c>
      <c r="W207" s="13" t="n">
        <f aca="false">W171</f>
        <v>40900.01</v>
      </c>
      <c r="X207" s="13" t="n">
        <f aca="false">X171</f>
        <v>40361.21</v>
      </c>
      <c r="Y207" s="13" t="n">
        <f aca="false">Y171</f>
        <v>97736.21</v>
      </c>
      <c r="Z207" s="13" t="n">
        <f aca="false">Z171</f>
        <v>33184.21</v>
      </c>
      <c r="AA207" s="13" t="n">
        <f aca="false">AA171</f>
        <v>33184.21</v>
      </c>
      <c r="AB207" s="13" t="n">
        <f aca="false">AB171</f>
        <v>90559.21</v>
      </c>
      <c r="AC207" s="13" t="n">
        <f aca="false">AC171</f>
        <v>33184.21</v>
      </c>
      <c r="AD207" s="13" t="n">
        <f aca="false">AD171</f>
        <v>33184.21</v>
      </c>
      <c r="AE207" s="13" t="n">
        <f aca="false">AE171</f>
        <v>90559.21</v>
      </c>
      <c r="AF207" s="13" t="n">
        <f aca="false">AF171</f>
        <v>33184.21</v>
      </c>
      <c r="AG207" s="13" t="n">
        <f aca="false">AG171</f>
        <v>9500</v>
      </c>
      <c r="AH207" s="13" t="n">
        <f aca="false">AH171</f>
        <v>9500</v>
      </c>
      <c r="AI207" s="13" t="n">
        <f aca="false">AI171</f>
        <v>0</v>
      </c>
      <c r="AJ207" s="13" t="n">
        <f aca="false">AJ171</f>
        <v>0</v>
      </c>
      <c r="AK207" s="13" t="n">
        <f aca="false">AK171</f>
        <v>0</v>
      </c>
      <c r="AL207" s="13" t="n">
        <f aca="false">AL171</f>
        <v>0</v>
      </c>
      <c r="AM207" s="13" t="n">
        <f aca="false">AM171</f>
        <v>0</v>
      </c>
      <c r="AN207" s="13" t="n">
        <f aca="false">AN171</f>
        <v>0</v>
      </c>
      <c r="AO207" s="13" t="n">
        <f aca="false">AO171</f>
        <v>0</v>
      </c>
      <c r="AP207" s="13" t="n">
        <f aca="false">AP171</f>
        <v>0</v>
      </c>
      <c r="AQ207" s="13" t="n">
        <f aca="false">AQ171</f>
        <v>0</v>
      </c>
      <c r="AR207" s="13" t="n">
        <f aca="false">AR171</f>
        <v>0</v>
      </c>
      <c r="AS207" s="13" t="n">
        <f aca="false">AS171</f>
        <v>0</v>
      </c>
      <c r="AT207" s="13" t="n">
        <f aca="false">AT171</f>
        <v>81683</v>
      </c>
      <c r="AU207" s="13" t="n">
        <f aca="false">AU171</f>
        <v>0</v>
      </c>
      <c r="AV207" s="13" t="n">
        <f aca="false">AV171</f>
        <v>0</v>
      </c>
      <c r="AW207" s="13" t="n">
        <f aca="false">AW171</f>
        <v>81682</v>
      </c>
      <c r="AX207" s="13" t="n">
        <f aca="false">AX171</f>
        <v>0</v>
      </c>
      <c r="AY207" s="13" t="n">
        <f aca="false">AY171</f>
        <v>0</v>
      </c>
      <c r="AZ207" s="13" t="n">
        <f aca="false">AZ171</f>
        <v>81682</v>
      </c>
      <c r="BA207" s="13" t="n">
        <f aca="false">BA171</f>
        <v>0</v>
      </c>
      <c r="BB207" s="13" t="n">
        <f aca="false">BB171</f>
        <v>0</v>
      </c>
      <c r="BC207" s="13" t="n">
        <f aca="false">BC171</f>
        <v>933521</v>
      </c>
      <c r="BD207" s="13" t="n">
        <f aca="false">BD171</f>
        <v>0</v>
      </c>
      <c r="BE207" s="13" t="n">
        <f aca="false">BE171</f>
        <v>0</v>
      </c>
      <c r="BF207" s="13" t="n">
        <f aca="false">BF171</f>
        <v>130878</v>
      </c>
      <c r="BG207" s="13" t="n">
        <f aca="false">BG171</f>
        <v>0</v>
      </c>
      <c r="BH207" s="13" t="n">
        <f aca="false">BH171</f>
        <v>0</v>
      </c>
      <c r="BI207" s="13" t="n">
        <f aca="false">BI171</f>
        <v>130876</v>
      </c>
      <c r="BJ207" s="13" t="n">
        <f aca="false">BJ171</f>
        <v>0</v>
      </c>
      <c r="BK207" s="13" t="n">
        <f aca="false">BK171</f>
        <v>0</v>
      </c>
      <c r="BL207" s="13" t="n">
        <f aca="false">BL171</f>
        <v>130876</v>
      </c>
      <c r="BM207" s="13" t="n">
        <f aca="false">BM171</f>
        <v>0</v>
      </c>
      <c r="BN207" s="13" t="n">
        <f aca="false">BN171</f>
        <v>0</v>
      </c>
      <c r="BO207" s="13" t="n">
        <f aca="false">BO171</f>
        <v>130876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customFormat="fals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518322.181064335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850296.251587298</v>
      </c>
      <c r="R208" s="30" t="n">
        <f aca="false">R206+R207</f>
        <v>11547.9662377646</v>
      </c>
      <c r="S208" s="30" t="n">
        <f aca="false">S206+S207</f>
        <v>954200.621114514</v>
      </c>
      <c r="T208" s="30" t="n">
        <f aca="false">T206+T207</f>
        <v>1009092.12124846</v>
      </c>
      <c r="U208" s="30" t="n">
        <f aca="false">U206+U207</f>
        <v>1224999.60874846</v>
      </c>
      <c r="V208" s="30" t="n">
        <f aca="false">V206+V207</f>
        <v>1299286.97874847</v>
      </c>
      <c r="W208" s="30" t="n">
        <f aca="false">W206+W207</f>
        <v>1478497.40874847</v>
      </c>
      <c r="X208" s="30" t="n">
        <f aca="false">X206+X207</f>
        <v>1413568.55360738</v>
      </c>
      <c r="Y208" s="30" t="n">
        <f aca="false">Y206+Y207</f>
        <v>1309182.73360738</v>
      </c>
      <c r="Z208" s="30" t="n">
        <f aca="false">Z206+Z207</f>
        <v>1370976.91360738</v>
      </c>
      <c r="AA208" s="30" t="n">
        <f aca="false">AA206+AA207</f>
        <v>1313913.21360738</v>
      </c>
      <c r="AB208" s="30" t="n">
        <f aca="false">AB206+AB207</f>
        <v>1357561.19822916</v>
      </c>
      <c r="AC208" s="30" t="n">
        <f aca="false">AC206+AC207</f>
        <v>1071460.7289856</v>
      </c>
      <c r="AD208" s="30" t="n">
        <f aca="false">AD206+AD207</f>
        <v>1094410.6389856</v>
      </c>
      <c r="AE208" s="30" t="n">
        <f aca="false">AE206+AE207</f>
        <v>576671.229854147</v>
      </c>
      <c r="AF208" s="30" t="n">
        <f aca="false">AF206+AF207</f>
        <v>1470271.99044981</v>
      </c>
      <c r="AG208" s="30" t="n">
        <f aca="false">AG206+AG207</f>
        <v>1183735.20925849</v>
      </c>
      <c r="AH208" s="30" t="n">
        <f aca="false">AH206+AH207</f>
        <v>1162341.65925848</v>
      </c>
      <c r="AI208" s="30" t="n">
        <f aca="false">AI206+AI207</f>
        <v>1274670.91882623</v>
      </c>
      <c r="AJ208" s="30" t="n">
        <f aca="false">AJ206+AJ207</f>
        <v>1014915.0081106</v>
      </c>
      <c r="AK208" s="30" t="n">
        <f aca="false">AK206+AK207</f>
        <v>873641.51680085</v>
      </c>
      <c r="AL208" s="30" t="n">
        <f aca="false">AL206+AL207</f>
        <v>949019.98054244</v>
      </c>
      <c r="AM208" s="30" t="n">
        <f aca="false">AM206+AM207</f>
        <v>597906.909784677</v>
      </c>
      <c r="AN208" s="30" t="n">
        <f aca="false">AN206+AN207</f>
        <v>489424.859784678</v>
      </c>
      <c r="AO208" s="30" t="n">
        <f aca="false">AO206+AO207</f>
        <v>449496.249784678</v>
      </c>
      <c r="AP208" s="30" t="n">
        <f aca="false">AP206+AP207</f>
        <v>449496.249784678</v>
      </c>
      <c r="AQ208" s="30" t="n">
        <f aca="false">AQ206+AQ207</f>
        <v>449496.249784677</v>
      </c>
      <c r="AR208" s="30" t="n">
        <f aca="false">AR206+AR207</f>
        <v>449496.249784677</v>
      </c>
      <c r="AS208" s="30" t="n">
        <f aca="false">AS206+AS207</f>
        <v>449496.249784677</v>
      </c>
      <c r="AT208" s="30" t="n">
        <f aca="false">AT206+AT207</f>
        <v>531179.249784677</v>
      </c>
      <c r="AU208" s="30" t="n">
        <f aca="false">AU206+AU207</f>
        <v>872629.083381017</v>
      </c>
      <c r="AV208" s="30" t="n">
        <f aca="false">AV206+AV207</f>
        <v>157659.640868547</v>
      </c>
      <c r="AW208" s="30" t="n">
        <f aca="false">AW206+AW207</f>
        <v>239341.640868547</v>
      </c>
      <c r="AX208" s="30" t="n">
        <f aca="false">AX206+AX207</f>
        <v>157659.640868547</v>
      </c>
      <c r="AY208" s="30" t="n">
        <f aca="false">AY206+AY207</f>
        <v>157659.640868547</v>
      </c>
      <c r="AZ208" s="30" t="n">
        <f aca="false">AZ206+AZ207</f>
        <v>239341.640868547</v>
      </c>
      <c r="BA208" s="30" t="n">
        <f aca="false">BA206+BA207</f>
        <v>157659.640868547</v>
      </c>
      <c r="BB208" s="30" t="n">
        <f aca="false">BB206+BB207</f>
        <v>157659.640868547</v>
      </c>
      <c r="BC208" s="30" t="n">
        <f aca="false">BC206+BC207</f>
        <v>1091180.64086855</v>
      </c>
      <c r="BD208" s="30" t="n">
        <f aca="false">BD206+BD207</f>
        <v>157659.640868547</v>
      </c>
      <c r="BE208" s="30" t="n">
        <f aca="false">BE206+BE207</f>
        <v>157659.640868547</v>
      </c>
      <c r="BF208" s="30" t="n">
        <f aca="false">BF206+BF207</f>
        <v>288537.640868547</v>
      </c>
      <c r="BG208" s="30" t="n">
        <f aca="false">BG206+BG207</f>
        <v>157659.640868547</v>
      </c>
      <c r="BH208" s="30" t="n">
        <f aca="false">BH206+BH207</f>
        <v>406595.915924147</v>
      </c>
      <c r="BI208" s="30" t="n">
        <f aca="false">BI206+BI207</f>
        <v>130876</v>
      </c>
      <c r="BJ208" s="30" t="n">
        <f aca="false">BJ206+BJ207</f>
        <v>0</v>
      </c>
      <c r="BK208" s="30" t="n">
        <f aca="false">BK206+BK207</f>
        <v>0</v>
      </c>
      <c r="BL208" s="30" t="n">
        <f aca="false">BL206+BL207</f>
        <v>130876</v>
      </c>
      <c r="BM208" s="30" t="n">
        <f aca="false">BM206+BM207</f>
        <v>0</v>
      </c>
      <c r="BN208" s="30" t="n">
        <f aca="false">BN206+BN207</f>
        <v>0</v>
      </c>
      <c r="BO208" s="30" t="n">
        <f aca="false">BO206+BO207</f>
        <v>130876</v>
      </c>
      <c r="BP208" s="30" t="n">
        <f aca="false">BP206+BP207</f>
        <v>0</v>
      </c>
      <c r="BQ208" s="30" t="n">
        <f aca="false">BQ206+BQ207</f>
        <v>0</v>
      </c>
      <c r="BR208" s="30" t="n">
        <f aca="false">BR206+BR207</f>
        <v>142406</v>
      </c>
      <c r="BS208" s="30" t="n">
        <f aca="false">BS206+BS207</f>
        <v>0</v>
      </c>
      <c r="BT208" s="30" t="n">
        <f aca="false">BT206+BT207</f>
        <v>0</v>
      </c>
      <c r="BU208" s="30" t="n">
        <f aca="false">BU206+BU207</f>
        <v>142402</v>
      </c>
      <c r="BV208" s="30" t="n">
        <f aca="false">BV206+BV207</f>
        <v>0</v>
      </c>
      <c r="BW208" s="30" t="n">
        <f aca="false">BW206+BW207</f>
        <v>0</v>
      </c>
      <c r="BX208" s="30" t="n">
        <f aca="false">BX206+BX207</f>
        <v>142402</v>
      </c>
      <c r="BY208" s="30" t="n">
        <f aca="false">BY206+BY207</f>
        <v>0</v>
      </c>
      <c r="BZ208" s="30" t="n">
        <f aca="false">BZ206+BZ207</f>
        <v>0</v>
      </c>
      <c r="CA208" s="30" t="n">
        <f aca="false">CA206+CA207</f>
        <v>215558</v>
      </c>
      <c r="CB208" s="30" t="n">
        <f aca="false">CB206+CB207</f>
        <v>0</v>
      </c>
      <c r="CC208" s="30" t="n">
        <f aca="false">CC206+CC207</f>
        <v>0</v>
      </c>
      <c r="CD208" s="30" t="n">
        <f aca="false">CD206+CD207</f>
        <v>231017</v>
      </c>
      <c r="CE208" s="30" t="n">
        <f aca="false">CE206+CE207</f>
        <v>0</v>
      </c>
      <c r="CF208" s="30" t="n">
        <f aca="false">CF206+CF207</f>
        <v>0</v>
      </c>
      <c r="CG208" s="30" t="n">
        <f aca="false">CG206+CG207</f>
        <v>231016</v>
      </c>
      <c r="CH208" s="30" t="n">
        <f aca="false">CH206+CH207</f>
        <v>0</v>
      </c>
      <c r="CI208" s="30" t="n">
        <f aca="false">CI206+CI207</f>
        <v>0</v>
      </c>
      <c r="CJ208" s="30" t="n">
        <f aca="false">CJ206+CJ207</f>
        <v>231016</v>
      </c>
      <c r="CK208" s="30" t="n">
        <f aca="false">CK206+CK207</f>
        <v>231016</v>
      </c>
      <c r="CL208" s="30" t="n">
        <f aca="false">CL206+CL207</f>
        <v>231016</v>
      </c>
      <c r="CM208" s="30" t="n">
        <f aca="false">CM206+CM207</f>
        <v>231016</v>
      </c>
      <c r="CN208" s="30" t="n">
        <f aca="false">CN206+CN207</f>
        <v>231016</v>
      </c>
      <c r="CO208" s="30" t="n">
        <f aca="false">CO206+CO207</f>
        <v>231016</v>
      </c>
      <c r="CP208" s="30" t="n">
        <f aca="false">CP206+CP207</f>
        <v>231016</v>
      </c>
      <c r="CQ208" s="30" t="n">
        <f aca="false">CQ206+CQ207</f>
        <v>231016</v>
      </c>
      <c r="CR208" s="30" t="n">
        <f aca="false">CR206+CR207</f>
        <v>231016</v>
      </c>
      <c r="CS208" s="30" t="n">
        <f aca="false">CS206+CS207</f>
        <v>231016</v>
      </c>
      <c r="CT208" s="30" t="n">
        <f aca="false">CT206+CT207</f>
        <v>231016</v>
      </c>
      <c r="CU208" s="30" t="n">
        <f aca="false">CU206+CU207</f>
        <v>231016</v>
      </c>
      <c r="CV208" s="30" t="n">
        <f aca="false">CV206+CV207</f>
        <v>231016</v>
      </c>
      <c r="CW208" s="30" t="n">
        <f aca="false">CW206+CW207</f>
        <v>231016</v>
      </c>
      <c r="CX208" s="30" t="n">
        <f aca="false">CX206+CX207</f>
        <v>231016</v>
      </c>
      <c r="CY208" s="30" t="n">
        <f aca="false">CY206+CY207</f>
        <v>231016</v>
      </c>
      <c r="CZ208" s="30" t="n">
        <f aca="false">CZ206+CZ207</f>
        <v>231016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customFormat="fals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-486200.489226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-486200.489226</v>
      </c>
      <c r="AK209" s="13" t="n">
        <f aca="false">AK146</f>
        <v>-486200.489226</v>
      </c>
      <c r="AL209" s="13" t="n">
        <f aca="false">AL146</f>
        <v>-486200.489226</v>
      </c>
      <c r="AM209" s="13" t="n">
        <f aca="false">AM146</f>
        <v>-486200.489226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-495924.49901052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-495924.49901052</v>
      </c>
      <c r="AT209" s="13" t="n">
        <f aca="false">AT146</f>
        <v>-495924.49901052</v>
      </c>
      <c r="AU209" s="13" t="n">
        <f aca="false">AU146</f>
        <v>-503287.788622038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-505842.98899073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-505842.98899073</v>
      </c>
      <c r="BF209" s="13" t="n">
        <f aca="false">BF146</f>
        <v>-505842.98899073</v>
      </c>
      <c r="BG209" s="13" t="n">
        <f aca="false">BG146</f>
        <v>-505842.98899073</v>
      </c>
      <c r="BH209" s="13" t="n">
        <f aca="false">BH146</f>
        <v>-505842.98899073</v>
      </c>
      <c r="BI209" s="13" t="n">
        <f aca="false">BI146</f>
        <v>-505842.98899073</v>
      </c>
      <c r="BJ209" s="13" t="n">
        <f aca="false">BJ146</f>
        <v>-505842.98899073</v>
      </c>
      <c r="BK209" s="13" t="n">
        <f aca="false">BK146</f>
        <v>-505842.98899073</v>
      </c>
      <c r="BL209" s="13" t="n">
        <f aca="false">BL146</f>
        <v>-505842.98899073</v>
      </c>
      <c r="BM209" s="13" t="n">
        <f aca="false">BM146</f>
        <v>-515959.848770545</v>
      </c>
      <c r="BN209" s="13" t="n">
        <f aca="false">BN146</f>
        <v>-515959.848770545</v>
      </c>
      <c r="BO209" s="13" t="n">
        <f aca="false">BO146</f>
        <v>-515959.848770545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-515959.848770545</v>
      </c>
      <c r="BV209" s="13" t="n">
        <f aca="false">BV146</f>
        <v>-515959.848770545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-526279.045745956</v>
      </c>
      <c r="CB209" s="13" t="n">
        <f aca="false">CB146</f>
        <v>-526279.045745956</v>
      </c>
      <c r="CC209" s="13" t="n">
        <f aca="false">CC146</f>
        <v>-526279.045745956</v>
      </c>
      <c r="CD209" s="13" t="n">
        <f aca="false">CD146</f>
        <v>-526279.045745956</v>
      </c>
      <c r="CE209" s="13" t="n">
        <f aca="false">CE146</f>
        <v>-526279.045745956</v>
      </c>
      <c r="CF209" s="13" t="n">
        <f aca="false">CF146</f>
        <v>-526279.045745956</v>
      </c>
      <c r="CG209" s="13" t="n">
        <f aca="false">CG146</f>
        <v>-526279.045745956</v>
      </c>
      <c r="CH209" s="13" t="n">
        <f aca="false">CH146</f>
        <v>-526279.045745956</v>
      </c>
      <c r="CI209" s="13" t="n">
        <f aca="false">CI146</f>
        <v>-526279.045745956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-536804.626660875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customFormat="fals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customFormat="fals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-681916.514346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-681916.514346</v>
      </c>
      <c r="AK211" s="30" t="n">
        <f aca="false">AK209+AK210</f>
        <v>-681916.514346</v>
      </c>
      <c r="AL211" s="30" t="n">
        <f aca="false">AL209+AL210</f>
        <v>-681916.514346</v>
      </c>
      <c r="AM211" s="30" t="n">
        <f aca="false">AM209+AM210</f>
        <v>-681916.514346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-695554.84463292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-695554.84463292</v>
      </c>
      <c r="AT211" s="30" t="n">
        <f aca="false">AT209+AT210</f>
        <v>-777237.84463292</v>
      </c>
      <c r="AU211" s="30" t="n">
        <f aca="false">AU209+AU210</f>
        <v>-702918.134244438</v>
      </c>
      <c r="AV211" s="30" t="n">
        <f aca="false">AV209+AV210</f>
        <v>-695554.84463292</v>
      </c>
      <c r="AW211" s="30" t="n">
        <f aca="false">AW209+AW210</f>
        <v>-777236.84463292</v>
      </c>
      <c r="AX211" s="30" t="n">
        <f aca="false">AX209+AX210</f>
        <v>-695554.84463292</v>
      </c>
      <c r="AY211" s="30" t="n">
        <f aca="false">AY209+AY210</f>
        <v>-695554.84463292</v>
      </c>
      <c r="AZ211" s="30" t="n">
        <f aca="false">AZ209+AZ210</f>
        <v>-777236.84463292</v>
      </c>
      <c r="BA211" s="30" t="n">
        <f aca="false">BA209+BA210</f>
        <v>-709465.941525578</v>
      </c>
      <c r="BB211" s="30" t="n">
        <f aca="false">BB209+BB210</f>
        <v>-709465.941525578</v>
      </c>
      <c r="BC211" s="30" t="n">
        <f aca="false">BC209+BC210</f>
        <v>-1642986.94152558</v>
      </c>
      <c r="BD211" s="30" t="n">
        <f aca="false">BD209+BD210</f>
        <v>-709465.941525578</v>
      </c>
      <c r="BE211" s="30" t="n">
        <f aca="false">BE209+BE210</f>
        <v>-709465.941525578</v>
      </c>
      <c r="BF211" s="30" t="n">
        <f aca="false">BF209+BF210</f>
        <v>-840343.941525578</v>
      </c>
      <c r="BG211" s="30" t="n">
        <f aca="false">BG209+BG210</f>
        <v>-709465.941525578</v>
      </c>
      <c r="BH211" s="30" t="n">
        <f aca="false">BH209+BH210</f>
        <v>-709465.941525578</v>
      </c>
      <c r="BI211" s="30" t="n">
        <f aca="false">BI209+BI210</f>
        <v>-840341.941525578</v>
      </c>
      <c r="BJ211" s="30" t="n">
        <f aca="false">BJ209+BJ210</f>
        <v>-709465.941525578</v>
      </c>
      <c r="BK211" s="30" t="n">
        <f aca="false">BK209+BK210</f>
        <v>-709465.941525578</v>
      </c>
      <c r="BL211" s="30" t="n">
        <f aca="false">BL209+BL210</f>
        <v>-840341.941525578</v>
      </c>
      <c r="BM211" s="30" t="n">
        <f aca="false">BM209+BM210</f>
        <v>-723655.26035609</v>
      </c>
      <c r="BN211" s="30" t="n">
        <f aca="false">BN209+BN210</f>
        <v>-723655.26035609</v>
      </c>
      <c r="BO211" s="30" t="n">
        <f aca="false">BO209+BO210</f>
        <v>-854531.26035609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-812810.91035609</v>
      </c>
      <c r="BS211" s="30" t="n">
        <f aca="false">BS209+BS210</f>
        <v>-723655.26035609</v>
      </c>
      <c r="BT211" s="30" t="n">
        <f aca="false">BT209+BT210</f>
        <v>-723655.26035609</v>
      </c>
      <c r="BU211" s="30" t="n">
        <f aca="false">BU209+BU210</f>
        <v>-798295.26035609</v>
      </c>
      <c r="BV211" s="30" t="n">
        <f aca="false">BV209+BV210</f>
        <v>-723655.26035609</v>
      </c>
      <c r="BW211" s="30" t="n">
        <f aca="false">BW209+BW210</f>
        <v>-723655.26035609</v>
      </c>
      <c r="BX211" s="30" t="n">
        <f aca="false">BX209+BX210</f>
        <v>-798295.26035609</v>
      </c>
      <c r="BY211" s="30" t="n">
        <f aca="false">BY209+BY210</f>
        <v>-738128.365563212</v>
      </c>
      <c r="BZ211" s="30" t="n">
        <f aca="false">BZ209+BZ210</f>
        <v>-738128.365563212</v>
      </c>
      <c r="CA211" s="30" t="n">
        <f aca="false">CA209+CA210</f>
        <v>-885924.365563212</v>
      </c>
      <c r="CB211" s="30" t="n">
        <f aca="false">CB209+CB210</f>
        <v>-738128.365563212</v>
      </c>
      <c r="CC211" s="30" t="n">
        <f aca="false">CC209+CC210</f>
        <v>-738128.365563212</v>
      </c>
      <c r="CD211" s="30" t="n">
        <f aca="false">CD209+CD210</f>
        <v>-892646.365563212</v>
      </c>
      <c r="CE211" s="30" t="n">
        <f aca="false">CE209+CE210</f>
        <v>-738128.365563212</v>
      </c>
      <c r="CF211" s="30" t="n">
        <f aca="false">CF209+CF210</f>
        <v>-738128.365563212</v>
      </c>
      <c r="CG211" s="30" t="n">
        <f aca="false">CG209+CG210</f>
        <v>-892645.365563212</v>
      </c>
      <c r="CH211" s="30" t="n">
        <f aca="false">CH209+CH210</f>
        <v>-738128.365563212</v>
      </c>
      <c r="CI211" s="30" t="n">
        <f aca="false">CI209+CI210</f>
        <v>-738128.365563212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-826045.932874476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customFormat="fals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-50206.3439356654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225060.274287298</v>
      </c>
      <c r="R212" s="37" t="n">
        <f aca="false">R208+R211</f>
        <v>-723747.636062235</v>
      </c>
      <c r="S212" s="37" t="n">
        <f aca="false">S208+S211</f>
        <v>247364.981314514</v>
      </c>
      <c r="T212" s="37" t="n">
        <f aca="false">T208+T211</f>
        <v>312253.056448463</v>
      </c>
      <c r="U212" s="37" t="n">
        <f aca="false">U208+U211</f>
        <v>510347.083948462</v>
      </c>
      <c r="V212" s="37" t="n">
        <f aca="false">V208+V211</f>
        <v>630741.376448465</v>
      </c>
      <c r="W212" s="37" t="n">
        <f aca="false">W208+W211</f>
        <v>809951.806448465</v>
      </c>
      <c r="X212" s="37" t="n">
        <f aca="false">X208+X211</f>
        <v>745022.951307379</v>
      </c>
      <c r="Y212" s="37" t="n">
        <f aca="false">Y208+Y211</f>
        <v>578071.304857379</v>
      </c>
      <c r="Z212" s="37" t="n">
        <f aca="false">Z208+Z211</f>
        <v>702431.311307379</v>
      </c>
      <c r="AA212" s="37" t="n">
        <f aca="false">AA208+AA211</f>
        <v>645367.611307378</v>
      </c>
      <c r="AB212" s="37" t="n">
        <f aca="false">AB208+AB211</f>
        <v>689015.595929156</v>
      </c>
      <c r="AC212" s="37" t="n">
        <f aca="false">AC208+AC211</f>
        <v>389544.214639601</v>
      </c>
      <c r="AD212" s="37" t="n">
        <f aca="false">AD208+AD211</f>
        <v>412494.124639601</v>
      </c>
      <c r="AE212" s="37" t="n">
        <f aca="false">AE208+AE211</f>
        <v>-105245.284491853</v>
      </c>
      <c r="AF212" s="37" t="n">
        <f aca="false">AF208+AF211</f>
        <v>788355.476103809</v>
      </c>
      <c r="AG212" s="37" t="n">
        <f aca="false">AG208+AG211</f>
        <v>501818.694912486</v>
      </c>
      <c r="AH212" s="37" t="n">
        <f aca="false">AH208+AH211</f>
        <v>480425.144912485</v>
      </c>
      <c r="AI212" s="37" t="n">
        <f aca="false">AI208+AI211</f>
        <v>592754.404480235</v>
      </c>
      <c r="AJ212" s="37" t="n">
        <f aca="false">AJ208+AJ211</f>
        <v>332998.4937646</v>
      </c>
      <c r="AK212" s="37" t="n">
        <f aca="false">AK208+AK211</f>
        <v>191725.00245485</v>
      </c>
      <c r="AL212" s="37" t="n">
        <f aca="false">AL208+AL211</f>
        <v>267103.46619644</v>
      </c>
      <c r="AM212" s="37" t="n">
        <f aca="false">AM208+AM211</f>
        <v>-84009.6045613226</v>
      </c>
      <c r="AN212" s="37" t="n">
        <f aca="false">AN208+AN211</f>
        <v>-192491.654561322</v>
      </c>
      <c r="AO212" s="37" t="n">
        <f aca="false">AO208+AO211</f>
        <v>-246058.594848242</v>
      </c>
      <c r="AP212" s="37" t="n">
        <f aca="false">AP208+AP211</f>
        <v>-246058.594848242</v>
      </c>
      <c r="AQ212" s="37" t="n">
        <f aca="false">AQ208+AQ211</f>
        <v>-246058.594848243</v>
      </c>
      <c r="AR212" s="37" t="n">
        <f aca="false">AR208+AR211</f>
        <v>-246058.594848243</v>
      </c>
      <c r="AS212" s="37" t="n">
        <f aca="false">AS208+AS211</f>
        <v>-246058.594848243</v>
      </c>
      <c r="AT212" s="37" t="n">
        <f aca="false">AT208+AT211</f>
        <v>-246058.594848243</v>
      </c>
      <c r="AU212" s="37" t="n">
        <f aca="false">AU208+AU211</f>
        <v>169710.949136579</v>
      </c>
      <c r="AV212" s="37" t="n">
        <f aca="false">AV208+AV211</f>
        <v>-537895.203764373</v>
      </c>
      <c r="AW212" s="37" t="n">
        <f aca="false">AW208+AW211</f>
        <v>-537895.203764373</v>
      </c>
      <c r="AX212" s="37" t="n">
        <f aca="false">AX208+AX211</f>
        <v>-537895.203764373</v>
      </c>
      <c r="AY212" s="37" t="n">
        <f aca="false">AY208+AY211</f>
        <v>-537895.203764373</v>
      </c>
      <c r="AZ212" s="37" t="n">
        <f aca="false">AZ208+AZ211</f>
        <v>-537895.203764373</v>
      </c>
      <c r="BA212" s="37" t="n">
        <f aca="false">BA208+BA211</f>
        <v>-551806.300657032</v>
      </c>
      <c r="BB212" s="37" t="n">
        <f aca="false">BB208+BB211</f>
        <v>-551806.300657032</v>
      </c>
      <c r="BC212" s="37" t="n">
        <f aca="false">BC208+BC211</f>
        <v>-551806.300657032</v>
      </c>
      <c r="BD212" s="37" t="n">
        <f aca="false">BD208+BD211</f>
        <v>-551806.300657032</v>
      </c>
      <c r="BE212" s="37" t="n">
        <f aca="false">BE208+BE211</f>
        <v>-551806.300657032</v>
      </c>
      <c r="BF212" s="37" t="n">
        <f aca="false">BF208+BF211</f>
        <v>-551806.300657032</v>
      </c>
      <c r="BG212" s="37" t="n">
        <f aca="false">BG208+BG211</f>
        <v>-551806.300657032</v>
      </c>
      <c r="BH212" s="37" t="n">
        <f aca="false">BH208+BH211</f>
        <v>-302870.025601432</v>
      </c>
      <c r="BI212" s="37" t="n">
        <f aca="false">BI208+BI211</f>
        <v>-709465.941525578</v>
      </c>
      <c r="BJ212" s="37" t="n">
        <f aca="false">BJ208+BJ211</f>
        <v>-709465.941525578</v>
      </c>
      <c r="BK212" s="37" t="n">
        <f aca="false">BK208+BK211</f>
        <v>-709465.941525578</v>
      </c>
      <c r="BL212" s="37" t="n">
        <f aca="false">BL208+BL211</f>
        <v>-709465.941525578</v>
      </c>
      <c r="BM212" s="37" t="n">
        <f aca="false">BM208+BM211</f>
        <v>-723655.26035609</v>
      </c>
      <c r="BN212" s="37" t="n">
        <f aca="false">BN208+BN211</f>
        <v>-723655.26035609</v>
      </c>
      <c r="BO212" s="37" t="n">
        <f aca="false">BO208+BO211</f>
        <v>-723655.26035609</v>
      </c>
      <c r="BP212" s="37" t="n">
        <f aca="false">BP208+BP211</f>
        <v>-723655.26035609</v>
      </c>
      <c r="BQ212" s="37" t="n">
        <f aca="false">BQ208+BQ211</f>
        <v>-723655.26035609</v>
      </c>
      <c r="BR212" s="37" t="n">
        <f aca="false">BR208+BR211</f>
        <v>-670404.91035609</v>
      </c>
      <c r="BS212" s="37" t="n">
        <f aca="false">BS208+BS211</f>
        <v>-723655.26035609</v>
      </c>
      <c r="BT212" s="37" t="n">
        <f aca="false">BT208+BT211</f>
        <v>-723655.26035609</v>
      </c>
      <c r="BU212" s="37" t="n">
        <f aca="false">BU208+BU211</f>
        <v>-655893.26035609</v>
      </c>
      <c r="BV212" s="37" t="n">
        <f aca="false">BV208+BV211</f>
        <v>-723655.26035609</v>
      </c>
      <c r="BW212" s="37" t="n">
        <f aca="false">BW208+BW211</f>
        <v>-723655.26035609</v>
      </c>
      <c r="BX212" s="37" t="n">
        <f aca="false">BX208+BX211</f>
        <v>-655893.26035609</v>
      </c>
      <c r="BY212" s="37" t="n">
        <f aca="false">BY208+BY211</f>
        <v>-738128.365563212</v>
      </c>
      <c r="BZ212" s="37" t="n">
        <f aca="false">BZ208+BZ211</f>
        <v>-738128.365563212</v>
      </c>
      <c r="CA212" s="37" t="n">
        <f aca="false">CA208+CA211</f>
        <v>-670366.365563212</v>
      </c>
      <c r="CB212" s="37" t="n">
        <f aca="false">CB208+CB211</f>
        <v>-738128.365563212</v>
      </c>
      <c r="CC212" s="37" t="n">
        <f aca="false">CC208+CC211</f>
        <v>-738128.365563212</v>
      </c>
      <c r="CD212" s="37" t="n">
        <f aca="false">CD208+CD211</f>
        <v>-661629.365563212</v>
      </c>
      <c r="CE212" s="37" t="n">
        <f aca="false">CE208+CE211</f>
        <v>-738128.365563212</v>
      </c>
      <c r="CF212" s="37" t="n">
        <f aca="false">CF208+CF211</f>
        <v>-738128.365563212</v>
      </c>
      <c r="CG212" s="37" t="n">
        <f aca="false">CG208+CG211</f>
        <v>-661629.365563212</v>
      </c>
      <c r="CH212" s="37" t="n">
        <f aca="false">CH208+CH211</f>
        <v>-738128.365563212</v>
      </c>
      <c r="CI212" s="37" t="n">
        <f aca="false">CI208+CI211</f>
        <v>-738128.365563212</v>
      </c>
      <c r="CJ212" s="37" t="n">
        <f aca="false">CJ208+CJ211</f>
        <v>-655021.338956733</v>
      </c>
      <c r="CK212" s="37" t="n">
        <f aca="false">CK208+CK211</f>
        <v>-595029.932874476</v>
      </c>
      <c r="CL212" s="37" t="n">
        <f aca="false">CL208+CL211</f>
        <v>-595029.932874476</v>
      </c>
      <c r="CM212" s="37" t="n">
        <f aca="false">CM208+CM211</f>
        <v>-595029.932874476</v>
      </c>
      <c r="CN212" s="37" t="n">
        <f aca="false">CN208+CN211</f>
        <v>-595029.932874476</v>
      </c>
      <c r="CO212" s="37" t="n">
        <f aca="false">CO208+CO211</f>
        <v>-595029.932874476</v>
      </c>
      <c r="CP212" s="37" t="n">
        <f aca="false">CP208+CP211</f>
        <v>-595029.932874476</v>
      </c>
      <c r="CQ212" s="37" t="n">
        <f aca="false">CQ208+CQ211</f>
        <v>-595029.932874476</v>
      </c>
      <c r="CR212" s="37" t="n">
        <f aca="false">CR208+CR211</f>
        <v>-595029.932874476</v>
      </c>
      <c r="CS212" s="37" t="n">
        <f aca="false">CS208+CS211</f>
        <v>-595029.932874476</v>
      </c>
      <c r="CT212" s="37" t="n">
        <f aca="false">CT208+CT211</f>
        <v>-521917.28667617</v>
      </c>
      <c r="CU212" s="37" t="n">
        <f aca="false">CU208+CU211</f>
        <v>-521917.28667617</v>
      </c>
      <c r="CV212" s="37" t="n">
        <f aca="false">CV208+CV211</f>
        <v>-521917.28667617</v>
      </c>
      <c r="CW212" s="37" t="n">
        <f aca="false">CW208+CW211</f>
        <v>-479804.7013461</v>
      </c>
      <c r="CX212" s="37" t="n">
        <f aca="false">CX208+CX211</f>
        <v>-462357.852409693</v>
      </c>
      <c r="CY212" s="37" t="n">
        <f aca="false">CY208+CY211</f>
        <v>-462357.852409693</v>
      </c>
      <c r="CZ212" s="37" t="n">
        <f aca="false">CZ208+CZ211</f>
        <v>-462357.852409693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customFormat="fals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0.264684542437021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0.259237916891722</v>
      </c>
      <c r="T213" s="33" t="n">
        <f aca="false">IFERROR(IF(OR(T208&lt;=0,T212/T208&lt;0,T212/T208&gt;1),0,T212/T208),0)</f>
        <v>0.309439594139472</v>
      </c>
      <c r="U213" s="33" t="n">
        <f aca="false">IFERROR(IF(OR(U208&lt;=0,U212/U208&lt;0,U212/U208&gt;1),0,U212/U208),0)</f>
        <v>0.416609997508379</v>
      </c>
      <c r="V213" s="33" t="n">
        <f aca="false">IFERROR(IF(OR(V208&lt;=0,V212/V208&lt;0,V212/V208&gt;1),0,V212/V208),0)</f>
        <v>0.485451933841456</v>
      </c>
      <c r="W213" s="33" t="n">
        <f aca="false">IFERROR(IF(OR(W208&lt;=0,W212/W208&lt;0,W212/W208&gt;1),0,W212/W208),0)</f>
        <v>0.547820917139166</v>
      </c>
      <c r="X213" s="33" t="n">
        <f aca="false">IFERROR(IF(OR(X208&lt;=0,X212/X208&lt;0,X212/X208&gt;1),0,X212/X208),0)</f>
        <v>0.527051163812399</v>
      </c>
      <c r="Y213" s="33" t="n">
        <f aca="false">IFERROR(IF(OR(Y208&lt;=0,Y212/Y208&lt;0,Y212/Y208&gt;1),0,Y212/Y208),0)</f>
        <v>0.441551274713604</v>
      </c>
      <c r="Z213" s="33" t="n">
        <f aca="false">IFERROR(IF(OR(Z208&lt;=0,Z212/Z208&lt;0,Z212/Z208&gt;1),0,Z212/Z208),0)</f>
        <v>0.512358234727023</v>
      </c>
      <c r="AA213" s="33" t="n">
        <f aca="false">IFERROR(IF(OR(AA208&lt;=0,AA212/AA208&lt;0,AA212/AA208&gt;1),0,AA212/AA208),0)</f>
        <v>0.491179786171346</v>
      </c>
      <c r="AB213" s="33" t="n">
        <f aca="false">IFERROR(IF(OR(AB208&lt;=0,AB212/AB208&lt;0,AB212/AB208&gt;1),0,AB212/AB208),0)</f>
        <v>0.507539252615594</v>
      </c>
      <c r="AC213" s="33" t="n">
        <f aca="false">IFERROR(IF(OR(AC208&lt;=0,AC212/AC208&lt;0,AC212/AC208&gt;1),0,AC212/AC208),0)</f>
        <v>0.363563688431586</v>
      </c>
      <c r="AD213" s="33" t="n">
        <f aca="false">IFERROR(IF(OR(AD208&lt;=0,AD212/AD208&lt;0,AD212/AD208&gt;1),0,AD212/AD208),0)</f>
        <v>0.376909827029768</v>
      </c>
      <c r="AE213" s="33" t="n">
        <f aca="false">IFERROR(IF(OR(AE208&lt;=0,AE212/AE208&lt;0,AE212/AE208&gt;1),0,AE212/AE208),0)</f>
        <v>0</v>
      </c>
      <c r="AF213" s="33" t="n">
        <f aca="false">IFERROR(IF(OR(AF208&lt;=0,AF212/AF208&lt;0,AF212/AF208&gt;1),0,AF212/AF208),0)</f>
        <v>0.536197031042279</v>
      </c>
      <c r="AG213" s="33" t="n">
        <f aca="false">IFERROR(IF(OR(AG208&lt;=0,AG212/AG208&lt;0,AG212/AG208&gt;1),0,AG212/AG208),0)</f>
        <v>0.423928164835812</v>
      </c>
      <c r="AH213" s="33" t="n">
        <f aca="false">IFERROR(IF(OR(AH208&lt;=0,AH212/AH208&lt;0,AH212/AH208&gt;1),0,AH212/AH208),0)</f>
        <v>0.413325239688107</v>
      </c>
      <c r="AI213" s="33" t="n">
        <f aca="false">IFERROR(IF(OR(AI208&lt;=0,AI212/AI208&lt;0,AI212/AI208&gt;1),0,AI212/AI208),0)</f>
        <v>0.465025439684515</v>
      </c>
      <c r="AJ213" s="33" t="n">
        <f aca="false">IFERROR(IF(OR(AJ208&lt;=0,AJ212/AJ208&lt;0,AJ212/AJ208&gt;1),0,AJ212/AJ208),0)</f>
        <v>0.328104807893738</v>
      </c>
      <c r="AK213" s="33" t="n">
        <f aca="false">IFERROR(IF(OR(AK208&lt;=0,AK212/AK208&lt;0,AK212/AK208&gt;1),0,AK212/AK208),0)</f>
        <v>0.219455003874952</v>
      </c>
      <c r="AL213" s="33" t="n">
        <f aca="false">IFERROR(IF(OR(AL208&lt;=0,AL212/AL208&lt;0,AL212/AL208&gt;1),0,AL212/AL208),0)</f>
        <v>0.281451888972632</v>
      </c>
      <c r="AM213" s="33" t="n">
        <f aca="false">IFERROR(IF(OR(AM208&lt;=0,AM212/AM208&lt;0,AM212/AM208&gt;1),0,AM212/AM208),0)</f>
        <v>0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</v>
      </c>
      <c r="AR213" s="33" t="n">
        <f aca="false">IFERROR(IF(OR(AR208&lt;=0,AR212/AR208&lt;0,AR212/AR208&gt;1),0,AR212/AR208),0)</f>
        <v>0</v>
      </c>
      <c r="AS213" s="33" t="n">
        <f aca="false">IFERROR(IF(OR(AS208&lt;=0,AS212/AS208&lt;0,AS212/AS208&gt;1),0,AS212/AS208),0)</f>
        <v>0</v>
      </c>
      <c r="AT213" s="33" t="n">
        <f aca="false">IFERROR(IF(OR(AT208&lt;=0,AT212/AT208&lt;0,AT212/AT208&gt;1),0,AT212/AT208),0)</f>
        <v>0</v>
      </c>
      <c r="AU213" s="33" t="n">
        <f aca="false">IFERROR(IF(OR(AU208&lt;=0,AU212/AU208&lt;0,AU212/AU208&gt;1),0,AU212/AU208),0)</f>
        <v>0.194482343493562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</v>
      </c>
      <c r="BH213" s="33" t="n">
        <f aca="false">IFERROR(IF(OR(BH208&lt;=0,BH212/BH208&lt;0,BH212/BH208&gt;1),0,BH212/BH208),0)</f>
        <v>0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</v>
      </c>
      <c r="BO213" s="33" t="n">
        <f aca="false">IFERROR(IF(OR(BO208&lt;=0,BO212/BO208&lt;0,BO212/BO208&gt;1),0,BO212/BO208),0)</f>
        <v>0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</v>
      </c>
      <c r="BV213" s="33" t="n">
        <f aca="false">IFERROR(IF(OR(BV208&lt;=0,BV212/BV208&lt;0,BV212/BV208&gt;1),0,BV212/BV208),0)</f>
        <v>0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</v>
      </c>
      <c r="CL213" s="33" t="n">
        <f aca="false">IFERROR(IF(OR(CL208&lt;=0,CL212/CL208&lt;0,CL212/CL208&gt;1),0,CL212/CL208),0)</f>
        <v>0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customFormat="fals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-214835.89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225060.27</v>
      </c>
      <c r="R215" s="13" t="n">
        <f aca="false">ROUND(R212-(Budget!S57+Budget!S114),2)</f>
        <v>-723747.64</v>
      </c>
      <c r="S215" s="13" t="n">
        <f aca="false">ROUND(S212-(Budget!T57+Budget!T114),2)</f>
        <v>247364.98</v>
      </c>
      <c r="T215" s="13" t="n">
        <f aca="false">ROUND(T212-(Budget!U57+Budget!U114),2)</f>
        <v>312253.06</v>
      </c>
      <c r="U215" s="13" t="n">
        <f aca="false">ROUND(U212-(Budget!V57+Budget!V114),2)</f>
        <v>510347.08</v>
      </c>
      <c r="V215" s="13" t="n">
        <f aca="false">ROUND(V212-(Budget!W57+Budget!W114),2)</f>
        <v>630741.38</v>
      </c>
      <c r="W215" s="13" t="n">
        <f aca="false">ROUND(W212-(Budget!X57+Budget!X114),2)</f>
        <v>809951.81</v>
      </c>
      <c r="X215" s="13" t="n">
        <f aca="false">ROUND(X212-(Budget!Y57+Budget!Y114),2)</f>
        <v>745022.95</v>
      </c>
      <c r="Y215" s="13" t="n">
        <f aca="false">ROUND(Y212-(Budget!Z57+Budget!Z114),2)</f>
        <v>578071.3</v>
      </c>
      <c r="Z215" s="13" t="n">
        <f aca="false">ROUND(Z212-(Budget!AA57+Budget!AA114),2)</f>
        <v>702431.31</v>
      </c>
      <c r="AA215" s="13" t="n">
        <f aca="false">ROUND(AA212-(Budget!AB57+Budget!AB114),2)</f>
        <v>645367.61</v>
      </c>
      <c r="AB215" s="13" t="n">
        <f aca="false">ROUND(AB212-(Budget!AC57+Budget!AC114),2)</f>
        <v>689015.6</v>
      </c>
      <c r="AC215" s="13" t="n">
        <f aca="false">ROUND(AC212-(Budget!AD57+Budget!AD114),2)</f>
        <v>389544.21</v>
      </c>
      <c r="AD215" s="13" t="n">
        <f aca="false">ROUND(AD212-(Budget!AE57+Budget!AE114),2)</f>
        <v>412494.12</v>
      </c>
      <c r="AE215" s="13" t="n">
        <f aca="false">ROUND(AE212-(Budget!AF57+Budget!AF114),2)</f>
        <v>-105245.28</v>
      </c>
      <c r="AF215" s="13" t="n">
        <f aca="false">ROUND(AF212-(Budget!AG57+Budget!AG114),2)</f>
        <v>788355.48</v>
      </c>
      <c r="AG215" s="13" t="n">
        <f aca="false">ROUND(AG212-(Budget!AH57+Budget!AH114),2)</f>
        <v>501818.69</v>
      </c>
      <c r="AH215" s="13" t="n">
        <f aca="false">ROUND(AH212-(Budget!AI57+Budget!AI114),2)</f>
        <v>480425.14</v>
      </c>
      <c r="AI215" s="13" t="n">
        <f aca="false">ROUND(AI212-(Budget!AJ57+Budget!AJ114),2)</f>
        <v>592754.4</v>
      </c>
      <c r="AJ215" s="13" t="n">
        <f aca="false">ROUND(AJ212-(Budget!AK57+Budget!AK114),2)</f>
        <v>332998.49</v>
      </c>
      <c r="AK215" s="13" t="n">
        <f aca="false">ROUND(AK212-(Budget!AL57+Budget!AL114),2)</f>
        <v>191725</v>
      </c>
      <c r="AL215" s="13" t="n">
        <f aca="false">ROUND(AL212-(Budget!AM57+Budget!AM114),2)</f>
        <v>267103.47</v>
      </c>
      <c r="AM215" s="13" t="n">
        <f aca="false">ROUND(AM212-(Budget!AN57+Budget!AN114),2)</f>
        <v>-84009.6</v>
      </c>
      <c r="AN215" s="13" t="n">
        <f aca="false">ROUND(AN212-(Budget!AO57+Budget!AO114),2)</f>
        <v>-192491.65</v>
      </c>
      <c r="AO215" s="13" t="n">
        <f aca="false">ROUND(AO212-(Budget!AP57+Budget!AP114),2)</f>
        <v>-246058.59</v>
      </c>
      <c r="AP215" s="13" t="n">
        <f aca="false">ROUND(AP212-(Budget!AQ57+Budget!AQ114),2)</f>
        <v>-246058.59</v>
      </c>
      <c r="AQ215" s="13" t="n">
        <f aca="false">ROUND(AQ212-(Budget!AR57+Budget!AR114),2)</f>
        <v>-246058.59</v>
      </c>
      <c r="AR215" s="13" t="n">
        <f aca="false">ROUND(AR212-(Budget!AS57+Budget!AS114),2)</f>
        <v>-246058.59</v>
      </c>
      <c r="AS215" s="13" t="n">
        <f aca="false">ROUND(AS212-(Budget!AT57+Budget!AT114),2)</f>
        <v>-246058.59</v>
      </c>
      <c r="AT215" s="13" t="n">
        <f aca="false">ROUND(AT212-(Budget!AU57+Budget!AU114),2)</f>
        <v>-246058.59</v>
      </c>
      <c r="AU215" s="13" t="n">
        <f aca="false">ROUND(AU212-(Budget!AV57+Budget!AV114),2)</f>
        <v>169710.95</v>
      </c>
      <c r="AV215" s="13" t="n">
        <f aca="false">ROUND(AV212-(Budget!AW57+Budget!AW114),2)</f>
        <v>-537895.2</v>
      </c>
      <c r="AW215" s="13" t="n">
        <f aca="false">ROUND(AW212-(Budget!AX57+Budget!AX114),2)</f>
        <v>-537895.2</v>
      </c>
      <c r="AX215" s="13" t="n">
        <f aca="false">ROUND(AX212-(Budget!AY57+Budget!AY114),2)</f>
        <v>-537895.2</v>
      </c>
      <c r="AY215" s="13" t="n">
        <f aca="false">ROUND(AY212-(Budget!AZ57+Budget!AZ114),2)</f>
        <v>-537895.2</v>
      </c>
      <c r="AZ215" s="13" t="n">
        <f aca="false">ROUND(AZ212-(Budget!BA57+Budget!BA114),2)</f>
        <v>-537895.2</v>
      </c>
      <c r="BA215" s="13" t="n">
        <f aca="false">ROUND(BA212-(Budget!BB57+Budget!BB114),2)</f>
        <v>-551806.3</v>
      </c>
      <c r="BB215" s="13" t="n">
        <f aca="false">ROUND(BB212-(Budget!BC57+Budget!BC114),2)</f>
        <v>-551806.3</v>
      </c>
      <c r="BC215" s="13" t="n">
        <f aca="false">ROUND(BC212-(Budget!BD57+Budget!BD114),2)</f>
        <v>-551806.3</v>
      </c>
      <c r="BD215" s="13" t="n">
        <f aca="false">ROUND(BD212-(Budget!BE57+Budget!BE114),2)</f>
        <v>-551806.3</v>
      </c>
      <c r="BE215" s="13" t="n">
        <f aca="false">ROUND(BE212-(Budget!BF57+Budget!BF114),2)</f>
        <v>-551806.3</v>
      </c>
      <c r="BF215" s="13" t="n">
        <f aca="false">ROUND(BF212-(Budget!BG57+Budget!BG114),2)</f>
        <v>-551806.3</v>
      </c>
      <c r="BG215" s="13" t="n">
        <f aca="false">ROUND(BG212-(Budget!BH57+Budget!BH114),2)</f>
        <v>-551806.3</v>
      </c>
      <c r="BH215" s="13" t="n">
        <f aca="false">ROUND(BH212-(Budget!BI57+Budget!BI114),2)</f>
        <v>-302870.03</v>
      </c>
      <c r="BI215" s="13" t="n">
        <f aca="false">ROUND(BI212-(Budget!BJ57+Budget!BJ114),2)</f>
        <v>-709465.94</v>
      </c>
      <c r="BJ215" s="13" t="n">
        <f aca="false">ROUND(BJ212-(Budget!BK57+Budget!BK114),2)</f>
        <v>-709465.94</v>
      </c>
      <c r="BK215" s="13" t="n">
        <f aca="false">ROUND(BK212-(Budget!BL57+Budget!BL114),2)</f>
        <v>-709465.94</v>
      </c>
      <c r="BL215" s="13" t="n">
        <f aca="false">ROUND(BL212-(Budget!BM57+Budget!BM114),2)</f>
        <v>-709465.94</v>
      </c>
      <c r="BM215" s="13" t="n">
        <f aca="false">ROUND(BM212-(Budget!BN57+Budget!BN114),2)</f>
        <v>-723655.26</v>
      </c>
      <c r="BN215" s="13" t="n">
        <f aca="false">ROUND(BN212-(Budget!BO57+Budget!BO114),2)</f>
        <v>-723655.26</v>
      </c>
      <c r="BO215" s="13" t="n">
        <f aca="false">ROUND(BO212-(Budget!BP57+Budget!BP114),2)</f>
        <v>-723655.26</v>
      </c>
      <c r="BP215" s="13" t="n">
        <f aca="false">ROUND(BP212-(Budget!BQ57+Budget!BQ114),2)</f>
        <v>-723655.26</v>
      </c>
      <c r="BQ215" s="13" t="n">
        <f aca="false">ROUND(BQ212-(Budget!BR57+Budget!BR114),2)</f>
        <v>-723655.26</v>
      </c>
      <c r="BR215" s="13" t="n">
        <f aca="false">ROUND(BR212-(Budget!BS57+Budget!BS114),2)</f>
        <v>-670404.91</v>
      </c>
      <c r="BS215" s="13" t="n">
        <f aca="false">ROUND(BS212-(Budget!BT57+Budget!BT114),2)</f>
        <v>-723655.26</v>
      </c>
      <c r="BT215" s="13" t="n">
        <f aca="false">ROUND(BT212-(Budget!BU57+Budget!BU114),2)</f>
        <v>-723655.26</v>
      </c>
      <c r="BU215" s="13" t="n">
        <f aca="false">ROUND(BU212-(Budget!BV57+Budget!BV114),2)</f>
        <v>-655893.26</v>
      </c>
      <c r="BV215" s="13" t="n">
        <f aca="false">ROUND(BV212-(Budget!BW57+Budget!BW114),2)</f>
        <v>-723655.26</v>
      </c>
      <c r="BW215" s="13" t="n">
        <f aca="false">ROUND(BW212-(Budget!BX57+Budget!BX114),2)</f>
        <v>-723655.26</v>
      </c>
      <c r="BX215" s="13" t="n">
        <f aca="false">ROUND(BX212-(Budget!BY57+Budget!BY114),2)</f>
        <v>-655893.26</v>
      </c>
      <c r="BY215" s="13" t="n">
        <f aca="false">ROUND(BY212-(Budget!BZ57+Budget!BZ114),2)</f>
        <v>-738128.37</v>
      </c>
      <c r="BZ215" s="13" t="n">
        <f aca="false">ROUND(BZ212-(Budget!CA57+Budget!CA114),2)</f>
        <v>-738128.37</v>
      </c>
      <c r="CA215" s="13" t="n">
        <f aca="false">ROUND(CA212-(Budget!CB57+Budget!CB114),2)</f>
        <v>-670366.37</v>
      </c>
      <c r="CB215" s="13" t="n">
        <f aca="false">ROUND(CB212-(Budget!CC57+Budget!CC114),2)</f>
        <v>-738128.37</v>
      </c>
      <c r="CC215" s="13" t="n">
        <f aca="false">ROUND(CC212-(Budget!CD57+Budget!CD114),2)</f>
        <v>-738128.37</v>
      </c>
      <c r="CD215" s="13" t="n">
        <f aca="false">ROUND(CD212-(Budget!CE57+Budget!CE114),2)</f>
        <v>-661629.37</v>
      </c>
      <c r="CE215" s="13" t="n">
        <f aca="false">ROUND(CE212-(Budget!CF57+Budget!CF114),2)</f>
        <v>-738128.37</v>
      </c>
      <c r="CF215" s="13" t="n">
        <f aca="false">ROUND(CF212-(Budget!CG57+Budget!CG114),2)</f>
        <v>-738128.37</v>
      </c>
      <c r="CG215" s="13" t="n">
        <f aca="false">ROUND(CG212-(Budget!CH57+Budget!CH114),2)</f>
        <v>-661629.37</v>
      </c>
      <c r="CH215" s="13" t="n">
        <f aca="false">ROUND(CH212-(Budget!CI57+Budget!CI114),2)</f>
        <v>-738128.37</v>
      </c>
      <c r="CI215" s="13" t="n">
        <f aca="false">ROUND(CI212-(Budget!CJ57+Budget!CJ114),2)</f>
        <v>-738128.37</v>
      </c>
      <c r="CJ215" s="13" t="n">
        <f aca="false">ROUND(CJ212-(Budget!CK57+Budget!CK114),2)</f>
        <v>-655021.34</v>
      </c>
      <c r="CK215" s="13" t="n">
        <f aca="false">ROUND(CK212-(Budget!CL57+Budget!CL114),2)</f>
        <v>-595029.93</v>
      </c>
      <c r="CL215" s="13" t="n">
        <f aca="false">ROUND(CL212-(Budget!CM57+Budget!CM114),2)</f>
        <v>-595029.93</v>
      </c>
      <c r="CM215" s="13" t="n">
        <f aca="false">ROUND(CM212-(Budget!CN57+Budget!CN114),2)</f>
        <v>-595029.93</v>
      </c>
      <c r="CN215" s="13" t="n">
        <f aca="false">ROUND(CN212-(Budget!CO57+Budget!CO114),2)</f>
        <v>-595029.93</v>
      </c>
      <c r="CO215" s="13" t="n">
        <f aca="false">ROUND(CO212-(Budget!CP57+Budget!CP114),2)</f>
        <v>-595029.93</v>
      </c>
      <c r="CP215" s="13" t="n">
        <f aca="false">ROUND(CP212-(Budget!CQ57+Budget!CQ114),2)</f>
        <v>-595029.93</v>
      </c>
      <c r="CQ215" s="13" t="n">
        <f aca="false">ROUND(CQ212-(Budget!CR57+Budget!CR114),2)</f>
        <v>-595029.93</v>
      </c>
      <c r="CR215" s="13" t="n">
        <f aca="false">ROUND(CR212-(Budget!CS57+Budget!CS114),2)</f>
        <v>-595029.93</v>
      </c>
      <c r="CS215" s="13" t="n">
        <f aca="false">ROUND(CS212-(Budget!CT57+Budget!CT114),2)</f>
        <v>-595029.93</v>
      </c>
      <c r="CT215" s="13" t="n">
        <f aca="false">ROUND(CT212-(Budget!CU57+Budget!CU114),2)</f>
        <v>-521917.29</v>
      </c>
      <c r="CU215" s="13" t="n">
        <f aca="false">ROUND(CU212-(Budget!CV57+Budget!CV114),2)</f>
        <v>-521917.29</v>
      </c>
      <c r="CV215" s="13" t="n">
        <f aca="false">ROUND(CV212-(Budget!CW57+Budget!CW114),2)</f>
        <v>-521917.29</v>
      </c>
      <c r="CW215" s="13" t="n">
        <f aca="false">ROUND(CW212-(Budget!CX57+Budget!CX114),2)</f>
        <v>-479804.7</v>
      </c>
      <c r="CX215" s="13" t="n">
        <f aca="false">ROUND(CX212-(Budget!CY57+Budget!CY114),2)</f>
        <v>-462357.85</v>
      </c>
      <c r="CY215" s="13" t="n">
        <f aca="false">ROUND(CY212-(Budget!CZ57+Budget!CZ114),2)</f>
        <v>-462357.85</v>
      </c>
      <c r="CZ215" s="13" t="n">
        <f aca="false">ROUND(CZ212-(Budget!DA57+Budget!DA114),2)</f>
        <v>-462357.85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customFormat="fals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customFormat="fals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customFormat="fals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customFormat="fals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customFormat="fals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customFormat="fals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customFormat="fals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customFormat="fals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750000</v>
      </c>
      <c r="Q225" s="13" t="n">
        <f aca="false">P227</f>
        <v>750000</v>
      </c>
      <c r="R225" s="13" t="n">
        <f aca="false">Q227</f>
        <v>750000</v>
      </c>
      <c r="S225" s="13" t="n">
        <f aca="false">R227</f>
        <v>750000</v>
      </c>
      <c r="T225" s="13" t="n">
        <f aca="false">S227</f>
        <v>750000</v>
      </c>
      <c r="U225" s="13" t="n">
        <f aca="false">T227</f>
        <v>750000</v>
      </c>
      <c r="V225" s="13" t="n">
        <f aca="false">U227</f>
        <v>750000</v>
      </c>
      <c r="W225" s="13" t="n">
        <f aca="false">V227</f>
        <v>750000</v>
      </c>
      <c r="X225" s="13" t="n">
        <f aca="false">W227</f>
        <v>750000</v>
      </c>
      <c r="Y225" s="13" t="n">
        <f aca="false">X227</f>
        <v>750000</v>
      </c>
      <c r="Z225" s="13" t="n">
        <f aca="false">Y227</f>
        <v>750000</v>
      </c>
      <c r="AA225" s="13" t="n">
        <f aca="false">Z227</f>
        <v>750000</v>
      </c>
      <c r="AB225" s="13" t="n">
        <f aca="false">AA227</f>
        <v>500000</v>
      </c>
      <c r="AC225" s="13" t="n">
        <f aca="false">AB227</f>
        <v>500000</v>
      </c>
      <c r="AD225" s="13" t="n">
        <f aca="false">AC227</f>
        <v>500000</v>
      </c>
      <c r="AE225" s="13" t="n">
        <f aca="false">AD227</f>
        <v>500000</v>
      </c>
      <c r="AF225" s="13" t="n">
        <f aca="false">AE227</f>
        <v>500000</v>
      </c>
      <c r="AG225" s="13" t="n">
        <f aca="false">AF227</f>
        <v>500000</v>
      </c>
      <c r="AH225" s="13" t="n">
        <f aca="false">AG227</f>
        <v>500000</v>
      </c>
      <c r="AI225" s="13" t="n">
        <f aca="false">AH227</f>
        <v>500000</v>
      </c>
      <c r="AJ225" s="13" t="n">
        <f aca="false">AI227</f>
        <v>500000</v>
      </c>
      <c r="AK225" s="13" t="n">
        <f aca="false">AJ227</f>
        <v>500000</v>
      </c>
      <c r="AL225" s="13" t="n">
        <f aca="false">AK227</f>
        <v>500000</v>
      </c>
      <c r="AM225" s="13" t="n">
        <f aca="false">AL227</f>
        <v>500000</v>
      </c>
      <c r="AN225" s="13" t="n">
        <f aca="false">AM227</f>
        <v>250000</v>
      </c>
      <c r="AO225" s="13" t="n">
        <f aca="false">AN227</f>
        <v>250000</v>
      </c>
      <c r="AP225" s="13" t="n">
        <f aca="false">AO227</f>
        <v>250000</v>
      </c>
      <c r="AQ225" s="13" t="n">
        <f aca="false">AP227</f>
        <v>250000</v>
      </c>
      <c r="AR225" s="13" t="n">
        <f aca="false">AQ227</f>
        <v>250000</v>
      </c>
      <c r="AS225" s="13" t="n">
        <f aca="false">AR227</f>
        <v>250000</v>
      </c>
      <c r="AT225" s="13" t="n">
        <f aca="false">AS227</f>
        <v>250000</v>
      </c>
      <c r="AU225" s="13" t="n">
        <f aca="false">AT227</f>
        <v>250000</v>
      </c>
      <c r="AV225" s="13" t="n">
        <f aca="false">AU227</f>
        <v>250000</v>
      </c>
      <c r="AW225" s="13" t="n">
        <f aca="false">AV227</f>
        <v>250000</v>
      </c>
      <c r="AX225" s="13" t="n">
        <f aca="false">AW227</f>
        <v>250000</v>
      </c>
      <c r="AY225" s="13" t="n">
        <f aca="false">AX227</f>
        <v>250000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250000</v>
      </c>
      <c r="BM225" s="13" t="n">
        <f aca="false">BL227</f>
        <v>250000</v>
      </c>
      <c r="BN225" s="13" t="n">
        <f aca="false">BM227</f>
        <v>250000</v>
      </c>
      <c r="BO225" s="13" t="n">
        <f aca="false">BN227</f>
        <v>250000</v>
      </c>
      <c r="BP225" s="13" t="n">
        <f aca="false">BO227</f>
        <v>250000</v>
      </c>
      <c r="BQ225" s="13" t="n">
        <f aca="false">BP227</f>
        <v>250000</v>
      </c>
      <c r="BR225" s="13" t="n">
        <f aca="false">BQ227</f>
        <v>250000</v>
      </c>
      <c r="BS225" s="13" t="n">
        <f aca="false">BR227</f>
        <v>250000</v>
      </c>
      <c r="BT225" s="13" t="n">
        <f aca="false">BS227</f>
        <v>250000</v>
      </c>
      <c r="BU225" s="13" t="n">
        <f aca="false">BT227</f>
        <v>250000</v>
      </c>
      <c r="BV225" s="13" t="n">
        <f aca="false">BU227</f>
        <v>250000</v>
      </c>
      <c r="BW225" s="13" t="n">
        <f aca="false">BV227</f>
        <v>250000</v>
      </c>
      <c r="BX225" s="13" t="n">
        <f aca="false">BW227</f>
        <v>250000</v>
      </c>
      <c r="BY225" s="13" t="n">
        <f aca="false">BX227</f>
        <v>250000</v>
      </c>
      <c r="BZ225" s="13" t="n">
        <f aca="false">BY227</f>
        <v>250000</v>
      </c>
      <c r="CA225" s="13" t="n">
        <f aca="false">BZ227</f>
        <v>250000</v>
      </c>
      <c r="CB225" s="13" t="n">
        <f aca="false">CA227</f>
        <v>250000</v>
      </c>
      <c r="CC225" s="13" t="n">
        <f aca="false">CB227</f>
        <v>250000</v>
      </c>
      <c r="CD225" s="13" t="n">
        <f aca="false">CC227</f>
        <v>250000</v>
      </c>
      <c r="CE225" s="13" t="n">
        <f aca="false">CD227</f>
        <v>250000</v>
      </c>
      <c r="CF225" s="13" t="n">
        <f aca="false">CE227</f>
        <v>250000</v>
      </c>
      <c r="CG225" s="13" t="n">
        <f aca="false">CF227</f>
        <v>250000</v>
      </c>
      <c r="CH225" s="13" t="n">
        <f aca="false">CG227</f>
        <v>250000</v>
      </c>
      <c r="CI225" s="13" t="n">
        <f aca="false">CH227</f>
        <v>250000</v>
      </c>
      <c r="CJ225" s="13" t="n">
        <f aca="false">CI227</f>
        <v>250000</v>
      </c>
      <c r="CK225" s="13" t="n">
        <f aca="false">CJ227</f>
        <v>250000</v>
      </c>
      <c r="CL225" s="13" t="n">
        <f aca="false">CK227</f>
        <v>250000</v>
      </c>
      <c r="CM225" s="13" t="n">
        <f aca="false">CL227</f>
        <v>250000</v>
      </c>
      <c r="CN225" s="13" t="n">
        <f aca="false">CM227</f>
        <v>250000</v>
      </c>
      <c r="CO225" s="13" t="n">
        <f aca="false">CN227</f>
        <v>250000</v>
      </c>
      <c r="CP225" s="13" t="n">
        <f aca="false">CO227</f>
        <v>250000</v>
      </c>
      <c r="CQ225" s="13" t="n">
        <f aca="false">CP227</f>
        <v>250000</v>
      </c>
      <c r="CR225" s="13" t="n">
        <f aca="false">CQ227</f>
        <v>250000</v>
      </c>
      <c r="CS225" s="13" t="n">
        <f aca="false">CR227</f>
        <v>250000</v>
      </c>
      <c r="CT225" s="13" t="n">
        <f aca="false">CS227</f>
        <v>250000</v>
      </c>
      <c r="CU225" s="13" t="n">
        <f aca="false">CT227</f>
        <v>250000</v>
      </c>
      <c r="CV225" s="13" t="n">
        <f aca="false">CU227</f>
        <v>250000</v>
      </c>
      <c r="CW225" s="13" t="n">
        <f aca="false">CV227</f>
        <v>250000</v>
      </c>
      <c r="CX225" s="13" t="n">
        <f aca="false">CW227</f>
        <v>250000</v>
      </c>
      <c r="CY225" s="13" t="n">
        <f aca="false">CX227</f>
        <v>250000</v>
      </c>
      <c r="CZ225" s="13" t="n">
        <f aca="false">CY227</f>
        <v>250000</v>
      </c>
      <c r="DA225" s="13" t="n">
        <f aca="false">CZ227</f>
        <v>250000</v>
      </c>
      <c r="DB225" s="13" t="n">
        <f aca="false">DA227</f>
        <v>250000</v>
      </c>
      <c r="DC225" s="13" t="n">
        <f aca="false">DB227</f>
        <v>250000</v>
      </c>
      <c r="DD225" s="13" t="n">
        <f aca="false">DC227</f>
        <v>250000</v>
      </c>
      <c r="DE225" s="13" t="n">
        <f aca="false">DD227</f>
        <v>250000</v>
      </c>
    </row>
    <row r="226" customFormat="fals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-250000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customFormat="fals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750000</v>
      </c>
      <c r="P227" s="46" t="n">
        <f aca="false">MAX(0,P225+P226)</f>
        <v>750000</v>
      </c>
      <c r="Q227" s="46" t="n">
        <f aca="false">MAX(0,Q225+Q226)</f>
        <v>750000</v>
      </c>
      <c r="R227" s="46" t="n">
        <f aca="false">MAX(0,R225+R226)</f>
        <v>750000</v>
      </c>
      <c r="S227" s="46" t="n">
        <f aca="false">MAX(0,S225+S226)</f>
        <v>750000</v>
      </c>
      <c r="T227" s="46" t="n">
        <f aca="false">MAX(0,T225+T226)</f>
        <v>750000</v>
      </c>
      <c r="U227" s="46" t="n">
        <f aca="false">MAX(0,U225+U226)</f>
        <v>750000</v>
      </c>
      <c r="V227" s="46" t="n">
        <f aca="false">MAX(0,V225+V226)</f>
        <v>750000</v>
      </c>
      <c r="W227" s="46" t="n">
        <f aca="false">MAX(0,W225+W226)</f>
        <v>750000</v>
      </c>
      <c r="X227" s="46" t="n">
        <f aca="false">MAX(0,X225+X226)</f>
        <v>750000</v>
      </c>
      <c r="Y227" s="46" t="n">
        <f aca="false">MAX(0,Y225+Y226)</f>
        <v>750000</v>
      </c>
      <c r="Z227" s="46" t="n">
        <f aca="false">MAX(0,Z225+Z226)</f>
        <v>750000</v>
      </c>
      <c r="AA227" s="46" t="n">
        <f aca="false">MAX(0,AA225+AA226)</f>
        <v>500000</v>
      </c>
      <c r="AB227" s="46" t="n">
        <f aca="false">MAX(0,AB225+AB226)</f>
        <v>500000</v>
      </c>
      <c r="AC227" s="46" t="n">
        <f aca="false">MAX(0,AC225+AC226)</f>
        <v>500000</v>
      </c>
      <c r="AD227" s="46" t="n">
        <f aca="false">MAX(0,AD225+AD226)</f>
        <v>500000</v>
      </c>
      <c r="AE227" s="46" t="n">
        <f aca="false">MAX(0,AE225+AE226)</f>
        <v>500000</v>
      </c>
      <c r="AF227" s="46" t="n">
        <f aca="false">MAX(0,AF225+AF226)</f>
        <v>500000</v>
      </c>
      <c r="AG227" s="46" t="n">
        <f aca="false">MAX(0,AG225+AG226)</f>
        <v>500000</v>
      </c>
      <c r="AH227" s="46" t="n">
        <f aca="false">MAX(0,AH225+AH226)</f>
        <v>500000</v>
      </c>
      <c r="AI227" s="46" t="n">
        <f aca="false">MAX(0,AI225+AI226)</f>
        <v>500000</v>
      </c>
      <c r="AJ227" s="46" t="n">
        <f aca="false">MAX(0,AJ225+AJ226)</f>
        <v>500000</v>
      </c>
      <c r="AK227" s="46" t="n">
        <f aca="false">MAX(0,AK225+AK226)</f>
        <v>500000</v>
      </c>
      <c r="AL227" s="46" t="n">
        <f aca="false">MAX(0,AL225+AL226)</f>
        <v>500000</v>
      </c>
      <c r="AM227" s="46" t="n">
        <f aca="false">MAX(0,AM225+AM226)</f>
        <v>250000</v>
      </c>
      <c r="AN227" s="46" t="n">
        <f aca="false">MAX(0,AN225+AN226)</f>
        <v>250000</v>
      </c>
      <c r="AO227" s="46" t="n">
        <f aca="false">MAX(0,AO225+AO226)</f>
        <v>250000</v>
      </c>
      <c r="AP227" s="46" t="n">
        <f aca="false">MAX(0,AP225+AP226)</f>
        <v>250000</v>
      </c>
      <c r="AQ227" s="46" t="n">
        <f aca="false">MAX(0,AQ225+AQ226)</f>
        <v>250000</v>
      </c>
      <c r="AR227" s="46" t="n">
        <f aca="false">MAX(0,AR225+AR226)</f>
        <v>250000</v>
      </c>
      <c r="AS227" s="46" t="n">
        <f aca="false">MAX(0,AS225+AS226)</f>
        <v>250000</v>
      </c>
      <c r="AT227" s="46" t="n">
        <f aca="false">MAX(0,AT225+AT226)</f>
        <v>250000</v>
      </c>
      <c r="AU227" s="46" t="n">
        <f aca="false">MAX(0,AU225+AU226)</f>
        <v>250000</v>
      </c>
      <c r="AV227" s="46" t="n">
        <f aca="false">MAX(0,AV225+AV226)</f>
        <v>250000</v>
      </c>
      <c r="AW227" s="46" t="n">
        <f aca="false">MAX(0,AW225+AW226)</f>
        <v>250000</v>
      </c>
      <c r="AX227" s="46" t="n">
        <f aca="false">MAX(0,AX225+AX226)</f>
        <v>250000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250000</v>
      </c>
      <c r="BL227" s="46" t="n">
        <f aca="false">MAX(0,BL225+BL226)</f>
        <v>250000</v>
      </c>
      <c r="BM227" s="46" t="n">
        <f aca="false">MAX(0,BM225+BM226)</f>
        <v>250000</v>
      </c>
      <c r="BN227" s="46" t="n">
        <f aca="false">MAX(0,BN225+BN226)</f>
        <v>250000</v>
      </c>
      <c r="BO227" s="46" t="n">
        <f aca="false">MAX(0,BO225+BO226)</f>
        <v>250000</v>
      </c>
      <c r="BP227" s="46" t="n">
        <f aca="false">MAX(0,BP225+BP226)</f>
        <v>250000</v>
      </c>
      <c r="BQ227" s="46" t="n">
        <f aca="false">MAX(0,BQ225+BQ226)</f>
        <v>250000</v>
      </c>
      <c r="BR227" s="46" t="n">
        <f aca="false">MAX(0,BR225+BR226)</f>
        <v>250000</v>
      </c>
      <c r="BS227" s="46" t="n">
        <f aca="false">MAX(0,BS225+BS226)</f>
        <v>250000</v>
      </c>
      <c r="BT227" s="46" t="n">
        <f aca="false">MAX(0,BT225+BT226)</f>
        <v>250000</v>
      </c>
      <c r="BU227" s="46" t="n">
        <f aca="false">MAX(0,BU225+BU226)</f>
        <v>250000</v>
      </c>
      <c r="BV227" s="46" t="n">
        <f aca="false">MAX(0,BV225+BV226)</f>
        <v>250000</v>
      </c>
      <c r="BW227" s="46" t="n">
        <f aca="false">MAX(0,BW225+BW226)</f>
        <v>250000</v>
      </c>
      <c r="BX227" s="46" t="n">
        <f aca="false">MAX(0,BX225+BX226)</f>
        <v>250000</v>
      </c>
      <c r="BY227" s="46" t="n">
        <f aca="false">MAX(0,BY225+BY226)</f>
        <v>250000</v>
      </c>
      <c r="BZ227" s="46" t="n">
        <f aca="false">MAX(0,BZ225+BZ226)</f>
        <v>250000</v>
      </c>
      <c r="CA227" s="46" t="n">
        <f aca="false">MAX(0,CA225+CA226)</f>
        <v>250000</v>
      </c>
      <c r="CB227" s="46" t="n">
        <f aca="false">MAX(0,CB225+CB226)</f>
        <v>250000</v>
      </c>
      <c r="CC227" s="46" t="n">
        <f aca="false">MAX(0,CC225+CC226)</f>
        <v>250000</v>
      </c>
      <c r="CD227" s="46" t="n">
        <f aca="false">MAX(0,CD225+CD226)</f>
        <v>250000</v>
      </c>
      <c r="CE227" s="46" t="n">
        <f aca="false">MAX(0,CE225+CE226)</f>
        <v>250000</v>
      </c>
      <c r="CF227" s="46" t="n">
        <f aca="false">MAX(0,CF225+CF226)</f>
        <v>250000</v>
      </c>
      <c r="CG227" s="46" t="n">
        <f aca="false">MAX(0,CG225+CG226)</f>
        <v>250000</v>
      </c>
      <c r="CH227" s="46" t="n">
        <f aca="false">MAX(0,CH225+CH226)</f>
        <v>250000</v>
      </c>
      <c r="CI227" s="46" t="n">
        <f aca="false">MAX(0,CI225+CI226)</f>
        <v>250000</v>
      </c>
      <c r="CJ227" s="46" t="n">
        <f aca="false">MAX(0,CJ225+CJ226)</f>
        <v>250000</v>
      </c>
      <c r="CK227" s="46" t="n">
        <f aca="false">MAX(0,CK225+CK226)</f>
        <v>250000</v>
      </c>
      <c r="CL227" s="46" t="n">
        <f aca="false">MAX(0,CL225+CL226)</f>
        <v>250000</v>
      </c>
      <c r="CM227" s="46" t="n">
        <f aca="false">MAX(0,CM225+CM226)</f>
        <v>250000</v>
      </c>
      <c r="CN227" s="46" t="n">
        <f aca="false">MAX(0,CN225+CN226)</f>
        <v>250000</v>
      </c>
      <c r="CO227" s="46" t="n">
        <f aca="false">MAX(0,CO225+CO226)</f>
        <v>250000</v>
      </c>
      <c r="CP227" s="46" t="n">
        <f aca="false">MAX(0,CP225+CP226)</f>
        <v>250000</v>
      </c>
      <c r="CQ227" s="46" t="n">
        <f aca="false">MAX(0,CQ225+CQ226)</f>
        <v>250000</v>
      </c>
      <c r="CR227" s="46" t="n">
        <f aca="false">MAX(0,CR225+CR226)</f>
        <v>250000</v>
      </c>
      <c r="CS227" s="46" t="n">
        <f aca="false">MAX(0,CS225+CS226)</f>
        <v>250000</v>
      </c>
      <c r="CT227" s="46" t="n">
        <f aca="false">MAX(0,CT225+CT226)</f>
        <v>250000</v>
      </c>
      <c r="CU227" s="46" t="n">
        <f aca="false">MAX(0,CU225+CU226)</f>
        <v>250000</v>
      </c>
      <c r="CV227" s="46" t="n">
        <f aca="false">MAX(0,CV225+CV226)</f>
        <v>250000</v>
      </c>
      <c r="CW227" s="46" t="n">
        <f aca="false">MAX(0,CW225+CW226)</f>
        <v>250000</v>
      </c>
      <c r="CX227" s="46" t="n">
        <f aca="false">MAX(0,CX225+CX226)</f>
        <v>250000</v>
      </c>
      <c r="CY227" s="46" t="n">
        <f aca="false">MAX(0,CY225+CY226)</f>
        <v>250000</v>
      </c>
      <c r="CZ227" s="46" t="n">
        <f aca="false">MAX(0,CZ225+CZ226)</f>
        <v>250000</v>
      </c>
      <c r="DA227" s="46" t="n">
        <f aca="false">MAX(0,DA225+DA226)</f>
        <v>250000</v>
      </c>
      <c r="DB227" s="46" t="n">
        <f aca="false">MAX(0,DB225+DB226)</f>
        <v>250000</v>
      </c>
      <c r="DC227" s="46" t="n">
        <f aca="false">MAX(0,DC225+DC226)</f>
        <v>250000</v>
      </c>
      <c r="DD227" s="46" t="n">
        <f aca="false">MAX(0,DD225+DD226)</f>
        <v>250000</v>
      </c>
      <c r="DE227" s="46" t="n">
        <f aca="false">MAX(0,DE225+DE226)</f>
        <v>250000</v>
      </c>
    </row>
    <row r="228" customFormat="fals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customFormat="fals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customFormat="fals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customFormat="fals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customFormat="fals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customFormat="fals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customFormat="fals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customFormat="fals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customFormat="fals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customFormat="fals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customFormat="fals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customFormat="fals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customFormat="fals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customFormat="fals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customFormat="fals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customFormat="fals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customFormat="fals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customFormat="fals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customFormat="fals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customFormat="fals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customFormat="fals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customFormat="fals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customFormat="fals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customFormat="fals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customFormat="fals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customFormat="fals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customFormat="fals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customFormat="fals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customFormat="fals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customFormat="fals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customFormat="fals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customFormat="fals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customFormat="fals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45398176.5276048</v>
      </c>
      <c r="AM260" s="30" t="n">
        <f aca="false">SUM(AM252:AM259)+AM261</f>
        <v>40936084.40451</v>
      </c>
      <c r="AN260" s="30" t="n">
        <f aca="false">SUM(AN252:AN259)+AN261</f>
        <v>37394529.715966</v>
      </c>
      <c r="AO260" s="30" t="n">
        <f aca="false">SUM(AO252:AO259)+AO261</f>
        <v>34221969.864258</v>
      </c>
      <c r="AP260" s="30" t="n">
        <f aca="false">SUM(AP252:AP259)+AP261</f>
        <v>31104163.575108</v>
      </c>
      <c r="AQ260" s="30" t="n">
        <f aca="false">SUM(AQ252:AQ259)+AQ261</f>
        <v>28058055.635742</v>
      </c>
      <c r="AR260" s="30" t="n">
        <f aca="false">SUM(AR252:AR259)+AR261</f>
        <v>25099755.346316</v>
      </c>
      <c r="AS260" s="30" t="n">
        <f aca="false">SUM(AS252:AS259)+AS261</f>
        <v>22244142.534286</v>
      </c>
      <c r="AT260" s="30" t="n">
        <f aca="false">SUM(AT252:AT259)+AT261</f>
        <v>19504820.054386</v>
      </c>
      <c r="AU260" s="30" t="n">
        <f aca="false">SUM(AU252:AU259)+AU261</f>
        <v>16893806.4244</v>
      </c>
      <c r="AV260" s="30" t="n">
        <f aca="false">SUM(AV252:AV259)+AV261</f>
        <v>15049033.294064</v>
      </c>
      <c r="AW260" s="30" t="n">
        <f aca="false">SUM(AW252:AW259)+AW261</f>
        <v>13258584.501624</v>
      </c>
      <c r="AX260" s="30" t="n">
        <f aca="false">SUM(AX252:AX259)+AX261</f>
        <v>11538273.165056</v>
      </c>
      <c r="AY260" s="30" t="n">
        <f aca="false">SUM(AY252:AY259)+AY261</f>
        <v>9901787.667552</v>
      </c>
      <c r="AZ260" s="30" t="n">
        <f aca="false">SUM(AZ252:AZ259)+AZ261</f>
        <v>8360541.887544</v>
      </c>
      <c r="BA260" s="30" t="n">
        <f aca="false">SUM(BA252:BA259)+BA261</f>
        <v>6923385.71628</v>
      </c>
      <c r="BB260" s="30" t="n">
        <f aca="false">SUM(BB252:BB259)+BB261</f>
        <v>5596646.412456</v>
      </c>
      <c r="BC260" s="30" t="n">
        <f aca="false">SUM(BC252:BC259)+BC261</f>
        <v>4384004.53832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0</v>
      </c>
      <c r="BK260" s="30" t="n">
        <f aca="false">SUM(BK252:BK259)+BK261</f>
        <v>0</v>
      </c>
      <c r="BL260" s="30" t="n">
        <f aca="false">SUM(BL252:BL259)+BL261</f>
        <v>0</v>
      </c>
      <c r="BM260" s="30" t="n">
        <f aca="false">SUM(BM252:BM259)+BM261</f>
        <v>0</v>
      </c>
      <c r="BN260" s="30" t="n">
        <f aca="false">SUM(BN252:BN259)+BN261</f>
        <v>0</v>
      </c>
      <c r="BO260" s="30" t="n">
        <f aca="false">SUM(BO252:BO259)+BO261</f>
        <v>0</v>
      </c>
      <c r="BP260" s="30" t="n">
        <f aca="false">SUM(BP252:BP259)+BP261</f>
        <v>0</v>
      </c>
      <c r="BQ260" s="30" t="n">
        <f aca="false">SUM(BQ252:BQ259)+BQ261</f>
        <v>0</v>
      </c>
      <c r="BR260" s="30" t="n">
        <f aca="false">SUM(BR252:BR259)+BR261</f>
        <v>0</v>
      </c>
      <c r="BS260" s="30" t="n">
        <f aca="false">SUM(BS252:BS259)+BS261</f>
        <v>0</v>
      </c>
      <c r="BT260" s="30" t="n">
        <f aca="false">SUM(BT252:BT259)+BT261</f>
        <v>0</v>
      </c>
      <c r="BU260" s="30" t="n">
        <f aca="false">SUM(BU252:BU259)+BU261</f>
        <v>0</v>
      </c>
      <c r="BV260" s="30" t="n">
        <f aca="false">SUM(BV252:BV259)+BV261</f>
        <v>0</v>
      </c>
      <c r="BW260" s="30" t="n">
        <f aca="false">SUM(BW252:BW259)+BW261</f>
        <v>0</v>
      </c>
      <c r="BX260" s="30" t="n">
        <f aca="false">SUM(BX252:BX259)+BX261</f>
        <v>0</v>
      </c>
      <c r="BY260" s="30" t="n">
        <f aca="false">SUM(BY252:BY259)+BY261</f>
        <v>0</v>
      </c>
      <c r="BZ260" s="30" t="n">
        <f aca="false">SUM(BZ252:BZ259)+BZ261</f>
        <v>0</v>
      </c>
      <c r="CA260" s="30" t="n">
        <f aca="false">SUM(CA252:CA259)+CA261</f>
        <v>0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0</v>
      </c>
      <c r="CI260" s="30" t="n">
        <f aca="false">SUM(CI252:CI259)+CI261</f>
        <v>0</v>
      </c>
      <c r="CJ260" s="30" t="n">
        <f aca="false">SUM(CJ252:CJ259)+CJ261</f>
        <v>0</v>
      </c>
      <c r="CK260" s="30" t="n">
        <f aca="false">SUM(CK252:CK259)+CK261</f>
        <v>0</v>
      </c>
      <c r="CL260" s="30" t="n">
        <f aca="false">SUM(CL252:CL259)+CL261</f>
        <v>0</v>
      </c>
      <c r="CM260" s="30" t="n">
        <f aca="false">SUM(CM252:CM259)+CM261</f>
        <v>0</v>
      </c>
      <c r="CN260" s="30" t="n">
        <f aca="false">SUM(CN252:CN259)+CN261</f>
        <v>0</v>
      </c>
      <c r="CO260" s="30" t="n">
        <f aca="false">SUM(CO252:CO259)+CO261</f>
        <v>0</v>
      </c>
      <c r="CP260" s="30" t="n">
        <f aca="false">SUM(CP252:CP259)+CP261</f>
        <v>0</v>
      </c>
      <c r="CQ260" s="30" t="n">
        <f aca="false">SUM(CQ252:CQ259)+CQ261</f>
        <v>0</v>
      </c>
      <c r="CR260" s="30" t="n">
        <f aca="false">SUM(CR252:CR259)+CR261</f>
        <v>0</v>
      </c>
      <c r="CS260" s="30" t="n">
        <f aca="false">SUM(CS252:CS259)+CS261</f>
        <v>0</v>
      </c>
      <c r="CT260" s="30" t="n">
        <f aca="false">SUM(CT252:CT259)+CT261</f>
        <v>0</v>
      </c>
      <c r="CU260" s="30" t="n">
        <f aca="false">SUM(CU252:CU259)+CU261</f>
        <v>0</v>
      </c>
      <c r="CV260" s="30" t="n">
        <f aca="false">SUM(CV252:CV259)+CV261</f>
        <v>0</v>
      </c>
      <c r="CW260" s="30" t="n">
        <f aca="false">SUM(CW252:CW259)+CW261</f>
        <v>0</v>
      </c>
      <c r="CX260" s="30" t="n">
        <f aca="false">SUM(CX252:CX259)+CX261</f>
        <v>0</v>
      </c>
      <c r="CY260" s="30" t="n">
        <f aca="false">SUM(CY252:CY259)+CY261</f>
        <v>0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customFormat="fals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0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0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0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0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0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0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0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0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0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0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0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0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0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0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0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0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0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0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customFormat="fals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customFormat="fals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customFormat="fals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customFormat="fals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2731531.7569289</v>
      </c>
      <c r="L265" s="13" t="n">
        <f aca="false">K273</f>
        <v>3102764.1386078</v>
      </c>
      <c r="M265" s="13" t="n">
        <f aca="false">L273</f>
        <v>3453306.11258114</v>
      </c>
      <c r="N265" s="13" t="n">
        <f aca="false">M273</f>
        <v>3330232.18849943</v>
      </c>
      <c r="O265" s="13" t="n">
        <f aca="false">N273</f>
        <v>3592711.4584117</v>
      </c>
      <c r="P265" s="13" t="n">
        <f aca="false">O273</f>
        <v>3961786.05404463</v>
      </c>
      <c r="Q265" s="13" t="n">
        <f aca="false">P273</f>
        <v>4304631.00255256</v>
      </c>
      <c r="R265" s="13" t="n">
        <f aca="false">Q273</f>
        <v>4668949.3432605</v>
      </c>
      <c r="S265" s="13" t="n">
        <f aca="false">R273</f>
        <v>4860675.16636091</v>
      </c>
      <c r="T265" s="13" t="n">
        <f aca="false">S273</f>
        <v>4268189.21236794</v>
      </c>
      <c r="U265" s="13" t="n">
        <f aca="false">T273</f>
        <v>4587995.93624503</v>
      </c>
      <c r="V265" s="13" t="n">
        <f aca="false">U273</f>
        <v>5075787.24725607</v>
      </c>
      <c r="W265" s="13" t="n">
        <f aca="false">V273</f>
        <v>5857753.13426711</v>
      </c>
      <c r="X265" s="13" t="n">
        <f aca="false">W273</f>
        <v>6701756.19677816</v>
      </c>
      <c r="Y265" s="13" t="n">
        <f aca="false">X273</f>
        <v>7594026.08204625</v>
      </c>
      <c r="Z265" s="13" t="n">
        <f aca="false">Y273</f>
        <v>8367428.12672326</v>
      </c>
      <c r="AA265" s="13" t="n">
        <f aca="false">Z273</f>
        <v>9035317.86885027</v>
      </c>
      <c r="AB265" s="13" t="n">
        <f aca="false">AA273</f>
        <v>9832406.97597728</v>
      </c>
      <c r="AC265" s="13" t="n">
        <f aca="false">AB273</f>
        <v>10651335.418495</v>
      </c>
      <c r="AD265" s="13" t="n">
        <f aca="false">AC273</f>
        <v>11380223.0915489</v>
      </c>
      <c r="AE265" s="13" t="n">
        <f aca="false">AD273</f>
        <v>11879237.7998592</v>
      </c>
      <c r="AF265" s="13" t="n">
        <f aca="false">AE273</f>
        <v>12393772.8356261</v>
      </c>
      <c r="AG265" s="13" t="n">
        <f aca="false">AF273</f>
        <v>12516332.5978274</v>
      </c>
      <c r="AH265" s="13" t="n">
        <f aca="false">AG273</f>
        <v>13408508.1285883</v>
      </c>
      <c r="AI265" s="13" t="n">
        <f aca="false">AH273</f>
        <v>14038900.7656578</v>
      </c>
      <c r="AJ265" s="13" t="n">
        <f aca="false">AI273</f>
        <v>14769804.5193168</v>
      </c>
      <c r="AK265" s="13" t="n">
        <f aca="false">AJ273</f>
        <v>15599724.7166047</v>
      </c>
      <c r="AL265" s="13" t="n">
        <f aca="false">AK273</f>
        <v>16152882.724526</v>
      </c>
      <c r="AM265" s="13" t="n">
        <f aca="false">AL273</f>
        <v>16690192.2765688</v>
      </c>
      <c r="AN265" s="13" t="n">
        <f aca="false">AM273</f>
        <v>17123116.422396</v>
      </c>
      <c r="AO265" s="13" t="n">
        <f aca="false">AN273</f>
        <v>17467956.8276212</v>
      </c>
      <c r="AP265" s="13" t="n">
        <f aca="false">AO273</f>
        <v>17438982.3759062</v>
      </c>
      <c r="AQ265" s="13" t="n">
        <f aca="false">AP273</f>
        <v>17370079.3141911</v>
      </c>
      <c r="AR265" s="13" t="n">
        <f aca="false">AQ273</f>
        <v>17301176.252476</v>
      </c>
      <c r="AS265" s="13" t="n">
        <f aca="false">AR273</f>
        <v>17232273.1907609</v>
      </c>
      <c r="AT265" s="13" t="n">
        <f aca="false">AS273</f>
        <v>17163370.1290459</v>
      </c>
      <c r="AU265" s="13" t="n">
        <f aca="false">AT273</f>
        <v>17094467.0673308</v>
      </c>
      <c r="AV265" s="13" t="n">
        <f aca="false">AU273</f>
        <v>17420176.9079207</v>
      </c>
      <c r="AW265" s="13" t="n">
        <f aca="false">AV273</f>
        <v>17788998.5102478</v>
      </c>
      <c r="AX265" s="13" t="n">
        <f aca="false">AW273</f>
        <v>17442850.6700624</v>
      </c>
      <c r="AY265" s="13" t="n">
        <f aca="false">AX273</f>
        <v>17096702.829877</v>
      </c>
      <c r="AZ265" s="13" t="n">
        <f aca="false">AY273</f>
        <v>16750554.9896916</v>
      </c>
      <c r="BA265" s="13" t="n">
        <f aca="false">AZ273</f>
        <v>16404407.1495062</v>
      </c>
      <c r="BB265" s="13" t="n">
        <f aca="false">BA273</f>
        <v>16048340.8193406</v>
      </c>
      <c r="BC265" s="13" t="n">
        <f aca="false">BB273</f>
        <v>15692274.489175</v>
      </c>
      <c r="BD265" s="13" t="n">
        <f aca="false">BC273</f>
        <v>15336208.1590093</v>
      </c>
      <c r="BE265" s="13" t="n">
        <f aca="false">BD273</f>
        <v>14980141.8288437</v>
      </c>
      <c r="BF265" s="13" t="n">
        <f aca="false">BE273</f>
        <v>14624075.4986781</v>
      </c>
      <c r="BG265" s="13" t="n">
        <f aca="false">BF273</f>
        <v>14268009.1685125</v>
      </c>
      <c r="BH265" s="13" t="n">
        <f aca="false">BG273</f>
        <v>13911942.8383469</v>
      </c>
      <c r="BI265" s="13" t="n">
        <f aca="false">BH273</f>
        <v>13792365.9694841</v>
      </c>
      <c r="BJ265" s="13" t="n">
        <f aca="false">BI273</f>
        <v>13693118.8964175</v>
      </c>
      <c r="BK265" s="13" t="n">
        <f aca="false">BJ273</f>
        <v>13187275.9074268</v>
      </c>
      <c r="BL265" s="13" t="n">
        <f aca="false">BK273</f>
        <v>12681432.9184361</v>
      </c>
      <c r="BM265" s="13" t="n">
        <f aca="false">BL273</f>
        <v>12175589.9294453</v>
      </c>
      <c r="BN265" s="13" t="n">
        <f aca="false">BM273</f>
        <v>11659630.0806748</v>
      </c>
      <c r="BO265" s="13" t="n">
        <f aca="false">BN273</f>
        <v>11143670.2319043</v>
      </c>
      <c r="BP265" s="13" t="n">
        <f aca="false">BO273</f>
        <v>10627710.3831337</v>
      </c>
      <c r="BQ265" s="13" t="n">
        <f aca="false">BP273</f>
        <v>10111750.5343632</v>
      </c>
      <c r="BR265" s="13" t="n">
        <f aca="false">BQ273</f>
        <v>9595790.68559261</v>
      </c>
      <c r="BS265" s="13" t="n">
        <f aca="false">BR273</f>
        <v>9079830.83682207</v>
      </c>
      <c r="BT265" s="13" t="n">
        <f aca="false">BS273</f>
        <v>8563870.98805152</v>
      </c>
      <c r="BU265" s="13" t="n">
        <f aca="false">BT273</f>
        <v>8047911.13928098</v>
      </c>
      <c r="BV265" s="13" t="n">
        <f aca="false">BU273</f>
        <v>7531951.29051043</v>
      </c>
      <c r="BW265" s="13" t="n">
        <f aca="false">BV273</f>
        <v>7015991.44173989</v>
      </c>
      <c r="BX265" s="13" t="n">
        <f aca="false">BW273</f>
        <v>6500031.59296934</v>
      </c>
      <c r="BY265" s="13" t="n">
        <f aca="false">BX273</f>
        <v>5984071.7441988</v>
      </c>
      <c r="BZ265" s="13" t="n">
        <f aca="false">BY273</f>
        <v>5457792.69845284</v>
      </c>
      <c r="CA265" s="13" t="n">
        <f aca="false">BZ273</f>
        <v>4931513.65270689</v>
      </c>
      <c r="CB265" s="13" t="n">
        <f aca="false">CA273</f>
        <v>4405234.60696093</v>
      </c>
      <c r="CC265" s="13" t="n">
        <f aca="false">CB273</f>
        <v>3878955.56121498</v>
      </c>
      <c r="CD265" s="13" t="n">
        <f aca="false">CC273</f>
        <v>3352676.51546902</v>
      </c>
      <c r="CE265" s="13" t="n">
        <f aca="false">CD273</f>
        <v>2826397.46972306</v>
      </c>
      <c r="CF265" s="13" t="n">
        <f aca="false">CE273</f>
        <v>2300118.42397711</v>
      </c>
      <c r="CG265" s="13" t="n">
        <f aca="false">CF273</f>
        <v>1773839.37823115</v>
      </c>
      <c r="CH265" s="13" t="n">
        <f aca="false">CG273</f>
        <v>1247560.3324852</v>
      </c>
      <c r="CI265" s="13" t="n">
        <f aca="false">CH273</f>
        <v>721281.28673924</v>
      </c>
      <c r="CJ265" s="13" t="n">
        <f aca="false">CI273</f>
        <v>195002.240993284</v>
      </c>
      <c r="CK265" s="13" t="n">
        <f aca="false">CJ273</f>
        <v>-331276.804752672</v>
      </c>
      <c r="CL265" s="13" t="n">
        <f aca="false">CK273</f>
        <v>-868081.431413546</v>
      </c>
      <c r="CM265" s="13" t="n">
        <f aca="false">CL273</f>
        <v>-1404886.05807442</v>
      </c>
      <c r="CN265" s="13" t="n">
        <f aca="false">CM273</f>
        <v>-1941690.6847353</v>
      </c>
      <c r="CO265" s="13" t="n">
        <f aca="false">CN273</f>
        <v>-2478495.31139617</v>
      </c>
      <c r="CP265" s="13" t="n">
        <f aca="false">CO273</f>
        <v>-3015299.93805705</v>
      </c>
      <c r="CQ265" s="13" t="n">
        <f aca="false">CP273</f>
        <v>-3552104.56471792</v>
      </c>
      <c r="CR265" s="13" t="n">
        <f aca="false">CQ273</f>
        <v>-4088909.1913788</v>
      </c>
      <c r="CS265" s="13" t="n">
        <f aca="false">CR273</f>
        <v>-4625713.81803967</v>
      </c>
      <c r="CT265" s="13" t="n">
        <f aca="false">CS273</f>
        <v>-5162518.44470055</v>
      </c>
      <c r="CU265" s="13" t="n">
        <f aca="false">CT273</f>
        <v>-5635232.39384444</v>
      </c>
      <c r="CV265" s="13" t="n">
        <f aca="false">CU273</f>
        <v>-6107946.34298834</v>
      </c>
      <c r="CW265" s="13" t="n">
        <f aca="false">CV273</f>
        <v>-6580660.29213224</v>
      </c>
      <c r="CX265" s="13" t="n">
        <f aca="false">CW273</f>
        <v>-7062828.52025902</v>
      </c>
      <c r="CY265" s="13" t="n">
        <f aca="false">CX273</f>
        <v>-7544996.74838579</v>
      </c>
      <c r="CZ265" s="13" t="n">
        <f aca="false">CY273</f>
        <v>-8027164.97651257</v>
      </c>
      <c r="DA265" s="13" t="n">
        <f aca="false">CZ273</f>
        <v>-8509333.20463934</v>
      </c>
      <c r="DB265" s="13" t="n">
        <f aca="false">DA273</f>
        <v>-8991501.43276612</v>
      </c>
      <c r="DC265" s="13" t="n">
        <f aca="false">DB273</f>
        <v>-9473669.66089289</v>
      </c>
      <c r="DD265" s="13" t="n">
        <f aca="false">DC273</f>
        <v>-9955837.88901967</v>
      </c>
      <c r="DE265" s="13" t="n">
        <f aca="false">DD273</f>
        <v>-10438006.1171464</v>
      </c>
    </row>
    <row r="266" customFormat="fals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94295.209397668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950887.29122381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788470.429600235</v>
      </c>
      <c r="AJ266" s="13" t="n">
        <f aca="false">AJ147</f>
        <v>528714.5188846</v>
      </c>
      <c r="AK266" s="13" t="n">
        <f aca="false">AK147</f>
        <v>387441.02757485</v>
      </c>
      <c r="AL266" s="13" t="n">
        <f aca="false">AL147</f>
        <v>462819.49131644</v>
      </c>
      <c r="AM266" s="13" t="n">
        <f aca="false">AM147</f>
        <v>111706.420558677</v>
      </c>
      <c r="AN266" s="13" t="n">
        <f aca="false">AN147</f>
        <v>3224.37055867765</v>
      </c>
      <c r="AO266" s="13" t="n">
        <f aca="false">AO147</f>
        <v>-46428.2492258422</v>
      </c>
      <c r="AP266" s="13" t="n">
        <f aca="false">AP147</f>
        <v>-46428.2492258422</v>
      </c>
      <c r="AQ266" s="13" t="n">
        <f aca="false">AQ147</f>
        <v>-46428.2492258427</v>
      </c>
      <c r="AR266" s="13" t="n">
        <f aca="false">AR147</f>
        <v>-46428.2492258427</v>
      </c>
      <c r="AS266" s="13" t="n">
        <f aca="false">AS147</f>
        <v>-46428.2492258427</v>
      </c>
      <c r="AT266" s="13" t="n">
        <f aca="false">AT147</f>
        <v>-46428.2492258427</v>
      </c>
      <c r="AU266" s="13" t="n">
        <f aca="false">AU147</f>
        <v>369341.294758979</v>
      </c>
      <c r="AV266" s="13" t="n">
        <f aca="false">AV147</f>
        <v>-338264.858141973</v>
      </c>
      <c r="AW266" s="13" t="n">
        <f aca="false">AW147</f>
        <v>-338264.858141973</v>
      </c>
      <c r="AX266" s="13" t="n">
        <f aca="false">AX147</f>
        <v>-338264.858141973</v>
      </c>
      <c r="AY266" s="13" t="n">
        <f aca="false">AY147</f>
        <v>-338264.858141973</v>
      </c>
      <c r="AZ266" s="13" t="n">
        <f aca="false">AZ147</f>
        <v>-338264.858141973</v>
      </c>
      <c r="BA266" s="13" t="n">
        <f aca="false">BA147</f>
        <v>-348183.348122184</v>
      </c>
      <c r="BB266" s="13" t="n">
        <f aca="false">BB147</f>
        <v>-348183.348122184</v>
      </c>
      <c r="BC266" s="13" t="n">
        <f aca="false">BC147</f>
        <v>-348183.348122184</v>
      </c>
      <c r="BD266" s="13" t="n">
        <f aca="false">BD147</f>
        <v>-348183.348122184</v>
      </c>
      <c r="BE266" s="13" t="n">
        <f aca="false">BE147</f>
        <v>-348183.348122184</v>
      </c>
      <c r="BF266" s="13" t="n">
        <f aca="false">BF147</f>
        <v>-348183.348122184</v>
      </c>
      <c r="BG266" s="13" t="n">
        <f aca="false">BG147</f>
        <v>-348183.348122184</v>
      </c>
      <c r="BH266" s="13" t="n">
        <f aca="false">BH147</f>
        <v>-99247.0730665837</v>
      </c>
      <c r="BI266" s="13" t="n">
        <f aca="false">BI147</f>
        <v>-505842.98899073</v>
      </c>
      <c r="BJ266" s="13" t="n">
        <f aca="false">BJ147</f>
        <v>-505842.98899073</v>
      </c>
      <c r="BK266" s="13" t="n">
        <f aca="false">BK147</f>
        <v>-505842.98899073</v>
      </c>
      <c r="BL266" s="13" t="n">
        <f aca="false">BL147</f>
        <v>-505842.98899073</v>
      </c>
      <c r="BM266" s="13" t="n">
        <f aca="false">BM147</f>
        <v>-515959.848770545</v>
      </c>
      <c r="BN266" s="13" t="n">
        <f aca="false">BN147</f>
        <v>-515959.848770545</v>
      </c>
      <c r="BO266" s="13" t="n">
        <f aca="false">BO147</f>
        <v>-515959.848770545</v>
      </c>
      <c r="BP266" s="13" t="n">
        <f aca="false">BP147</f>
        <v>-515959.848770545</v>
      </c>
      <c r="BQ266" s="13" t="n">
        <f aca="false">BQ147</f>
        <v>-515959.848770545</v>
      </c>
      <c r="BR266" s="13" t="n">
        <f aca="false">BR147</f>
        <v>-515959.848770545</v>
      </c>
      <c r="BS266" s="13" t="n">
        <f aca="false">BS147</f>
        <v>-515959.848770545</v>
      </c>
      <c r="BT266" s="13" t="n">
        <f aca="false">BT147</f>
        <v>-515959.848770545</v>
      </c>
      <c r="BU266" s="13" t="n">
        <f aca="false">BU147</f>
        <v>-515959.848770545</v>
      </c>
      <c r="BV266" s="13" t="n">
        <f aca="false">BV147</f>
        <v>-515959.848770545</v>
      </c>
      <c r="BW266" s="13" t="n">
        <f aca="false">BW147</f>
        <v>-515959.848770545</v>
      </c>
      <c r="BX266" s="13" t="n">
        <f aca="false">BX147</f>
        <v>-515959.848770545</v>
      </c>
      <c r="BY266" s="13" t="n">
        <f aca="false">BY147</f>
        <v>-526279.045745956</v>
      </c>
      <c r="BZ266" s="13" t="n">
        <f aca="false">BZ147</f>
        <v>-526279.045745956</v>
      </c>
      <c r="CA266" s="13" t="n">
        <f aca="false">CA147</f>
        <v>-526279.045745956</v>
      </c>
      <c r="CB266" s="13" t="n">
        <f aca="false">CB147</f>
        <v>-526279.045745956</v>
      </c>
      <c r="CC266" s="13" t="n">
        <f aca="false">CC147</f>
        <v>-526279.045745956</v>
      </c>
      <c r="CD266" s="13" t="n">
        <f aca="false">CD147</f>
        <v>-526279.045745956</v>
      </c>
      <c r="CE266" s="13" t="n">
        <f aca="false">CE147</f>
        <v>-526279.045745956</v>
      </c>
      <c r="CF266" s="13" t="n">
        <f aca="false">CF147</f>
        <v>-526279.045745956</v>
      </c>
      <c r="CG266" s="13" t="n">
        <f aca="false">CG147</f>
        <v>-526279.045745956</v>
      </c>
      <c r="CH266" s="13" t="n">
        <f aca="false">CH147</f>
        <v>-526279.045745956</v>
      </c>
      <c r="CI266" s="13" t="n">
        <f aca="false">CI147</f>
        <v>-526279.045745956</v>
      </c>
      <c r="CJ266" s="13" t="n">
        <f aca="false">CJ147</f>
        <v>-526279.045745956</v>
      </c>
      <c r="CK266" s="13" t="n">
        <f aca="false">CK147</f>
        <v>-536804.626660875</v>
      </c>
      <c r="CL266" s="13" t="n">
        <f aca="false">CL147</f>
        <v>-536804.626660875</v>
      </c>
      <c r="CM266" s="13" t="n">
        <f aca="false">CM147</f>
        <v>-536804.626660875</v>
      </c>
      <c r="CN266" s="13" t="n">
        <f aca="false">CN147</f>
        <v>-536804.626660875</v>
      </c>
      <c r="CO266" s="13" t="n">
        <f aca="false">CO147</f>
        <v>-536804.626660875</v>
      </c>
      <c r="CP266" s="13" t="n">
        <f aca="false">CP147</f>
        <v>-536804.626660875</v>
      </c>
      <c r="CQ266" s="13" t="n">
        <f aca="false">CQ147</f>
        <v>-536804.626660875</v>
      </c>
      <c r="CR266" s="13" t="n">
        <f aca="false">CR147</f>
        <v>-536804.626660875</v>
      </c>
      <c r="CS266" s="13" t="n">
        <f aca="false">CS147</f>
        <v>-536804.626660875</v>
      </c>
      <c r="CT266" s="13" t="n">
        <f aca="false">CT147</f>
        <v>-472713.949143897</v>
      </c>
      <c r="CU266" s="13" t="n">
        <f aca="false">CU147</f>
        <v>-472713.949143897</v>
      </c>
      <c r="CV266" s="13" t="n">
        <f aca="false">CV147</f>
        <v>-472713.949143897</v>
      </c>
      <c r="CW266" s="13" t="n">
        <f aca="false">CW147</f>
        <v>-482168.228126776</v>
      </c>
      <c r="CX266" s="13" t="n">
        <f aca="false">CX147</f>
        <v>-482168.228126776</v>
      </c>
      <c r="CY266" s="13" t="n">
        <f aca="false">CY147</f>
        <v>-482168.228126776</v>
      </c>
      <c r="CZ266" s="13" t="n">
        <f aca="false">CZ147</f>
        <v>-482168.228126776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customFormat="fals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customFormat="fals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1291941.90893567</v>
      </c>
      <c r="J269" s="13" t="n">
        <f aca="false">I109-J109</f>
        <v>-313360.550605238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-121829.25956775</v>
      </c>
      <c r="AJ269" s="13" t="n">
        <f aca="false">AI109-AJ109</f>
        <v>259755.910715635</v>
      </c>
      <c r="AK269" s="13" t="n">
        <f aca="false">AJ109-AK109</f>
        <v>141273.49130975</v>
      </c>
      <c r="AL269" s="13" t="n">
        <f aca="false">AK109-AL109</f>
        <v>-75378.4637415903</v>
      </c>
      <c r="AM269" s="13" t="n">
        <f aca="false">AL109-AM109</f>
        <v>351113.070757763</v>
      </c>
      <c r="AN269" s="13" t="n">
        <f aca="false">AM109-AN109</f>
        <v>108482.05</v>
      </c>
      <c r="AO269" s="13" t="n">
        <f aca="false">AN109-AO109</f>
        <v>39928.6099999999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0</v>
      </c>
      <c r="AS269" s="13" t="n">
        <f aca="false">AR109-AS109</f>
        <v>0</v>
      </c>
      <c r="AT269" s="13" t="n">
        <f aca="false">AS109-AT109</f>
        <v>0</v>
      </c>
      <c r="AU269" s="13" t="n">
        <f aca="false">AT109-AU109</f>
        <v>-423132.833596339</v>
      </c>
      <c r="AV269" s="13" t="n">
        <f aca="false">AU109-AV109</f>
        <v>714969.44251247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0</v>
      </c>
      <c r="AZ269" s="13" t="n">
        <f aca="false">AY109-AZ109</f>
        <v>0</v>
      </c>
      <c r="BA269" s="13" t="n">
        <f aca="false">AZ109-BA109</f>
        <v>0</v>
      </c>
      <c r="BB269" s="13" t="n">
        <f aca="false">BA109-BB109</f>
        <v>0</v>
      </c>
      <c r="BC269" s="13" t="n">
        <f aca="false">BB109-BC109</f>
        <v>0</v>
      </c>
      <c r="BD269" s="13" t="n">
        <f aca="false">BC109-BD109</f>
        <v>0</v>
      </c>
      <c r="BE269" s="13" t="n">
        <f aca="false">BD109-BE109</f>
        <v>0</v>
      </c>
      <c r="BF269" s="13" t="n">
        <f aca="false">BE109-BF109</f>
        <v>0</v>
      </c>
      <c r="BG269" s="13" t="n">
        <f aca="false">BF109-BG109</f>
        <v>0</v>
      </c>
      <c r="BH269" s="13" t="n">
        <f aca="false">BG109-BH109</f>
        <v>-248936.2750556</v>
      </c>
      <c r="BI269" s="13" t="n">
        <f aca="false">BH109-BI109</f>
        <v>406595.915924147</v>
      </c>
      <c r="BJ269" s="13" t="n">
        <f aca="false">BI109-BJ109</f>
        <v>0</v>
      </c>
      <c r="BK269" s="13" t="n">
        <f aca="false">BJ109-BK109</f>
        <v>0</v>
      </c>
      <c r="BL269" s="13" t="n">
        <f aca="false">BK109-BL109</f>
        <v>0</v>
      </c>
      <c r="BM269" s="13" t="n">
        <f aca="false">BL109-BM109</f>
        <v>0</v>
      </c>
      <c r="BN269" s="13" t="n">
        <f aca="false">BM109-BN109</f>
        <v>0</v>
      </c>
      <c r="BO269" s="13" t="n">
        <f aca="false">BN109-BO109</f>
        <v>0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0</v>
      </c>
      <c r="BS269" s="13" t="n">
        <f aca="false">BR109-BS109</f>
        <v>0</v>
      </c>
      <c r="BT269" s="13" t="n">
        <f aca="false">BS109-BT109</f>
        <v>0</v>
      </c>
      <c r="BU269" s="13" t="n">
        <f aca="false">BT109-BU109</f>
        <v>0</v>
      </c>
      <c r="BV269" s="13" t="n">
        <f aca="false">BU109-BV109</f>
        <v>0</v>
      </c>
      <c r="BW269" s="13" t="n">
        <f aca="false">BV109-BW109</f>
        <v>0</v>
      </c>
      <c r="BX269" s="13" t="n">
        <f aca="false">BW109-BX109</f>
        <v>0</v>
      </c>
      <c r="BY269" s="13" t="n">
        <f aca="false">BX109-BY109</f>
        <v>0</v>
      </c>
      <c r="BZ269" s="13" t="n">
        <f aca="false">BY109-BZ109</f>
        <v>0</v>
      </c>
      <c r="CA269" s="13" t="n">
        <f aca="false">BZ109-CA109</f>
        <v>0</v>
      </c>
      <c r="CB269" s="13" t="n">
        <f aca="false">CA109-CB109</f>
        <v>0</v>
      </c>
      <c r="CC269" s="13" t="n">
        <f aca="false">CB109-CC109</f>
        <v>0</v>
      </c>
      <c r="CD269" s="13" t="n">
        <f aca="false">CC109-CD109</f>
        <v>0</v>
      </c>
      <c r="CE269" s="13" t="n">
        <f aca="false">CD109-CE109</f>
        <v>0</v>
      </c>
      <c r="CF269" s="13" t="n">
        <f aca="false">CE109-CF109</f>
        <v>0</v>
      </c>
      <c r="CG269" s="13" t="n">
        <f aca="false">CF109-CG109</f>
        <v>0</v>
      </c>
      <c r="CH269" s="13" t="n">
        <f aca="false">CG109-CH109</f>
        <v>0</v>
      </c>
      <c r="CI269" s="13" t="n">
        <f aca="false">CH109-CI109</f>
        <v>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0</v>
      </c>
      <c r="CM269" s="13" t="n">
        <f aca="false">CL109-CM109</f>
        <v>0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0</v>
      </c>
      <c r="CS269" s="13" t="n">
        <f aca="false">CR109-CS109</f>
        <v>0</v>
      </c>
      <c r="CT269" s="13" t="n">
        <f aca="false">CS109-CT109</f>
        <v>0</v>
      </c>
      <c r="CU269" s="13" t="n">
        <f aca="false">CT109-CU109</f>
        <v>0</v>
      </c>
      <c r="CV269" s="13" t="n">
        <f aca="false">CU109-CV109</f>
        <v>0</v>
      </c>
      <c r="CW269" s="13" t="n">
        <f aca="false">CV109-CW109</f>
        <v>0</v>
      </c>
      <c r="CX269" s="13" t="n">
        <f aca="false">CW109-CX109</f>
        <v>0</v>
      </c>
      <c r="CY269" s="13" t="n">
        <f aca="false">CX109-CY109</f>
        <v>0</v>
      </c>
      <c r="CZ269" s="13" t="n">
        <f aca="false">CY109-CZ109</f>
        <v>0</v>
      </c>
      <c r="DA269" s="13" t="n">
        <f aca="false">CZ109-DA109</f>
        <v>0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customFormat="fals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customFormat="fals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-63733.5459413118</v>
      </c>
      <c r="AJ271" s="13" t="n">
        <f aca="false">-0.05*(AJ10+AJ11)</f>
        <v>-50745.75040553</v>
      </c>
      <c r="AK271" s="13" t="n">
        <f aca="false">-0.05*(AK10+AK11)</f>
        <v>-43682.0758400425</v>
      </c>
      <c r="AL271" s="13" t="n">
        <f aca="false">-0.05*(AL10+AL11)</f>
        <v>-47450.999027122</v>
      </c>
      <c r="AM271" s="13" t="n">
        <f aca="false">-0.05*(AM10+AM11)</f>
        <v>-29895.3454892339</v>
      </c>
      <c r="AN271" s="13" t="n">
        <f aca="false">-0.05*(AN10+AN11)</f>
        <v>-24471.2429892339</v>
      </c>
      <c r="AO271" s="13" t="n">
        <f aca="false">-0.05*(AO10+AO11)</f>
        <v>-22474.8124892339</v>
      </c>
      <c r="AP271" s="13" t="n">
        <f aca="false">-0.05*(AP10+AP11)</f>
        <v>-22474.8124892339</v>
      </c>
      <c r="AQ271" s="13" t="n">
        <f aca="false">-0.05*(AQ10+AQ11)</f>
        <v>-22474.8124892339</v>
      </c>
      <c r="AR271" s="13" t="n">
        <f aca="false">-0.05*(AR10+AR11)</f>
        <v>-22474.8124892339</v>
      </c>
      <c r="AS271" s="13" t="n">
        <f aca="false">-0.05*(AS10+AS11)</f>
        <v>-22474.8124892339</v>
      </c>
      <c r="AT271" s="13" t="n">
        <f aca="false">-0.05*(AT10+AT11)</f>
        <v>-22474.8124892339</v>
      </c>
      <c r="AU271" s="13" t="n">
        <f aca="false">-0.05*(AU10+AU11)</f>
        <v>-43631.4541690508</v>
      </c>
      <c r="AV271" s="13" t="n">
        <f aca="false">-0.05*(AV10+AV11)</f>
        <v>-7882.98204342733</v>
      </c>
      <c r="AW271" s="13" t="n">
        <f aca="false">-0.05*(AW10+AW11)</f>
        <v>-7882.98204342733</v>
      </c>
      <c r="AX271" s="13" t="n">
        <f aca="false">-0.05*(AX10+AX11)</f>
        <v>-7882.98204342733</v>
      </c>
      <c r="AY271" s="13" t="n">
        <f aca="false">-0.05*(AY10+AY11)</f>
        <v>-7882.98204342733</v>
      </c>
      <c r="AZ271" s="13" t="n">
        <f aca="false">-0.05*(AZ10+AZ11)</f>
        <v>-7882.98204342733</v>
      </c>
      <c r="BA271" s="13" t="n">
        <f aca="false">-0.05*(BA10+BA11)</f>
        <v>-7882.98204342733</v>
      </c>
      <c r="BB271" s="13" t="n">
        <f aca="false">-0.05*(BB10+BB11)</f>
        <v>-7882.98204342733</v>
      </c>
      <c r="BC271" s="13" t="n">
        <f aca="false">-0.05*(BC10+BC11)</f>
        <v>-7882.98204342733</v>
      </c>
      <c r="BD271" s="13" t="n">
        <f aca="false">-0.05*(BD10+BD11)</f>
        <v>-7882.98204342733</v>
      </c>
      <c r="BE271" s="13" t="n">
        <f aca="false">-0.05*(BE10+BE11)</f>
        <v>-7882.98204342733</v>
      </c>
      <c r="BF271" s="13" t="n">
        <f aca="false">-0.05*(BF10+BF11)</f>
        <v>-7882.98204342733</v>
      </c>
      <c r="BG271" s="13" t="n">
        <f aca="false">-0.05*(BG10+BG11)</f>
        <v>-7882.98204342733</v>
      </c>
      <c r="BH271" s="13" t="n">
        <f aca="false">-0.05*(BH10+BH11)</f>
        <v>-20329.7957962073</v>
      </c>
      <c r="BI271" s="13" t="n">
        <f aca="false">-0.05*(BI10+BI11)</f>
        <v>-0</v>
      </c>
      <c r="BJ271" s="13" t="n">
        <f aca="false">-0.05*(BJ10+BJ11)</f>
        <v>-0</v>
      </c>
      <c r="BK271" s="13" t="n">
        <f aca="false">-0.05*(BK10+BK11)</f>
        <v>-0</v>
      </c>
      <c r="BL271" s="13" t="n">
        <f aca="false">-0.05*(BL10+BL11)</f>
        <v>-0</v>
      </c>
      <c r="BM271" s="13" t="n">
        <f aca="false">-0.05*(BM10+BM11)</f>
        <v>-0</v>
      </c>
      <c r="BN271" s="13" t="n">
        <f aca="false">-0.05*(BN10+BN11)</f>
        <v>-0</v>
      </c>
      <c r="BO271" s="13" t="n">
        <f aca="false">-0.05*(BO10+BO11)</f>
        <v>-0</v>
      </c>
      <c r="BP271" s="13" t="n">
        <f aca="false">-0.05*(BP10+BP11)</f>
        <v>-0</v>
      </c>
      <c r="BQ271" s="13" t="n">
        <f aca="false">-0.05*(BQ10+BQ11)</f>
        <v>-0</v>
      </c>
      <c r="BR271" s="13" t="n">
        <f aca="false">-0.05*(BR10+BR11)</f>
        <v>-0</v>
      </c>
      <c r="BS271" s="13" t="n">
        <f aca="false">-0.05*(BS10+BS11)</f>
        <v>-0</v>
      </c>
      <c r="BT271" s="13" t="n">
        <f aca="false">-0.05*(BT10+BT11)</f>
        <v>-0</v>
      </c>
      <c r="BU271" s="13" t="n">
        <f aca="false">-0.05*(BU10+BU11)</f>
        <v>-0</v>
      </c>
      <c r="BV271" s="13" t="n">
        <f aca="false">-0.05*(BV10+BV11)</f>
        <v>-0</v>
      </c>
      <c r="BW271" s="13" t="n">
        <f aca="false">-0.05*(BW10+BW11)</f>
        <v>-0</v>
      </c>
      <c r="BX271" s="13" t="n">
        <f aca="false">-0.05*(BX10+BX11)</f>
        <v>-0</v>
      </c>
      <c r="BY271" s="13" t="n">
        <f aca="false">-0.05*(BY10+BY11)</f>
        <v>-0</v>
      </c>
      <c r="BZ271" s="13" t="n">
        <f aca="false">-0.05*(BZ10+BZ11)</f>
        <v>-0</v>
      </c>
      <c r="CA271" s="13" t="n">
        <f aca="false">-0.05*(CA10+CA11)</f>
        <v>-0</v>
      </c>
      <c r="CB271" s="13" t="n">
        <f aca="false">-0.05*(CB10+CB11)</f>
        <v>-0</v>
      </c>
      <c r="CC271" s="13" t="n">
        <f aca="false">-0.05*(CC10+CC11)</f>
        <v>-0</v>
      </c>
      <c r="CD271" s="13" t="n">
        <f aca="false">-0.05*(CD10+CD11)</f>
        <v>-0</v>
      </c>
      <c r="CE271" s="13" t="n">
        <f aca="false">-0.05*(CE10+CE11)</f>
        <v>-0</v>
      </c>
      <c r="CF271" s="13" t="n">
        <f aca="false">-0.05*(CF10+CF11)</f>
        <v>-0</v>
      </c>
      <c r="CG271" s="13" t="n">
        <f aca="false">-0.05*(CG10+CG11)</f>
        <v>-0</v>
      </c>
      <c r="CH271" s="13" t="n">
        <f aca="false">-0.05*(CH10+CH11)</f>
        <v>-0</v>
      </c>
      <c r="CI271" s="13" t="n">
        <f aca="false">-0.05*(CI10+CI11)</f>
        <v>-0</v>
      </c>
      <c r="CJ271" s="13" t="n">
        <f aca="false">-0.05*(CJ10+CJ11)</f>
        <v>-0</v>
      </c>
      <c r="CK271" s="13" t="n">
        <f aca="false">-0.05*(CK10+CK11)</f>
        <v>-0</v>
      </c>
      <c r="CL271" s="13" t="n">
        <f aca="false">-0.05*(CL10+CL11)</f>
        <v>-0</v>
      </c>
      <c r="CM271" s="13" t="n">
        <f aca="false">-0.05*(CM10+CM11)</f>
        <v>-0</v>
      </c>
      <c r="CN271" s="13" t="n">
        <f aca="false">-0.05*(CN10+CN11)</f>
        <v>-0</v>
      </c>
      <c r="CO271" s="13" t="n">
        <f aca="false">-0.05*(CO10+CO11)</f>
        <v>-0</v>
      </c>
      <c r="CP271" s="13" t="n">
        <f aca="false">-0.05*(CP10+CP11)</f>
        <v>-0</v>
      </c>
      <c r="CQ271" s="13" t="n">
        <f aca="false">-0.05*(CQ10+CQ11)</f>
        <v>-0</v>
      </c>
      <c r="CR271" s="13" t="n">
        <f aca="false">-0.05*(CR10+CR11)</f>
        <v>-0</v>
      </c>
      <c r="CS271" s="13" t="n">
        <f aca="false">-0.05*(CS10+CS11)</f>
        <v>-0</v>
      </c>
      <c r="CT271" s="13" t="n">
        <f aca="false">-0.05*(CT10+CT11)</f>
        <v>-0</v>
      </c>
      <c r="CU271" s="13" t="n">
        <f aca="false">-0.05*(CU10+CU11)</f>
        <v>-0</v>
      </c>
      <c r="CV271" s="13" t="n">
        <f aca="false">-0.05*(CV10+CV11)</f>
        <v>-0</v>
      </c>
      <c r="CW271" s="13" t="n">
        <f aca="false">-0.05*(CW10+CW11)</f>
        <v>-0</v>
      </c>
      <c r="CX271" s="13" t="n">
        <f aca="false">-0.05*(CX10+CX11)</f>
        <v>-0</v>
      </c>
      <c r="CY271" s="13" t="n">
        <f aca="false">-0.05*(CY10+CY11)</f>
        <v>-0</v>
      </c>
      <c r="CZ271" s="13" t="n">
        <f aca="false">-0.05*(CZ10+CZ11)</f>
        <v>-0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customFormat="fals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0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0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0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0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0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0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0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0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0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0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0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0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0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0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0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0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0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customFormat="fals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2731531.7569289</v>
      </c>
      <c r="K273" s="68" t="n">
        <f aca="false">SUM(K265:K272)</f>
        <v>3102764.1386078</v>
      </c>
      <c r="L273" s="68" t="n">
        <f aca="false">SUM(L265:L272)</f>
        <v>3453306.11258114</v>
      </c>
      <c r="M273" s="68" t="n">
        <f aca="false">SUM(M265:M272)</f>
        <v>3330232.18849943</v>
      </c>
      <c r="N273" s="68" t="n">
        <f aca="false">SUM(N265:N272)</f>
        <v>3592711.4584117</v>
      </c>
      <c r="O273" s="68" t="n">
        <f aca="false">SUM(O265:O272)</f>
        <v>3961786.05404463</v>
      </c>
      <c r="P273" s="68" t="n">
        <f aca="false">SUM(P265:P272)</f>
        <v>4304631.00255256</v>
      </c>
      <c r="Q273" s="68" t="n">
        <f aca="false">SUM(Q265:Q272)</f>
        <v>4668949.3432605</v>
      </c>
      <c r="R273" s="68" t="n">
        <f aca="false">SUM(R265:R272)</f>
        <v>4860675.16636091</v>
      </c>
      <c r="S273" s="68" t="n">
        <f aca="false">SUM(S265:S272)</f>
        <v>4268189.21236794</v>
      </c>
      <c r="T273" s="68" t="n">
        <f aca="false">SUM(T265:T272)</f>
        <v>4587995.93624503</v>
      </c>
      <c r="U273" s="68" t="n">
        <f aca="false">SUM(U265:U272)</f>
        <v>5075787.24725607</v>
      </c>
      <c r="V273" s="68" t="n">
        <f aca="false">SUM(V265:V272)</f>
        <v>5857753.13426711</v>
      </c>
      <c r="W273" s="68" t="n">
        <f aca="false">SUM(W265:W272)</f>
        <v>6701756.19677816</v>
      </c>
      <c r="X273" s="68" t="n">
        <f aca="false">SUM(X265:X272)</f>
        <v>7594026.08204625</v>
      </c>
      <c r="Y273" s="68" t="n">
        <f aca="false">SUM(Y265:Y272)</f>
        <v>8367428.12672326</v>
      </c>
      <c r="Z273" s="68" t="n">
        <f aca="false">SUM(Z265:Z272)</f>
        <v>9035317.86885027</v>
      </c>
      <c r="AA273" s="68" t="n">
        <f aca="false">SUM(AA265:AA272)</f>
        <v>9832406.97597728</v>
      </c>
      <c r="AB273" s="68" t="n">
        <f aca="false">SUM(AB265:AB272)</f>
        <v>10651335.418495</v>
      </c>
      <c r="AC273" s="68" t="n">
        <f aca="false">SUM(AC265:AC272)</f>
        <v>11380223.0915489</v>
      </c>
      <c r="AD273" s="68" t="n">
        <f aca="false">SUM(AD265:AD272)</f>
        <v>11879237.7998592</v>
      </c>
      <c r="AE273" s="68" t="n">
        <f aca="false">SUM(AE265:AE272)</f>
        <v>12393772.8356261</v>
      </c>
      <c r="AF273" s="68" t="n">
        <f aca="false">SUM(AF265:AF272)</f>
        <v>12516332.5978274</v>
      </c>
      <c r="AG273" s="68" t="n">
        <f aca="false">SUM(AG265:AG272)</f>
        <v>13408508.1285883</v>
      </c>
      <c r="AH273" s="68" t="n">
        <f aca="false">SUM(AH265:AH272)</f>
        <v>14038900.7656578</v>
      </c>
      <c r="AI273" s="68" t="n">
        <f aca="false">SUM(AI265:AI272)</f>
        <v>14769804.5193168</v>
      </c>
      <c r="AJ273" s="68" t="n">
        <f aca="false">SUM(AJ265:AJ272)</f>
        <v>15599724.7166047</v>
      </c>
      <c r="AK273" s="68" t="n">
        <f aca="false">SUM(AK265:AK272)</f>
        <v>16152882.724526</v>
      </c>
      <c r="AL273" s="68" t="n">
        <f aca="false">SUM(AL265:AL272)</f>
        <v>16690192.2765688</v>
      </c>
      <c r="AM273" s="68" t="n">
        <f aca="false">SUM(AM265:AM272)</f>
        <v>17123116.422396</v>
      </c>
      <c r="AN273" s="68" t="n">
        <f aca="false">SUM(AN265:AN272)</f>
        <v>17467956.8276212</v>
      </c>
      <c r="AO273" s="68" t="n">
        <f aca="false">SUM(AO265:AO272)</f>
        <v>17438982.3759062</v>
      </c>
      <c r="AP273" s="68" t="n">
        <f aca="false">SUM(AP265:AP272)</f>
        <v>17370079.3141911</v>
      </c>
      <c r="AQ273" s="68" t="n">
        <f aca="false">SUM(AQ265:AQ272)</f>
        <v>17301176.252476</v>
      </c>
      <c r="AR273" s="68" t="n">
        <f aca="false">SUM(AR265:AR272)</f>
        <v>17232273.1907609</v>
      </c>
      <c r="AS273" s="68" t="n">
        <f aca="false">SUM(AS265:AS272)</f>
        <v>17163370.1290459</v>
      </c>
      <c r="AT273" s="68" t="n">
        <f aca="false">SUM(AT265:AT272)</f>
        <v>17094467.0673308</v>
      </c>
      <c r="AU273" s="68" t="n">
        <f aca="false">SUM(AU265:AU272)</f>
        <v>17420176.9079207</v>
      </c>
      <c r="AV273" s="68" t="n">
        <f aca="false">SUM(AV265:AV272)</f>
        <v>17788998.5102478</v>
      </c>
      <c r="AW273" s="68" t="n">
        <f aca="false">SUM(AW265:AW272)</f>
        <v>17442850.6700624</v>
      </c>
      <c r="AX273" s="68" t="n">
        <f aca="false">SUM(AX265:AX272)</f>
        <v>17096702.829877</v>
      </c>
      <c r="AY273" s="68" t="n">
        <f aca="false">SUM(AY265:AY272)</f>
        <v>16750554.9896916</v>
      </c>
      <c r="AZ273" s="68" t="n">
        <f aca="false">SUM(AZ265:AZ272)</f>
        <v>16404407.1495062</v>
      </c>
      <c r="BA273" s="68" t="n">
        <f aca="false">SUM(BA265:BA272)</f>
        <v>16048340.8193406</v>
      </c>
      <c r="BB273" s="68" t="n">
        <f aca="false">SUM(BB265:BB272)</f>
        <v>15692274.489175</v>
      </c>
      <c r="BC273" s="68" t="n">
        <f aca="false">SUM(BC265:BC272)</f>
        <v>15336208.1590093</v>
      </c>
      <c r="BD273" s="68" t="n">
        <f aca="false">SUM(BD265:BD272)</f>
        <v>14980141.8288437</v>
      </c>
      <c r="BE273" s="68" t="n">
        <f aca="false">SUM(BE265:BE272)</f>
        <v>14624075.4986781</v>
      </c>
      <c r="BF273" s="68" t="n">
        <f aca="false">SUM(BF265:BF272)</f>
        <v>14268009.1685125</v>
      </c>
      <c r="BG273" s="68" t="n">
        <f aca="false">SUM(BG265:BG272)</f>
        <v>13911942.8383469</v>
      </c>
      <c r="BH273" s="68" t="n">
        <f aca="false">SUM(BH265:BH272)</f>
        <v>13792365.9694841</v>
      </c>
      <c r="BI273" s="68" t="n">
        <f aca="false">SUM(BI265:BI272)</f>
        <v>13693118.8964175</v>
      </c>
      <c r="BJ273" s="68" t="n">
        <f aca="false">SUM(BJ265:BJ272)</f>
        <v>13187275.9074268</v>
      </c>
      <c r="BK273" s="68" t="n">
        <f aca="false">SUM(BK265:BK272)</f>
        <v>12681432.9184361</v>
      </c>
      <c r="BL273" s="68" t="n">
        <f aca="false">SUM(BL265:BL272)</f>
        <v>12175589.9294453</v>
      </c>
      <c r="BM273" s="68" t="n">
        <f aca="false">SUM(BM265:BM272)</f>
        <v>11659630.0806748</v>
      </c>
      <c r="BN273" s="68" t="n">
        <f aca="false">SUM(BN265:BN272)</f>
        <v>11143670.2319043</v>
      </c>
      <c r="BO273" s="68" t="n">
        <f aca="false">SUM(BO265:BO272)</f>
        <v>10627710.3831337</v>
      </c>
      <c r="BP273" s="68" t="n">
        <f aca="false">SUM(BP265:BP272)</f>
        <v>10111750.5343632</v>
      </c>
      <c r="BQ273" s="68" t="n">
        <f aca="false">SUM(BQ265:BQ272)</f>
        <v>9595790.68559261</v>
      </c>
      <c r="BR273" s="68" t="n">
        <f aca="false">SUM(BR265:BR272)</f>
        <v>9079830.83682207</v>
      </c>
      <c r="BS273" s="68" t="n">
        <f aca="false">SUM(BS265:BS272)</f>
        <v>8563870.98805152</v>
      </c>
      <c r="BT273" s="68" t="n">
        <f aca="false">SUM(BT265:BT272)</f>
        <v>8047911.13928098</v>
      </c>
      <c r="BU273" s="68" t="n">
        <f aca="false">SUM(BU265:BU272)</f>
        <v>7531951.29051043</v>
      </c>
      <c r="BV273" s="68" t="n">
        <f aca="false">SUM(BV265:BV272)</f>
        <v>7015991.44173989</v>
      </c>
      <c r="BW273" s="68" t="n">
        <f aca="false">SUM(BW265:BW272)</f>
        <v>6500031.59296934</v>
      </c>
      <c r="BX273" s="68" t="n">
        <f aca="false">SUM(BX265:BX272)</f>
        <v>5984071.7441988</v>
      </c>
      <c r="BY273" s="68" t="n">
        <f aca="false">SUM(BY265:BY272)</f>
        <v>5457792.69845284</v>
      </c>
      <c r="BZ273" s="68" t="n">
        <f aca="false">SUM(BZ265:BZ272)</f>
        <v>4931513.65270689</v>
      </c>
      <c r="CA273" s="68" t="n">
        <f aca="false">SUM(CA265:CA272)</f>
        <v>4405234.60696093</v>
      </c>
      <c r="CB273" s="68" t="n">
        <f aca="false">SUM(CB265:CB272)</f>
        <v>3878955.56121498</v>
      </c>
      <c r="CC273" s="68" t="n">
        <f aca="false">SUM(CC265:CC272)</f>
        <v>3352676.51546902</v>
      </c>
      <c r="CD273" s="68" t="n">
        <f aca="false">SUM(CD265:CD272)</f>
        <v>2826397.46972306</v>
      </c>
      <c r="CE273" s="68" t="n">
        <f aca="false">SUM(CE265:CE272)</f>
        <v>2300118.42397711</v>
      </c>
      <c r="CF273" s="68" t="n">
        <f aca="false">SUM(CF265:CF272)</f>
        <v>1773839.37823115</v>
      </c>
      <c r="CG273" s="68" t="n">
        <f aca="false">SUM(CG265:CG272)</f>
        <v>1247560.3324852</v>
      </c>
      <c r="CH273" s="68" t="n">
        <f aca="false">SUM(CH265:CH272)</f>
        <v>721281.28673924</v>
      </c>
      <c r="CI273" s="68" t="n">
        <f aca="false">SUM(CI265:CI272)</f>
        <v>195002.240993284</v>
      </c>
      <c r="CJ273" s="68" t="n">
        <f aca="false">SUM(CJ265:CJ272)</f>
        <v>-331276.804752672</v>
      </c>
      <c r="CK273" s="68" t="n">
        <f aca="false">SUM(CK265:CK272)</f>
        <v>-868081.431413546</v>
      </c>
      <c r="CL273" s="68" t="n">
        <f aca="false">SUM(CL265:CL272)</f>
        <v>-1404886.05807442</v>
      </c>
      <c r="CM273" s="68" t="n">
        <f aca="false">SUM(CM265:CM272)</f>
        <v>-1941690.6847353</v>
      </c>
      <c r="CN273" s="68" t="n">
        <f aca="false">SUM(CN265:CN272)</f>
        <v>-2478495.31139617</v>
      </c>
      <c r="CO273" s="68" t="n">
        <f aca="false">SUM(CO265:CO272)</f>
        <v>-3015299.93805705</v>
      </c>
      <c r="CP273" s="68" t="n">
        <f aca="false">SUM(CP265:CP272)</f>
        <v>-3552104.56471792</v>
      </c>
      <c r="CQ273" s="68" t="n">
        <f aca="false">SUM(CQ265:CQ272)</f>
        <v>-4088909.1913788</v>
      </c>
      <c r="CR273" s="68" t="n">
        <f aca="false">SUM(CR265:CR272)</f>
        <v>-4625713.81803967</v>
      </c>
      <c r="CS273" s="68" t="n">
        <f aca="false">SUM(CS265:CS272)</f>
        <v>-5162518.44470055</v>
      </c>
      <c r="CT273" s="68" t="n">
        <f aca="false">SUM(CT265:CT272)</f>
        <v>-5635232.39384444</v>
      </c>
      <c r="CU273" s="68" t="n">
        <f aca="false">SUM(CU265:CU272)</f>
        <v>-6107946.34298834</v>
      </c>
      <c r="CV273" s="68" t="n">
        <f aca="false">SUM(CV265:CV272)</f>
        <v>-6580660.29213224</v>
      </c>
      <c r="CW273" s="68" t="n">
        <f aca="false">SUM(CW265:CW272)</f>
        <v>-7062828.52025902</v>
      </c>
      <c r="CX273" s="68" t="n">
        <f aca="false">SUM(CX265:CX272)</f>
        <v>-7544996.74838579</v>
      </c>
      <c r="CY273" s="68" t="n">
        <f aca="false">SUM(CY265:CY272)</f>
        <v>-8027164.97651257</v>
      </c>
      <c r="CZ273" s="68" t="n">
        <f aca="false">SUM(CZ265:CZ272)</f>
        <v>-8509333.20463934</v>
      </c>
      <c r="DA273" s="68" t="n">
        <f aca="false">SUM(DA265:DA272)</f>
        <v>-8991501.43276612</v>
      </c>
      <c r="DB273" s="68" t="n">
        <f aca="false">SUM(DB265:DB272)</f>
        <v>-9473669.66089289</v>
      </c>
      <c r="DC273" s="68" t="n">
        <f aca="false">SUM(DC265:DC272)</f>
        <v>-9955837.88901967</v>
      </c>
      <c r="DD273" s="68" t="n">
        <f aca="false">SUM(DD265:DD272)</f>
        <v>-10438006.1171464</v>
      </c>
      <c r="DE273" s="68" t="n">
        <f aca="false">SUM(DE265:DE272)</f>
        <v>-10920174.3452732</v>
      </c>
    </row>
    <row r="274" customFormat="fals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customFormat="fals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customFormat="fals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-1194343.09619048</v>
      </c>
      <c r="Q276" s="13" t="n">
        <f aca="false">P281</f>
        <v>-1429652.96952381</v>
      </c>
      <c r="R276" s="13" t="n">
        <f aca="false">Q281</f>
        <v>-1668725.16552381</v>
      </c>
      <c r="S276" s="13" t="n">
        <f aca="false">R281</f>
        <v>-1907797.36152381</v>
      </c>
      <c r="T276" s="13" t="n">
        <f aca="false">S281</f>
        <v>-2146869.55752381</v>
      </c>
      <c r="U276" s="13" t="n">
        <f aca="false">T281</f>
        <v>-2411448.00352381</v>
      </c>
      <c r="V276" s="13" t="n">
        <f aca="false">U281</f>
        <v>-2674426.44952381</v>
      </c>
      <c r="W276" s="13" t="n">
        <f aca="false">V281</f>
        <v>-2937404.89552381</v>
      </c>
      <c r="X276" s="13" t="n">
        <f aca="false">W281</f>
        <v>-3200383.34152381</v>
      </c>
      <c r="Y276" s="13" t="n">
        <f aca="false">X281</f>
        <v>-3463900.58752381</v>
      </c>
      <c r="Z276" s="13" t="n">
        <f aca="false">Y281</f>
        <v>-3670042.83352381</v>
      </c>
      <c r="AA276" s="13" t="n">
        <f aca="false">Z281</f>
        <v>-3940737.07952381</v>
      </c>
      <c r="AB276" s="13" t="n">
        <f aca="false">AA281</f>
        <v>-4461431.32552381</v>
      </c>
      <c r="AC276" s="13" t="n">
        <f aca="false">AB281</f>
        <v>-4674750.57152381</v>
      </c>
      <c r="AD276" s="13" t="n">
        <f aca="false">AC281</f>
        <v>-4949282.38664381</v>
      </c>
      <c r="AE276" s="13" t="n">
        <f aca="false">AD281</f>
        <v>-5223814.20176381</v>
      </c>
      <c r="AF276" s="13" t="n">
        <f aca="false">AE281</f>
        <v>-5420952.44716241</v>
      </c>
      <c r="AG276" s="13" t="n">
        <f aca="false">AF281</f>
        <v>-5583484.26228241</v>
      </c>
      <c r="AH276" s="13" t="n">
        <f aca="false">AG281</f>
        <v>-5769700.28740241</v>
      </c>
      <c r="AI276" s="13" t="n">
        <f aca="false">AH281</f>
        <v>-5955916.31252241</v>
      </c>
      <c r="AJ276" s="13" t="n">
        <f aca="false">AI281</f>
        <v>-6151632.33764241</v>
      </c>
      <c r="AK276" s="13" t="n">
        <f aca="false">AJ281</f>
        <v>-6347348.36276241</v>
      </c>
      <c r="AL276" s="13" t="n">
        <f aca="false">AK281</f>
        <v>-6543064.38788241</v>
      </c>
      <c r="AM276" s="13" t="n">
        <f aca="false">AL281</f>
        <v>-6738780.41300241</v>
      </c>
      <c r="AN276" s="13" t="n">
        <f aca="false">AM281</f>
        <v>-7184496.43812241</v>
      </c>
      <c r="AO276" s="13" t="n">
        <f aca="false">AN281</f>
        <v>-7380212.46324241</v>
      </c>
      <c r="AP276" s="13" t="n">
        <f aca="false">AO281</f>
        <v>-7579842.80886481</v>
      </c>
      <c r="AQ276" s="13" t="n">
        <f aca="false">AP281</f>
        <v>-7779473.15448721</v>
      </c>
      <c r="AR276" s="13" t="n">
        <f aca="false">AQ281</f>
        <v>-7979103.50010961</v>
      </c>
      <c r="AS276" s="13" t="n">
        <f aca="false">AR281</f>
        <v>-8178733.84573201</v>
      </c>
      <c r="AT276" s="13" t="n">
        <f aca="false">AS281</f>
        <v>-8378364.19135441</v>
      </c>
      <c r="AU276" s="13" t="n">
        <f aca="false">AT281</f>
        <v>-8577994.53697681</v>
      </c>
      <c r="AV276" s="13" t="n">
        <f aca="false">AU281</f>
        <v>-8777624.88259921</v>
      </c>
      <c r="AW276" s="13" t="n">
        <f aca="false">AV281</f>
        <v>-8977255.22822161</v>
      </c>
      <c r="AX276" s="13" t="n">
        <f aca="false">AW281</f>
        <v>-9176885.57384401</v>
      </c>
      <c r="AY276" s="13" t="n">
        <f aca="false">AX281</f>
        <v>-9376515.91946641</v>
      </c>
      <c r="AZ276" s="13" t="n">
        <f aca="false">AY281</f>
        <v>-9576146.26508881</v>
      </c>
      <c r="BA276" s="13" t="n">
        <f aca="false">AZ281</f>
        <v>-9775776.61071121</v>
      </c>
      <c r="BB276" s="13" t="n">
        <f aca="false">BA281</f>
        <v>-9979399.56324606</v>
      </c>
      <c r="BC276" s="13" t="n">
        <f aca="false">BB281</f>
        <v>-10183022.5157809</v>
      </c>
      <c r="BD276" s="13" t="n">
        <f aca="false">BC281</f>
        <v>-10386645.4683158</v>
      </c>
      <c r="BE276" s="13" t="n">
        <f aca="false">BD281</f>
        <v>-10590268.4208506</v>
      </c>
      <c r="BF276" s="13" t="n">
        <f aca="false">BE281</f>
        <v>-10793891.3733855</v>
      </c>
      <c r="BG276" s="13" t="n">
        <f aca="false">BF281</f>
        <v>-10997514.3259203</v>
      </c>
      <c r="BH276" s="13" t="n">
        <f aca="false">BG281</f>
        <v>-11201137.2784552</v>
      </c>
      <c r="BI276" s="13" t="n">
        <f aca="false">BH281</f>
        <v>-11404760.23099</v>
      </c>
      <c r="BJ276" s="13" t="n">
        <f aca="false">BI281</f>
        <v>-11608383.1835248</v>
      </c>
      <c r="BK276" s="13" t="n">
        <f aca="false">BJ281</f>
        <v>-11812006.1360597</v>
      </c>
      <c r="BL276" s="13" t="n">
        <f aca="false">BK281</f>
        <v>-12015629.0885945</v>
      </c>
      <c r="BM276" s="13" t="n">
        <f aca="false">BL281</f>
        <v>-12219252.0411294</v>
      </c>
      <c r="BN276" s="13" t="n">
        <f aca="false">BM281</f>
        <v>-12426947.4527149</v>
      </c>
      <c r="BO276" s="13" t="n">
        <f aca="false">BN281</f>
        <v>-12634642.8643005</v>
      </c>
      <c r="BP276" s="13" t="n">
        <f aca="false">BO281</f>
        <v>-12842338.275886</v>
      </c>
      <c r="BQ276" s="13" t="n">
        <f aca="false">BP281</f>
        <v>-13050033.6874716</v>
      </c>
      <c r="BR276" s="13" t="n">
        <f aca="false">BQ281</f>
        <v>-13257729.0990571</v>
      </c>
      <c r="BS276" s="13" t="n">
        <f aca="false">BR281</f>
        <v>-13412174.1606427</v>
      </c>
      <c r="BT276" s="13" t="n">
        <f aca="false">BS281</f>
        <v>-13619869.5722282</v>
      </c>
      <c r="BU276" s="13" t="n">
        <f aca="false">BT281</f>
        <v>-13827564.9838138</v>
      </c>
      <c r="BV276" s="13" t="n">
        <f aca="false">BU281</f>
        <v>-13967498.3953993</v>
      </c>
      <c r="BW276" s="13" t="n">
        <f aca="false">BV281</f>
        <v>-14175193.8069848</v>
      </c>
      <c r="BX276" s="13" t="n">
        <f aca="false">BW281</f>
        <v>-14382889.2185704</v>
      </c>
      <c r="BY276" s="13" t="n">
        <f aca="false">BX281</f>
        <v>-14522822.6301559</v>
      </c>
      <c r="BZ276" s="13" t="n">
        <f aca="false">BY281</f>
        <v>-14734671.9499732</v>
      </c>
      <c r="CA276" s="13" t="n">
        <f aca="false">BZ281</f>
        <v>-14946521.2697904</v>
      </c>
      <c r="CB276" s="13" t="n">
        <f aca="false">CA281</f>
        <v>-15090608.5896077</v>
      </c>
      <c r="CC276" s="13" t="n">
        <f aca="false">CB281</f>
        <v>-15302457.909425</v>
      </c>
      <c r="CD276" s="13" t="n">
        <f aca="false">CC281</f>
        <v>-15514307.2292422</v>
      </c>
      <c r="CE276" s="13" t="n">
        <f aca="false">CD281</f>
        <v>-15649657.5490595</v>
      </c>
      <c r="CF276" s="13" t="n">
        <f aca="false">CE281</f>
        <v>-15861506.8688767</v>
      </c>
      <c r="CG276" s="13" t="n">
        <f aca="false">CF281</f>
        <v>-16073356.188694</v>
      </c>
      <c r="CH276" s="13" t="n">
        <f aca="false">CG281</f>
        <v>-16208706.5085112</v>
      </c>
      <c r="CI276" s="13" t="n">
        <f aca="false">CH281</f>
        <v>-16420555.8283285</v>
      </c>
      <c r="CJ276" s="13" t="n">
        <f aca="false">CI281</f>
        <v>-16632405.1481458</v>
      </c>
      <c r="CK276" s="13" t="n">
        <f aca="false">CJ281</f>
        <v>-16761147.4413565</v>
      </c>
      <c r="CL276" s="13" t="n">
        <f aca="false">CK281</f>
        <v>-16819372.7475701</v>
      </c>
      <c r="CM276" s="13" t="n">
        <f aca="false">CL281</f>
        <v>-16877598.0537837</v>
      </c>
      <c r="CN276" s="13" t="n">
        <f aca="false">CM281</f>
        <v>-16935823.3599973</v>
      </c>
      <c r="CO276" s="13" t="n">
        <f aca="false">CN281</f>
        <v>-16994048.6662109</v>
      </c>
      <c r="CP276" s="13" t="n">
        <f aca="false">CO281</f>
        <v>-17052273.9724245</v>
      </c>
      <c r="CQ276" s="13" t="n">
        <f aca="false">CP281</f>
        <v>-17110499.2786381</v>
      </c>
      <c r="CR276" s="13" t="n">
        <f aca="false">CQ281</f>
        <v>-17168724.5848517</v>
      </c>
      <c r="CS276" s="13" t="n">
        <f aca="false">CR281</f>
        <v>-17226949.8910653</v>
      </c>
      <c r="CT276" s="13" t="n">
        <f aca="false">CS281</f>
        <v>-17285175.197279</v>
      </c>
      <c r="CU276" s="13" t="n">
        <f aca="false">CT281</f>
        <v>-17334378.5348112</v>
      </c>
      <c r="CV276" s="13" t="n">
        <f aca="false">CU281</f>
        <v>-17383581.8723435</v>
      </c>
      <c r="CW276" s="13" t="n">
        <f aca="false">CV281</f>
        <v>-17432785.2098758</v>
      </c>
      <c r="CX276" s="13" t="n">
        <f aca="false">CW281</f>
        <v>-17430421.6830951</v>
      </c>
      <c r="CY276" s="13" t="n">
        <f aca="false">CX281</f>
        <v>-17410611.307378</v>
      </c>
      <c r="CZ276" s="13" t="n">
        <f aca="false">CY281</f>
        <v>-17390800.9316609</v>
      </c>
      <c r="DA276" s="13" t="n">
        <f aca="false">CZ281</f>
        <v>-17370990.5559438</v>
      </c>
      <c r="DB276" s="13" t="n">
        <f aca="false">DA281</f>
        <v>-17351180.1802268</v>
      </c>
      <c r="DC276" s="13" t="n">
        <f aca="false">DB281</f>
        <v>-17331369.8045097</v>
      </c>
      <c r="DD276" s="13" t="n">
        <f aca="false">DC281</f>
        <v>-17311559.4287926</v>
      </c>
      <c r="DE276" s="13" t="n">
        <f aca="false">DD281</f>
        <v>-17291749.0530755</v>
      </c>
    </row>
    <row r="277" customFormat="fals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-127072.196</v>
      </c>
      <c r="R277" s="13" t="n">
        <f aca="false">R203</f>
        <v>-127072.196</v>
      </c>
      <c r="S277" s="13" t="n">
        <f aca="false">S203</f>
        <v>-127072.196</v>
      </c>
      <c r="T277" s="13" t="n">
        <f aca="false">T203</f>
        <v>-152578.446</v>
      </c>
      <c r="U277" s="13" t="n">
        <f aca="false">U203</f>
        <v>-150978.446</v>
      </c>
      <c r="V277" s="13" t="n">
        <f aca="false">V203</f>
        <v>-150978.446</v>
      </c>
      <c r="W277" s="13" t="n">
        <f aca="false">W203</f>
        <v>-150978.446</v>
      </c>
      <c r="X277" s="13" t="n">
        <f aca="false">X203</f>
        <v>-151517.246</v>
      </c>
      <c r="Y277" s="13" t="n">
        <f aca="false">Y203</f>
        <v>-94142.246</v>
      </c>
      <c r="Z277" s="13" t="n">
        <f aca="false">Z203</f>
        <v>-158694.246</v>
      </c>
      <c r="AA277" s="13" t="n">
        <f aca="false">AA203</f>
        <v>-158694.246</v>
      </c>
      <c r="AB277" s="13" t="n">
        <f aca="false">AB203</f>
        <v>-101319.246</v>
      </c>
      <c r="AC277" s="13" t="n">
        <f aca="false">AC203</f>
        <v>-162531.81512</v>
      </c>
      <c r="AD277" s="13" t="n">
        <f aca="false">AD203</f>
        <v>-162531.81512</v>
      </c>
      <c r="AE277" s="13" t="n">
        <f aca="false">AE203</f>
        <v>-105156.81512</v>
      </c>
      <c r="AF277" s="13" t="n">
        <f aca="false">AF203</f>
        <v>-162531.81512</v>
      </c>
      <c r="AG277" s="13" t="n">
        <f aca="false">AG203</f>
        <v>-186216.02512</v>
      </c>
      <c r="AH277" s="13" t="n">
        <f aca="false">AH203</f>
        <v>-186216.02512</v>
      </c>
      <c r="AI277" s="13" t="n">
        <f aca="false">AI203</f>
        <v>-195716.02512</v>
      </c>
      <c r="AJ277" s="13" t="n">
        <f aca="false">AJ203</f>
        <v>-195716.02512</v>
      </c>
      <c r="AK277" s="13" t="n">
        <f aca="false">AK203</f>
        <v>-195716.02512</v>
      </c>
      <c r="AL277" s="13" t="n">
        <f aca="false">AL203</f>
        <v>-195716.02512</v>
      </c>
      <c r="AM277" s="13" t="n">
        <f aca="false">AM203</f>
        <v>-195716.02512</v>
      </c>
      <c r="AN277" s="13" t="n">
        <f aca="false">AN203</f>
        <v>-195716.02512</v>
      </c>
      <c r="AO277" s="13" t="n">
        <f aca="false">AO203</f>
        <v>-199630.3456224</v>
      </c>
      <c r="AP277" s="13" t="n">
        <f aca="false">AP203</f>
        <v>-199630.3456224</v>
      </c>
      <c r="AQ277" s="13" t="n">
        <f aca="false">AQ203</f>
        <v>-199630.3456224</v>
      </c>
      <c r="AR277" s="13" t="n">
        <f aca="false">AR203</f>
        <v>-199630.3456224</v>
      </c>
      <c r="AS277" s="13" t="n">
        <f aca="false">AS203</f>
        <v>-199630.3456224</v>
      </c>
      <c r="AT277" s="13" t="n">
        <f aca="false">AT203</f>
        <v>-199630.3456224</v>
      </c>
      <c r="AU277" s="13" t="n">
        <f aca="false">AU203</f>
        <v>-199630.3456224</v>
      </c>
      <c r="AV277" s="13" t="n">
        <f aca="false">AV203</f>
        <v>-199630.3456224</v>
      </c>
      <c r="AW277" s="13" t="n">
        <f aca="false">AW203</f>
        <v>-199630.3456224</v>
      </c>
      <c r="AX277" s="13" t="n">
        <f aca="false">AX203</f>
        <v>-199630.3456224</v>
      </c>
      <c r="AY277" s="13" t="n">
        <f aca="false">AY203</f>
        <v>-199630.3456224</v>
      </c>
      <c r="AZ277" s="13" t="n">
        <f aca="false">AZ203</f>
        <v>-199630.3456224</v>
      </c>
      <c r="BA277" s="13" t="n">
        <f aca="false">BA203</f>
        <v>-203622.952534848</v>
      </c>
      <c r="BB277" s="13" t="n">
        <f aca="false">BB203</f>
        <v>-203622.952534848</v>
      </c>
      <c r="BC277" s="13" t="n">
        <f aca="false">BC203</f>
        <v>-203622.952534848</v>
      </c>
      <c r="BD277" s="13" t="n">
        <f aca="false">BD203</f>
        <v>-203622.952534848</v>
      </c>
      <c r="BE277" s="13" t="n">
        <f aca="false">BE203</f>
        <v>-203622.952534848</v>
      </c>
      <c r="BF277" s="13" t="n">
        <f aca="false">BF203</f>
        <v>-203622.952534848</v>
      </c>
      <c r="BG277" s="13" t="n">
        <f aca="false">BG203</f>
        <v>-203622.952534848</v>
      </c>
      <c r="BH277" s="13" t="n">
        <f aca="false">BH203</f>
        <v>-203622.952534848</v>
      </c>
      <c r="BI277" s="13" t="n">
        <f aca="false">BI203</f>
        <v>-203622.952534848</v>
      </c>
      <c r="BJ277" s="13" t="n">
        <f aca="false">BJ203</f>
        <v>-203622.952534848</v>
      </c>
      <c r="BK277" s="13" t="n">
        <f aca="false">BK203</f>
        <v>-203622.952534848</v>
      </c>
      <c r="BL277" s="13" t="n">
        <f aca="false">BL203</f>
        <v>-203622.952534848</v>
      </c>
      <c r="BM277" s="13" t="n">
        <f aca="false">BM203</f>
        <v>-207695.411585545</v>
      </c>
      <c r="BN277" s="13" t="n">
        <f aca="false">BN203</f>
        <v>-207695.411585545</v>
      </c>
      <c r="BO277" s="13" t="n">
        <f aca="false">BO203</f>
        <v>-207695.411585545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customFormat="fals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customFormat="fals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-250000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customFormat="fals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customFormat="fals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-1194343.09619048</v>
      </c>
      <c r="P281" s="68" t="n">
        <f aca="false">P276+P277+P278+P279+P280</f>
        <v>-1429652.96952381</v>
      </c>
      <c r="Q281" s="68" t="n">
        <f aca="false">Q276+Q277+Q278+Q279+Q280</f>
        <v>-1668725.16552381</v>
      </c>
      <c r="R281" s="68" t="n">
        <f aca="false">R276+R277+R278+R279+R280</f>
        <v>-1907797.36152381</v>
      </c>
      <c r="S281" s="68" t="n">
        <f aca="false">S276+S277+S278+S279+S280</f>
        <v>-2146869.55752381</v>
      </c>
      <c r="T281" s="68" t="n">
        <f aca="false">T276+T277+T278+T279+T280</f>
        <v>-2411448.00352381</v>
      </c>
      <c r="U281" s="68" t="n">
        <f aca="false">U276+U277+U278+U279+U280</f>
        <v>-2674426.44952381</v>
      </c>
      <c r="V281" s="68" t="n">
        <f aca="false">V276+V277+V278+V279+V280</f>
        <v>-2937404.89552381</v>
      </c>
      <c r="W281" s="68" t="n">
        <f aca="false">W276+W277+W278+W279+W280</f>
        <v>-3200383.34152381</v>
      </c>
      <c r="X281" s="68" t="n">
        <f aca="false">X276+X277+X278+X279+X280</f>
        <v>-3463900.58752381</v>
      </c>
      <c r="Y281" s="68" t="n">
        <f aca="false">Y276+Y277+Y278+Y279+Y280</f>
        <v>-3670042.83352381</v>
      </c>
      <c r="Z281" s="68" t="n">
        <f aca="false">Z276+Z277+Z278+Z279+Z280</f>
        <v>-3940737.07952381</v>
      </c>
      <c r="AA281" s="68" t="n">
        <f aca="false">AA276+AA277+AA278+AA279+AA280</f>
        <v>-4461431.32552381</v>
      </c>
      <c r="AB281" s="68" t="n">
        <f aca="false">AB276+AB277+AB278+AB279+AB280</f>
        <v>-4674750.57152381</v>
      </c>
      <c r="AC281" s="68" t="n">
        <f aca="false">AC276+AC277+AC278+AC279+AC280</f>
        <v>-4949282.38664381</v>
      </c>
      <c r="AD281" s="68" t="n">
        <f aca="false">AD276+AD277+AD278+AD279+AD280</f>
        <v>-5223814.20176381</v>
      </c>
      <c r="AE281" s="68" t="n">
        <f aca="false">AE276+AE277+AE278+AE279+AE280</f>
        <v>-5420952.44716241</v>
      </c>
      <c r="AF281" s="68" t="n">
        <f aca="false">AF276+AF277+AF278+AF279+AF280</f>
        <v>-5583484.26228241</v>
      </c>
      <c r="AG281" s="68" t="n">
        <f aca="false">AG276+AG277+AG278+AG279+AG280</f>
        <v>-5769700.28740241</v>
      </c>
      <c r="AH281" s="68" t="n">
        <f aca="false">AH276+AH277+AH278+AH279+AH280</f>
        <v>-5955916.31252241</v>
      </c>
      <c r="AI281" s="68" t="n">
        <f aca="false">AI276+AI277+AI278+AI279+AI280</f>
        <v>-6151632.33764241</v>
      </c>
      <c r="AJ281" s="68" t="n">
        <f aca="false">AJ276+AJ277+AJ278+AJ279+AJ280</f>
        <v>-6347348.36276241</v>
      </c>
      <c r="AK281" s="68" t="n">
        <f aca="false">AK276+AK277+AK278+AK279+AK280</f>
        <v>-6543064.38788241</v>
      </c>
      <c r="AL281" s="68" t="n">
        <f aca="false">AL276+AL277+AL278+AL279+AL280</f>
        <v>-6738780.41300241</v>
      </c>
      <c r="AM281" s="68" t="n">
        <f aca="false">AM276+AM277+AM278+AM279+AM280</f>
        <v>-7184496.43812241</v>
      </c>
      <c r="AN281" s="68" t="n">
        <f aca="false">AN276+AN277+AN278+AN279+AN280</f>
        <v>-7380212.46324241</v>
      </c>
      <c r="AO281" s="68" t="n">
        <f aca="false">AO276+AO277+AO278+AO279+AO280</f>
        <v>-7579842.80886481</v>
      </c>
      <c r="AP281" s="68" t="n">
        <f aca="false">AP276+AP277+AP278+AP279+AP280</f>
        <v>-7779473.15448721</v>
      </c>
      <c r="AQ281" s="68" t="n">
        <f aca="false">AQ276+AQ277+AQ278+AQ279+AQ280</f>
        <v>-7979103.50010961</v>
      </c>
      <c r="AR281" s="68" t="n">
        <f aca="false">AR276+AR277+AR278+AR279+AR280</f>
        <v>-8178733.84573201</v>
      </c>
      <c r="AS281" s="68" t="n">
        <f aca="false">AS276+AS277+AS278+AS279+AS280</f>
        <v>-8378364.19135441</v>
      </c>
      <c r="AT281" s="68" t="n">
        <f aca="false">AT276+AT277+AT278+AT279+AT280</f>
        <v>-8577994.53697681</v>
      </c>
      <c r="AU281" s="68" t="n">
        <f aca="false">AU276+AU277+AU278+AU279+AU280</f>
        <v>-8777624.88259921</v>
      </c>
      <c r="AV281" s="68" t="n">
        <f aca="false">AV276+AV277+AV278+AV279+AV280</f>
        <v>-8977255.22822161</v>
      </c>
      <c r="AW281" s="68" t="n">
        <f aca="false">AW276+AW277+AW278+AW279+AW280</f>
        <v>-9176885.57384401</v>
      </c>
      <c r="AX281" s="68" t="n">
        <f aca="false">AX276+AX277+AX278+AX279+AX280</f>
        <v>-9376515.91946641</v>
      </c>
      <c r="AY281" s="68" t="n">
        <f aca="false">AY276+AY277+AY278+AY279+AY280</f>
        <v>-9576146.26508881</v>
      </c>
      <c r="AZ281" s="68" t="n">
        <f aca="false">AZ276+AZ277+AZ278+AZ279+AZ280</f>
        <v>-9775776.61071121</v>
      </c>
      <c r="BA281" s="68" t="n">
        <f aca="false">BA276+BA277+BA278+BA279+BA280</f>
        <v>-9979399.56324606</v>
      </c>
      <c r="BB281" s="68" t="n">
        <f aca="false">BB276+BB277+BB278+BB279+BB280</f>
        <v>-10183022.5157809</v>
      </c>
      <c r="BC281" s="68" t="n">
        <f aca="false">BC276+BC277+BC278+BC279+BC280</f>
        <v>-10386645.4683158</v>
      </c>
      <c r="BD281" s="68" t="n">
        <f aca="false">BD276+BD277+BD278+BD279+BD280</f>
        <v>-10590268.4208506</v>
      </c>
      <c r="BE281" s="68" t="n">
        <f aca="false">BE276+BE277+BE278+BE279+BE280</f>
        <v>-10793891.3733855</v>
      </c>
      <c r="BF281" s="68" t="n">
        <f aca="false">BF276+BF277+BF278+BF279+BF280</f>
        <v>-10997514.3259203</v>
      </c>
      <c r="BG281" s="68" t="n">
        <f aca="false">BG276+BG277+BG278+BG279+BG280</f>
        <v>-11201137.2784552</v>
      </c>
      <c r="BH281" s="68" t="n">
        <f aca="false">BH276+BH277+BH278+BH279+BH280</f>
        <v>-11404760.23099</v>
      </c>
      <c r="BI281" s="68" t="n">
        <f aca="false">BI276+BI277+BI278+BI279+BI280</f>
        <v>-11608383.1835248</v>
      </c>
      <c r="BJ281" s="68" t="n">
        <f aca="false">BJ276+BJ277+BJ278+BJ279+BJ280</f>
        <v>-11812006.1360597</v>
      </c>
      <c r="BK281" s="68" t="n">
        <f aca="false">BK276+BK277+BK278+BK279+BK280</f>
        <v>-12015629.0885945</v>
      </c>
      <c r="BL281" s="68" t="n">
        <f aca="false">BL276+BL277+BL278+BL279+BL280</f>
        <v>-12219252.0411294</v>
      </c>
      <c r="BM281" s="68" t="n">
        <f aca="false">BM276+BM277+BM278+BM279+BM280</f>
        <v>-12426947.4527149</v>
      </c>
      <c r="BN281" s="68" t="n">
        <f aca="false">BN276+BN277+BN278+BN279+BN280</f>
        <v>-12634642.8643005</v>
      </c>
      <c r="BO281" s="68" t="n">
        <f aca="false">BO276+BO277+BO278+BO279+BO280</f>
        <v>-12842338.275886</v>
      </c>
      <c r="BP281" s="68" t="n">
        <f aca="false">BP276+BP277+BP278+BP279+BP280</f>
        <v>-13050033.6874716</v>
      </c>
      <c r="BQ281" s="68" t="n">
        <f aca="false">BQ276+BQ277+BQ278+BQ279+BQ280</f>
        <v>-13257729.0990571</v>
      </c>
      <c r="BR281" s="68" t="n">
        <f aca="false">BR276+BR277+BR278+BR279+BR280</f>
        <v>-13412174.1606427</v>
      </c>
      <c r="BS281" s="68" t="n">
        <f aca="false">BS276+BS277+BS278+BS279+BS280</f>
        <v>-13619869.5722282</v>
      </c>
      <c r="BT281" s="68" t="n">
        <f aca="false">BT276+BT277+BT278+BT279+BT280</f>
        <v>-13827564.9838138</v>
      </c>
      <c r="BU281" s="68" t="n">
        <f aca="false">BU276+BU277+BU278+BU279+BU280</f>
        <v>-13967498.3953993</v>
      </c>
      <c r="BV281" s="68" t="n">
        <f aca="false">BV276+BV277+BV278+BV279+BV280</f>
        <v>-14175193.8069848</v>
      </c>
      <c r="BW281" s="68" t="n">
        <f aca="false">BW276+BW277+BW278+BW279+BW280</f>
        <v>-14382889.2185704</v>
      </c>
      <c r="BX281" s="68" t="n">
        <f aca="false">BX276+BX277+BX278+BX279+BX280</f>
        <v>-14522822.6301559</v>
      </c>
      <c r="BY281" s="68" t="n">
        <f aca="false">BY276+BY277+BY278+BY279+BY280</f>
        <v>-14734671.9499732</v>
      </c>
      <c r="BZ281" s="68" t="n">
        <f aca="false">BZ276+BZ277+BZ278+BZ279+BZ280</f>
        <v>-14946521.2697904</v>
      </c>
      <c r="CA281" s="68" t="n">
        <f aca="false">CA276+CA277+CA278+CA279+CA280</f>
        <v>-15090608.5896077</v>
      </c>
      <c r="CB281" s="68" t="n">
        <f aca="false">CB276+CB277+CB278+CB279+CB280</f>
        <v>-15302457.909425</v>
      </c>
      <c r="CC281" s="68" t="n">
        <f aca="false">CC276+CC277+CC278+CC279+CC280</f>
        <v>-15514307.2292422</v>
      </c>
      <c r="CD281" s="68" t="n">
        <f aca="false">CD276+CD277+CD278+CD279+CD280</f>
        <v>-15649657.5490595</v>
      </c>
      <c r="CE281" s="68" t="n">
        <f aca="false">CE276+CE277+CE278+CE279+CE280</f>
        <v>-15861506.8688767</v>
      </c>
      <c r="CF281" s="68" t="n">
        <f aca="false">CF276+CF277+CF278+CF279+CF280</f>
        <v>-16073356.188694</v>
      </c>
      <c r="CG281" s="68" t="n">
        <f aca="false">CG276+CG277+CG278+CG279+CG280</f>
        <v>-16208706.5085112</v>
      </c>
      <c r="CH281" s="68" t="n">
        <f aca="false">CH276+CH277+CH278+CH279+CH280</f>
        <v>-16420555.8283285</v>
      </c>
      <c r="CI281" s="68" t="n">
        <f aca="false">CI276+CI277+CI278+CI279+CI280</f>
        <v>-16632405.1481458</v>
      </c>
      <c r="CJ281" s="68" t="n">
        <f aca="false">CJ276+CJ277+CJ278+CJ279+CJ280</f>
        <v>-16761147.4413565</v>
      </c>
      <c r="CK281" s="68" t="n">
        <f aca="false">CK276+CK277+CK278+CK279+CK280</f>
        <v>-16819372.7475701</v>
      </c>
      <c r="CL281" s="68" t="n">
        <f aca="false">CL276+CL277+CL278+CL279+CL280</f>
        <v>-16877598.0537837</v>
      </c>
      <c r="CM281" s="68" t="n">
        <f aca="false">CM276+CM277+CM278+CM279+CM280</f>
        <v>-16935823.3599973</v>
      </c>
      <c r="CN281" s="68" t="n">
        <f aca="false">CN276+CN277+CN278+CN279+CN280</f>
        <v>-16994048.6662109</v>
      </c>
      <c r="CO281" s="68" t="n">
        <f aca="false">CO276+CO277+CO278+CO279+CO280</f>
        <v>-17052273.9724245</v>
      </c>
      <c r="CP281" s="68" t="n">
        <f aca="false">CP276+CP277+CP278+CP279+CP280</f>
        <v>-17110499.2786381</v>
      </c>
      <c r="CQ281" s="68" t="n">
        <f aca="false">CQ276+CQ277+CQ278+CQ279+CQ280</f>
        <v>-17168724.5848517</v>
      </c>
      <c r="CR281" s="68" t="n">
        <f aca="false">CR276+CR277+CR278+CR279+CR280</f>
        <v>-17226949.8910653</v>
      </c>
      <c r="CS281" s="68" t="n">
        <f aca="false">CS276+CS277+CS278+CS279+CS280</f>
        <v>-17285175.197279</v>
      </c>
      <c r="CT281" s="68" t="n">
        <f aca="false">CT276+CT277+CT278+CT279+CT280</f>
        <v>-17334378.5348112</v>
      </c>
      <c r="CU281" s="68" t="n">
        <f aca="false">CU276+CU277+CU278+CU279+CU280</f>
        <v>-17383581.8723435</v>
      </c>
      <c r="CV281" s="68" t="n">
        <f aca="false">CV276+CV277+CV278+CV279+CV280</f>
        <v>-17432785.2098758</v>
      </c>
      <c r="CW281" s="68" t="n">
        <f aca="false">CW276+CW277+CW278+CW279+CW280</f>
        <v>-17430421.6830951</v>
      </c>
      <c r="CX281" s="68" t="n">
        <f aca="false">CX276+CX277+CX278+CX279+CX280</f>
        <v>-17410611.307378</v>
      </c>
      <c r="CY281" s="68" t="n">
        <f aca="false">CY276+CY277+CY278+CY279+CY280</f>
        <v>-17390800.9316609</v>
      </c>
      <c r="CZ281" s="68" t="n">
        <f aca="false">CZ276+CZ277+CZ278+CZ279+CZ280</f>
        <v>-17370990.5559438</v>
      </c>
      <c r="DA281" s="68" t="n">
        <f aca="false">DA276+DA277+DA278+DA279+DA280</f>
        <v>-17351180.1802268</v>
      </c>
      <c r="DB281" s="68" t="n">
        <f aca="false">DB276+DB277+DB278+DB279+DB280</f>
        <v>-17331369.8045097</v>
      </c>
      <c r="DC281" s="68" t="n">
        <f aca="false">DC276+DC277+DC278+DC279+DC280</f>
        <v>-17311559.4287926</v>
      </c>
      <c r="DD281" s="68" t="n">
        <f aca="false">DD276+DD277+DD278+DD279+DD280</f>
        <v>-17291749.0530755</v>
      </c>
      <c r="DE281" s="68" t="n">
        <f aca="false">DE276+DE277+DE278+DE279+DE280</f>
        <v>-17271938.6773584</v>
      </c>
    </row>
    <row r="282" customFormat="fals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customFormat="fals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customFormat="fals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2563918.32026223</v>
      </c>
      <c r="L284" s="13" t="n">
        <f aca="false">L265+L276</f>
        <v>2789815.8186078</v>
      </c>
      <c r="M284" s="13" t="n">
        <f aca="false">M265+M276</f>
        <v>2985647.9092478</v>
      </c>
      <c r="N284" s="13" t="n">
        <f aca="false">N265+N276</f>
        <v>2707864.10183276</v>
      </c>
      <c r="O284" s="13" t="n">
        <f aca="false">O265+O276</f>
        <v>2884178.23555456</v>
      </c>
      <c r="P284" s="13" t="n">
        <f aca="false">P265+P276</f>
        <v>2767442.95785415</v>
      </c>
      <c r="Q284" s="13" t="n">
        <f aca="false">Q265+Q276</f>
        <v>2874978.03302875</v>
      </c>
      <c r="R284" s="13" t="n">
        <f aca="false">R265+R276</f>
        <v>3000224.17773669</v>
      </c>
      <c r="S284" s="13" t="n">
        <f aca="false">S265+S276</f>
        <v>2952877.8048371</v>
      </c>
      <c r="T284" s="13" t="n">
        <f aca="false">T265+T276</f>
        <v>2121319.65484414</v>
      </c>
      <c r="U284" s="13" t="n">
        <f aca="false">U265+U276</f>
        <v>2176547.93272123</v>
      </c>
      <c r="V284" s="13" t="n">
        <f aca="false">V265+V276</f>
        <v>2401360.79773226</v>
      </c>
      <c r="W284" s="13" t="n">
        <f aca="false">W265+W276</f>
        <v>2920348.2387433</v>
      </c>
      <c r="X284" s="13" t="n">
        <f aca="false">X265+X276</f>
        <v>3501372.85525435</v>
      </c>
      <c r="Y284" s="13" t="n">
        <f aca="false">Y265+Y276</f>
        <v>4130125.49452244</v>
      </c>
      <c r="Z284" s="13" t="n">
        <f aca="false">Z265+Z276</f>
        <v>4697385.29319945</v>
      </c>
      <c r="AA284" s="13" t="n">
        <f aca="false">AA265+AA276</f>
        <v>5094580.78932646</v>
      </c>
      <c r="AB284" s="13" t="n">
        <f aca="false">AB265+AB276</f>
        <v>5370975.65045347</v>
      </c>
      <c r="AC284" s="13" t="n">
        <f aca="false">AC265+AC276</f>
        <v>5976584.84697117</v>
      </c>
      <c r="AD284" s="13" t="n">
        <f aca="false">AD265+AD276</f>
        <v>6430940.70490505</v>
      </c>
      <c r="AE284" s="13" t="n">
        <f aca="false">AE265+AE276</f>
        <v>6655423.59809537</v>
      </c>
      <c r="AF284" s="13" t="n">
        <f aca="false">AF265+AF276</f>
        <v>6972820.38846366</v>
      </c>
      <c r="AG284" s="13" t="n">
        <f aca="false">AG265+AG276</f>
        <v>6932848.33554498</v>
      </c>
      <c r="AH284" s="13" t="n">
        <f aca="false">AH265+AH276</f>
        <v>7638807.84118587</v>
      </c>
      <c r="AI284" s="13" t="n">
        <f aca="false">AI265+AI276</f>
        <v>8082984.45313543</v>
      </c>
      <c r="AJ284" s="13" t="n">
        <f aca="false">AJ265+AJ276</f>
        <v>8618172.18167435</v>
      </c>
      <c r="AK284" s="13" t="n">
        <f aca="false">AK265+AK276</f>
        <v>9252376.3538423</v>
      </c>
      <c r="AL284" s="13" t="n">
        <f aca="false">AL265+AL276</f>
        <v>9609818.33664361</v>
      </c>
      <c r="AM284" s="13" t="n">
        <f aca="false">AM265+AM276</f>
        <v>9951411.86356643</v>
      </c>
      <c r="AN284" s="13" t="n">
        <f aca="false">AN265+AN276</f>
        <v>9938619.98427364</v>
      </c>
      <c r="AO284" s="13" t="n">
        <f aca="false">AO265+AO276</f>
        <v>10087744.3643788</v>
      </c>
      <c r="AP284" s="13" t="n">
        <f aca="false">AP265+AP276</f>
        <v>9859139.56704136</v>
      </c>
      <c r="AQ284" s="13" t="n">
        <f aca="false">AQ265+AQ276</f>
        <v>9590606.15970388</v>
      </c>
      <c r="AR284" s="13" t="n">
        <f aca="false">AR265+AR276</f>
        <v>9322072.7523664</v>
      </c>
      <c r="AS284" s="13" t="n">
        <f aca="false">AS265+AS276</f>
        <v>9053539.34502892</v>
      </c>
      <c r="AT284" s="13" t="n">
        <f aca="false">AT265+AT276</f>
        <v>8785005.93769145</v>
      </c>
      <c r="AU284" s="13" t="n">
        <f aca="false">AU265+AU276</f>
        <v>8516472.53035397</v>
      </c>
      <c r="AV284" s="13" t="n">
        <f aca="false">AV265+AV276</f>
        <v>8642552.02532149</v>
      </c>
      <c r="AW284" s="13" t="n">
        <f aca="false">AW265+AW276</f>
        <v>8811743.28202616</v>
      </c>
      <c r="AX284" s="13" t="n">
        <f aca="false">AX265+AX276</f>
        <v>8265965.09621836</v>
      </c>
      <c r="AY284" s="13" t="n">
        <f aca="false">AY265+AY276</f>
        <v>7720186.91041056</v>
      </c>
      <c r="AZ284" s="13" t="n">
        <f aca="false">AZ265+AZ276</f>
        <v>7174408.72460276</v>
      </c>
      <c r="BA284" s="13" t="n">
        <f aca="false">BA265+BA276</f>
        <v>6628630.53879497</v>
      </c>
      <c r="BB284" s="13" t="n">
        <f aca="false">BB265+BB276</f>
        <v>6068941.25609451</v>
      </c>
      <c r="BC284" s="13" t="n">
        <f aca="false">BC265+BC276</f>
        <v>5509251.97339405</v>
      </c>
      <c r="BD284" s="13" t="n">
        <f aca="false">BD265+BD276</f>
        <v>4949562.69069359</v>
      </c>
      <c r="BE284" s="13" t="n">
        <f aca="false">BE265+BE276</f>
        <v>4389873.40799313</v>
      </c>
      <c r="BF284" s="13" t="n">
        <f aca="false">BF265+BF276</f>
        <v>3830184.12529267</v>
      </c>
      <c r="BG284" s="13" t="n">
        <f aca="false">BG265+BG276</f>
        <v>3270494.84259222</v>
      </c>
      <c r="BH284" s="13" t="n">
        <f aca="false">BH265+BH276</f>
        <v>2710805.55989176</v>
      </c>
      <c r="BI284" s="13" t="n">
        <f aca="false">BI265+BI276</f>
        <v>2387605.73849412</v>
      </c>
      <c r="BJ284" s="13" t="n">
        <f aca="false">BJ265+BJ276</f>
        <v>2084735.71289269</v>
      </c>
      <c r="BK284" s="13" t="n">
        <f aca="false">BK265+BK276</f>
        <v>1375269.77136711</v>
      </c>
      <c r="BL284" s="13" t="n">
        <f aca="false">BL265+BL276</f>
        <v>665803.829841528</v>
      </c>
      <c r="BM284" s="13" t="n">
        <f aca="false">BM265+BM276</f>
        <v>-43662.1116840504</v>
      </c>
      <c r="BN284" s="13" t="n">
        <f aca="false">BN265+BN276</f>
        <v>-767317.372040141</v>
      </c>
      <c r="BO284" s="13" t="n">
        <f aca="false">BO265+BO276</f>
        <v>-1490972.63239623</v>
      </c>
      <c r="BP284" s="13" t="n">
        <f aca="false">BP265+BP276</f>
        <v>-2214627.89275232</v>
      </c>
      <c r="BQ284" s="13" t="n">
        <f aca="false">BQ265+BQ276</f>
        <v>-2938283.15310841</v>
      </c>
      <c r="BR284" s="13" t="n">
        <f aca="false">BR265+BR276</f>
        <v>-3661938.41346451</v>
      </c>
      <c r="BS284" s="13" t="n">
        <f aca="false">BS265+BS276</f>
        <v>-4332343.3238206</v>
      </c>
      <c r="BT284" s="13" t="n">
        <f aca="false">BT265+BT276</f>
        <v>-5055998.58417669</v>
      </c>
      <c r="BU284" s="13" t="n">
        <f aca="false">BU265+BU276</f>
        <v>-5779653.84453278</v>
      </c>
      <c r="BV284" s="13" t="n">
        <f aca="false">BV265+BV276</f>
        <v>-6435547.10488887</v>
      </c>
      <c r="BW284" s="13" t="n">
        <f aca="false">BW265+BW276</f>
        <v>-7159202.36524496</v>
      </c>
      <c r="BX284" s="13" t="n">
        <f aca="false">BX265+BX276</f>
        <v>-7882857.62560105</v>
      </c>
      <c r="BY284" s="13" t="n">
        <f aca="false">BY265+BY276</f>
        <v>-8538750.88595714</v>
      </c>
      <c r="BZ284" s="13" t="n">
        <f aca="false">BZ265+BZ276</f>
        <v>-9276879.25152035</v>
      </c>
      <c r="CA284" s="13" t="n">
        <f aca="false">CA265+CA276</f>
        <v>-10015007.6170836</v>
      </c>
      <c r="CB284" s="13" t="n">
        <f aca="false">CB265+CB276</f>
        <v>-10685373.9826468</v>
      </c>
      <c r="CC284" s="13" t="n">
        <f aca="false">CC265+CC276</f>
        <v>-11423502.34821</v>
      </c>
      <c r="CD284" s="13" t="n">
        <f aca="false">CD265+CD276</f>
        <v>-12161630.7137732</v>
      </c>
      <c r="CE284" s="13" t="n">
        <f aca="false">CE265+CE276</f>
        <v>-12823260.0793364</v>
      </c>
      <c r="CF284" s="13" t="n">
        <f aca="false">CF265+CF276</f>
        <v>-13561388.4448996</v>
      </c>
      <c r="CG284" s="13" t="n">
        <f aca="false">CG265+CG276</f>
        <v>-14299516.8104628</v>
      </c>
      <c r="CH284" s="13" t="n">
        <f aca="false">CH265+CH276</f>
        <v>-14961146.176026</v>
      </c>
      <c r="CI284" s="13" t="n">
        <f aca="false">CI265+CI276</f>
        <v>-15699274.5415893</v>
      </c>
      <c r="CJ284" s="13" t="n">
        <f aca="false">CJ265+CJ276</f>
        <v>-16437402.9071525</v>
      </c>
      <c r="CK284" s="13" t="n">
        <f aca="false">CK265+CK276</f>
        <v>-17092424.2461092</v>
      </c>
      <c r="CL284" s="13" t="n">
        <f aca="false">CL265+CL276</f>
        <v>-17687454.1789837</v>
      </c>
      <c r="CM284" s="13" t="n">
        <f aca="false">CM265+CM276</f>
        <v>-18282484.1118582</v>
      </c>
      <c r="CN284" s="13" t="n">
        <f aca="false">CN265+CN276</f>
        <v>-18877514.0447326</v>
      </c>
      <c r="CO284" s="13" t="n">
        <f aca="false">CO265+CO276</f>
        <v>-19472543.9776071</v>
      </c>
      <c r="CP284" s="13" t="n">
        <f aca="false">CP265+CP276</f>
        <v>-20067573.9104816</v>
      </c>
      <c r="CQ284" s="13" t="n">
        <f aca="false">CQ265+CQ276</f>
        <v>-20662603.8433561</v>
      </c>
      <c r="CR284" s="13" t="n">
        <f aca="false">CR265+CR276</f>
        <v>-21257633.7762305</v>
      </c>
      <c r="CS284" s="13" t="n">
        <f aca="false">CS265+CS276</f>
        <v>-21852663.709105</v>
      </c>
      <c r="CT284" s="13" t="n">
        <f aca="false">CT265+CT276</f>
        <v>-22447693.6419795</v>
      </c>
      <c r="CU284" s="13" t="n">
        <f aca="false">CU265+CU276</f>
        <v>-22969610.9286557</v>
      </c>
      <c r="CV284" s="13" t="n">
        <f aca="false">CV265+CV276</f>
        <v>-23491528.2153318</v>
      </c>
      <c r="CW284" s="13" t="n">
        <f aca="false">CW265+CW276</f>
        <v>-24013445.502008</v>
      </c>
      <c r="CX284" s="13" t="n">
        <f aca="false">CX265+CX276</f>
        <v>-24493250.2033541</v>
      </c>
      <c r="CY284" s="13" t="n">
        <f aca="false">CY265+CY276</f>
        <v>-24955608.0557638</v>
      </c>
      <c r="CZ284" s="13" t="n">
        <f aca="false">CZ265+CZ276</f>
        <v>-25417965.9081735</v>
      </c>
      <c r="DA284" s="13" t="n">
        <f aca="false">DA265+DA276</f>
        <v>-25880323.7605832</v>
      </c>
      <c r="DB284" s="13" t="n">
        <f aca="false">DB265+DB276</f>
        <v>-26342681.6129929</v>
      </c>
      <c r="DC284" s="13" t="n">
        <f aca="false">DC265+DC276</f>
        <v>-26805039.4654026</v>
      </c>
      <c r="DD284" s="13" t="n">
        <f aca="false">DD265+DD276</f>
        <v>-27267397.3178123</v>
      </c>
      <c r="DE284" s="13" t="n">
        <f aca="false">DE265+DE276</f>
        <v>-27729755.170222</v>
      </c>
    </row>
    <row r="285" customFormat="fals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-647358.857810259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-2142083.37720605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-2827707.44934974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0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customFormat="fals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2563918.32026223</v>
      </c>
      <c r="K286" s="68" t="n">
        <f aca="false">K273+K281+K285</f>
        <v>2789815.8186078</v>
      </c>
      <c r="L286" s="68" t="n">
        <f aca="false">L273+L281+L285</f>
        <v>2985647.9092478</v>
      </c>
      <c r="M286" s="68" t="n">
        <f aca="false">M273+M281+M285</f>
        <v>2707864.10183276</v>
      </c>
      <c r="N286" s="68" t="n">
        <f aca="false">N273+N281+N285</f>
        <v>2884178.23555456</v>
      </c>
      <c r="O286" s="68" t="n">
        <f aca="false">O273+O281+O285</f>
        <v>2767442.95785415</v>
      </c>
      <c r="P286" s="68" t="n">
        <f aca="false">P273+P281+P285</f>
        <v>2227619.1752185</v>
      </c>
      <c r="Q286" s="68" t="n">
        <f aca="false">Q273+Q281+Q285</f>
        <v>3000224.17773669</v>
      </c>
      <c r="R286" s="68" t="n">
        <f aca="false">R273+R281+R285</f>
        <v>2952877.8048371</v>
      </c>
      <c r="S286" s="68" t="n">
        <f aca="false">S273+S281+S285</f>
        <v>2121319.65484414</v>
      </c>
      <c r="T286" s="68" t="n">
        <f aca="false">T273+T281+T285</f>
        <v>2176547.93272123</v>
      </c>
      <c r="U286" s="68" t="n">
        <f aca="false">U273+U281+U285</f>
        <v>2401360.79773226</v>
      </c>
      <c r="V286" s="68" t="n">
        <f aca="false">V273+V281+V285</f>
        <v>2920348.2387433</v>
      </c>
      <c r="W286" s="68" t="n">
        <f aca="false">W273+W281+W285</f>
        <v>3501372.85525435</v>
      </c>
      <c r="X286" s="68" t="n">
        <f aca="false">X273+X281+X285</f>
        <v>4130125.49452244</v>
      </c>
      <c r="Y286" s="68" t="n">
        <f aca="false">Y273+Y281+Y285</f>
        <v>4697385.29319945</v>
      </c>
      <c r="Z286" s="68" t="n">
        <f aca="false">Z273+Z281+Z285</f>
        <v>5094580.78932646</v>
      </c>
      <c r="AA286" s="68" t="n">
        <f aca="false">AA273+AA281+AA285</f>
        <v>5370975.65045347</v>
      </c>
      <c r="AB286" s="68" t="n">
        <f aca="false">AB273+AB281+AB285</f>
        <v>3834501.46976512</v>
      </c>
      <c r="AC286" s="68" t="n">
        <f aca="false">AC273+AC281+AC285</f>
        <v>6430940.70490505</v>
      </c>
      <c r="AD286" s="68" t="n">
        <f aca="false">AD273+AD281+AD285</f>
        <v>6655423.59809537</v>
      </c>
      <c r="AE286" s="68" t="n">
        <f aca="false">AE273+AE281+AE285</f>
        <v>6972820.38846366</v>
      </c>
      <c r="AF286" s="68" t="n">
        <f aca="false">AF273+AF281+AF285</f>
        <v>6932848.33554498</v>
      </c>
      <c r="AG286" s="68" t="n">
        <f aca="false">AG273+AG281+AG285</f>
        <v>7638807.84118587</v>
      </c>
      <c r="AH286" s="68" t="n">
        <f aca="false">AH273+AH281+AH285</f>
        <v>8082984.45313543</v>
      </c>
      <c r="AI286" s="68" t="n">
        <f aca="false">AI273+AI281+AI285</f>
        <v>8618172.18167435</v>
      </c>
      <c r="AJ286" s="68" t="n">
        <f aca="false">AJ273+AJ281+AJ285</f>
        <v>9252376.3538423</v>
      </c>
      <c r="AK286" s="68" t="n">
        <f aca="false">AK273+AK281+AK285</f>
        <v>9609818.33664361</v>
      </c>
      <c r="AL286" s="68" t="n">
        <f aca="false">AL273+AL281+AL285</f>
        <v>9951411.86356643</v>
      </c>
      <c r="AM286" s="68" t="n">
        <f aca="false">AM273+AM281+AM285</f>
        <v>9938619.98427364</v>
      </c>
      <c r="AN286" s="68" t="n">
        <f aca="false">AN273+AN281+AN285</f>
        <v>7260036.91502909</v>
      </c>
      <c r="AO286" s="68" t="n">
        <f aca="false">AO273+AO281+AO285</f>
        <v>9859139.56704136</v>
      </c>
      <c r="AP286" s="68" t="n">
        <f aca="false">AP273+AP281+AP285</f>
        <v>9590606.15970388</v>
      </c>
      <c r="AQ286" s="68" t="n">
        <f aca="false">AQ273+AQ281+AQ285</f>
        <v>9322072.7523664</v>
      </c>
      <c r="AR286" s="68" t="n">
        <f aca="false">AR273+AR281+AR285</f>
        <v>9053539.34502892</v>
      </c>
      <c r="AS286" s="68" t="n">
        <f aca="false">AS273+AS281+AS285</f>
        <v>8785005.93769145</v>
      </c>
      <c r="AT286" s="68" t="n">
        <f aca="false">AT273+AT281+AT285</f>
        <v>8516472.53035397</v>
      </c>
      <c r="AU286" s="68" t="n">
        <f aca="false">AU273+AU281+AU285</f>
        <v>8642552.02532149</v>
      </c>
      <c r="AV286" s="68" t="n">
        <f aca="false">AV273+AV281+AV285</f>
        <v>8811743.28202616</v>
      </c>
      <c r="AW286" s="68" t="n">
        <f aca="false">AW273+AW281+AW285</f>
        <v>8265965.09621836</v>
      </c>
      <c r="AX286" s="68" t="n">
        <f aca="false">AX273+AX281+AX285</f>
        <v>7720186.91041056</v>
      </c>
      <c r="AY286" s="68" t="n">
        <f aca="false">AY273+AY281+AY285</f>
        <v>7174408.72460276</v>
      </c>
      <c r="AZ286" s="68" t="n">
        <f aca="false">AZ273+AZ281+AZ285</f>
        <v>6628630.53879497</v>
      </c>
      <c r="BA286" s="68" t="n">
        <f aca="false">BA273+BA281+BA285</f>
        <v>6068941.25609451</v>
      </c>
      <c r="BB286" s="68" t="n">
        <f aca="false">BB273+BB281+BB285</f>
        <v>5509251.97339405</v>
      </c>
      <c r="BC286" s="68" t="n">
        <f aca="false">BC273+BC281+BC285</f>
        <v>4949562.69069359</v>
      </c>
      <c r="BD286" s="68" t="n">
        <f aca="false">BD273+BD281+BD285</f>
        <v>4389873.40799313</v>
      </c>
      <c r="BE286" s="68" t="n">
        <f aca="false">BE273+BE281+BE285</f>
        <v>3830184.12529267</v>
      </c>
      <c r="BF286" s="68" t="n">
        <f aca="false">BF273+BF281+BF285</f>
        <v>3270494.84259222</v>
      </c>
      <c r="BG286" s="68" t="n">
        <f aca="false">BG273+BG281+BG285</f>
        <v>2710805.55989176</v>
      </c>
      <c r="BH286" s="68" t="n">
        <f aca="false">BH273+BH281+BH285</f>
        <v>2387605.73849412</v>
      </c>
      <c r="BI286" s="68" t="n">
        <f aca="false">BI273+BI281+BI285</f>
        <v>2084735.71289269</v>
      </c>
      <c r="BJ286" s="68" t="n">
        <f aca="false">BJ273+BJ281+BJ285</f>
        <v>1375269.77136711</v>
      </c>
      <c r="BK286" s="68" t="n">
        <f aca="false">BK273+BK281+BK285</f>
        <v>665803.829841528</v>
      </c>
      <c r="BL286" s="68" t="n">
        <f aca="false">BL273+BL281+BL285</f>
        <v>-43662.1116840504</v>
      </c>
      <c r="BM286" s="68" t="n">
        <f aca="false">BM273+BM281+BM285</f>
        <v>-767317.372040141</v>
      </c>
      <c r="BN286" s="68" t="n">
        <f aca="false">BN273+BN281+BN285</f>
        <v>-1490972.63239623</v>
      </c>
      <c r="BO286" s="68" t="n">
        <f aca="false">BO273+BO281+BO285</f>
        <v>-2214627.89275232</v>
      </c>
      <c r="BP286" s="68" t="n">
        <f aca="false">BP273+BP281+BP285</f>
        <v>-2938283.15310841</v>
      </c>
      <c r="BQ286" s="68" t="n">
        <f aca="false">BQ273+BQ281+BQ285</f>
        <v>-3661938.41346451</v>
      </c>
      <c r="BR286" s="68" t="n">
        <f aca="false">BR273+BR281+BR285</f>
        <v>-4332343.3238206</v>
      </c>
      <c r="BS286" s="68" t="n">
        <f aca="false">BS273+BS281+BS285</f>
        <v>-5055998.58417669</v>
      </c>
      <c r="BT286" s="68" t="n">
        <f aca="false">BT273+BT281+BT285</f>
        <v>-5779653.84453278</v>
      </c>
      <c r="BU286" s="68" t="n">
        <f aca="false">BU273+BU281+BU285</f>
        <v>-6435547.10488887</v>
      </c>
      <c r="BV286" s="68" t="n">
        <f aca="false">BV273+BV281+BV285</f>
        <v>-7159202.36524496</v>
      </c>
      <c r="BW286" s="68" t="n">
        <f aca="false">BW273+BW281+BW285</f>
        <v>-7882857.62560105</v>
      </c>
      <c r="BX286" s="68" t="n">
        <f aca="false">BX273+BX281+BX285</f>
        <v>-8538750.88595714</v>
      </c>
      <c r="BY286" s="68" t="n">
        <f aca="false">BY273+BY281+BY285</f>
        <v>-9276879.25152035</v>
      </c>
      <c r="BZ286" s="68" t="n">
        <f aca="false">BZ273+BZ281+BZ285</f>
        <v>-10015007.6170836</v>
      </c>
      <c r="CA286" s="68" t="n">
        <f aca="false">CA273+CA281+CA285</f>
        <v>-10685373.9826468</v>
      </c>
      <c r="CB286" s="68" t="n">
        <f aca="false">CB273+CB281+CB285</f>
        <v>-11423502.34821</v>
      </c>
      <c r="CC286" s="68" t="n">
        <f aca="false">CC273+CC281+CC285</f>
        <v>-12161630.7137732</v>
      </c>
      <c r="CD286" s="68" t="n">
        <f aca="false">CD273+CD281+CD285</f>
        <v>-12823260.0793364</v>
      </c>
      <c r="CE286" s="68" t="n">
        <f aca="false">CE273+CE281+CE285</f>
        <v>-13561388.4448996</v>
      </c>
      <c r="CF286" s="68" t="n">
        <f aca="false">CF273+CF281+CF285</f>
        <v>-14299516.8104628</v>
      </c>
      <c r="CG286" s="68" t="n">
        <f aca="false">CG273+CG281+CG285</f>
        <v>-14961146.176026</v>
      </c>
      <c r="CH286" s="68" t="n">
        <f aca="false">CH273+CH281+CH285</f>
        <v>-15699274.5415893</v>
      </c>
      <c r="CI286" s="68" t="n">
        <f aca="false">CI273+CI281+CI285</f>
        <v>-16437402.9071525</v>
      </c>
      <c r="CJ286" s="68" t="n">
        <f aca="false">CJ273+CJ281+CJ285</f>
        <v>-17092424.2461092</v>
      </c>
      <c r="CK286" s="68" t="n">
        <f aca="false">CK273+CK281+CK285</f>
        <v>-17687454.1789837</v>
      </c>
      <c r="CL286" s="68" t="n">
        <f aca="false">CL273+CL281+CL285</f>
        <v>-18282484.1118582</v>
      </c>
      <c r="CM286" s="68" t="n">
        <f aca="false">CM273+CM281+CM285</f>
        <v>-18877514.0447326</v>
      </c>
      <c r="CN286" s="68" t="n">
        <f aca="false">CN273+CN281+CN285</f>
        <v>-19472543.9776071</v>
      </c>
      <c r="CO286" s="68" t="n">
        <f aca="false">CO273+CO281+CO285</f>
        <v>-20067573.9104816</v>
      </c>
      <c r="CP286" s="68" t="n">
        <f aca="false">CP273+CP281+CP285</f>
        <v>-20662603.8433561</v>
      </c>
      <c r="CQ286" s="68" t="n">
        <f aca="false">CQ273+CQ281+CQ285</f>
        <v>-21257633.7762305</v>
      </c>
      <c r="CR286" s="68" t="n">
        <f aca="false">CR273+CR281+CR285</f>
        <v>-21852663.709105</v>
      </c>
      <c r="CS286" s="68" t="n">
        <f aca="false">CS273+CS281+CS285</f>
        <v>-22447693.6419795</v>
      </c>
      <c r="CT286" s="68" t="n">
        <f aca="false">CT273+CT281+CT285</f>
        <v>-22969610.9286557</v>
      </c>
      <c r="CU286" s="68" t="n">
        <f aca="false">CU273+CU281+CU285</f>
        <v>-23491528.2153318</v>
      </c>
      <c r="CV286" s="68" t="n">
        <f aca="false">CV273+CV281+CV285</f>
        <v>-24013445.502008</v>
      </c>
      <c r="CW286" s="68" t="n">
        <f aca="false">CW273+CW281+CW285</f>
        <v>-24493250.2033541</v>
      </c>
      <c r="CX286" s="68" t="n">
        <f aca="false">CX273+CX281+CX285</f>
        <v>-24955608.0557638</v>
      </c>
      <c r="CY286" s="68" t="n">
        <f aca="false">CY273+CY281+CY285</f>
        <v>-25417965.9081735</v>
      </c>
      <c r="CZ286" s="68" t="n">
        <f aca="false">CZ273+CZ281+CZ285</f>
        <v>-25880323.7605832</v>
      </c>
      <c r="DA286" s="68" t="n">
        <f aca="false">DA273+DA281+DA285</f>
        <v>-26342681.6129929</v>
      </c>
      <c r="DB286" s="68" t="n">
        <f aca="false">DB273+DB281+DB285</f>
        <v>-26805039.4654026</v>
      </c>
      <c r="DC286" s="68" t="n">
        <f aca="false">DC273+DC281+DC285</f>
        <v>-27267397.3178123</v>
      </c>
      <c r="DD286" s="68" t="n">
        <f aca="false">DD273+DD281+DD285</f>
        <v>-27729755.170222</v>
      </c>
      <c r="DE286" s="68" t="n">
        <f aca="false">DE273+DE281+DE285</f>
        <v>-28192113.0226317</v>
      </c>
    </row>
    <row r="287" customFormat="fals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customFormat="fals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customFormat="fals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customFormat="fals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customFormat="fals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customFormat="fals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customFormat="fals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customFormat="fals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customFormat="fals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customFormat="fals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customFormat="fals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customFormat="fals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customFormat="fals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customFormat="fals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customFormat="fals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customFormat="fals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customFormat="fals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customFormat="fals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customFormat="fals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customFormat="fals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customFormat="fals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customFormat="fals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customFormat="fals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customFormat="fals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customFormat="fals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customFormat="fals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customFormat="fals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customFormat="fals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8069863.29753871</v>
      </c>
      <c r="E4" s="13" t="n">
        <f aca="false">SUM(Model!AL10:AW10)</f>
        <v>3383593.84586184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customFormat="fals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6052373.51843502</v>
      </c>
      <c r="E5" s="13" t="n">
        <f aca="false">SUM(Model!AL11:AW11)</f>
        <v>2537683.76807613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customFormat="fals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111034569.20394</v>
      </c>
      <c r="E6" s="13" t="n">
        <f aca="false">SUM(Model!AL57:AW57)</f>
        <v>36195297.9711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customFormat="fals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125156806.019914</v>
      </c>
      <c r="E7" s="30" t="n">
        <f aca="false">SUM(Model!AL58:AW58)</f>
        <v>42116575.585038</v>
      </c>
      <c r="F7" s="30" t="n">
        <f aca="false">SUM(Model!AX58:BI58)</f>
        <v>13258749.920152</v>
      </c>
      <c r="G7" s="30" t="n">
        <f aca="false">SUM(Model!BJ58:BU58)</f>
        <v>0</v>
      </c>
      <c r="H7" s="30" t="n">
        <f aca="false">SUM(Model!BV58:CG58)</f>
        <v>0</v>
      </c>
      <c r="I7" s="30" t="n">
        <f aca="false">SUM(Model!CH58:CS58)</f>
        <v>0</v>
      </c>
      <c r="J7" s="30" t="n">
        <f aca="false">SUM(Model!CT58:DE58)</f>
        <v>0</v>
      </c>
    </row>
    <row r="8" customFormat="fals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-111034569.20394</v>
      </c>
      <c r="E8" s="13" t="n">
        <f aca="false">SUM(Model!AL104:AW104)</f>
        <v>-36195297.9711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customFormat="false" ht="15" hidden="false" customHeight="true" outlineLevel="0" collapsed="false">
      <c r="A9" s="22" t="s">
        <v>217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customFormat="fals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3.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3.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customFormat="false" ht="15" hidden="false" customHeight="true" outlineLevel="0" collapsed="false">
      <c r="A13" s="80" t="s">
        <v>59</v>
      </c>
      <c r="B13" s="32" t="n">
        <f aca="false">SUM(Model!B109:M109)</f>
        <v>7203170.66617348</v>
      </c>
      <c r="C13" s="32" t="n">
        <f aca="false">SUM(Model!N109:Y109)</f>
        <v>11575045.4684101</v>
      </c>
      <c r="D13" s="32" t="n">
        <f aca="false">SUM(Model!Z109:AK109)</f>
        <v>13398530.7559737</v>
      </c>
      <c r="E13" s="32" t="n">
        <f aca="false">SUM(Model!AL109:AW109)</f>
        <v>5921277.61393797</v>
      </c>
      <c r="F13" s="32" t="n">
        <f aca="false">SUM(Model!AX109:BI109)</f>
        <v>1983192.32460961</v>
      </c>
      <c r="G13" s="32" t="n">
        <f aca="false">SUM(Model!BJ109:BU109)</f>
        <v>0</v>
      </c>
      <c r="H13" s="32" t="n">
        <f aca="false">SUM(Model!BV109:CG109)</f>
        <v>0</v>
      </c>
      <c r="I13" s="32" t="n">
        <f aca="false">SUM(Model!CH109:CS109)</f>
        <v>0</v>
      </c>
      <c r="J13" s="32" t="n">
        <f aca="false">SUM(Model!CT109:DE109)</f>
        <v>0</v>
      </c>
    </row>
    <row r="14" customFormat="false" ht="15" hidden="false" customHeight="true" outlineLevel="0" collapsed="false">
      <c r="A14" s="22" t="s">
        <v>60</v>
      </c>
      <c r="B14" s="81" t="n">
        <f aca="false">IFERROR(B13/B7,0)</f>
        <v>0.131607940476469</v>
      </c>
      <c r="C14" s="81" t="n">
        <f aca="false">IFERROR(C13/C7,0)</f>
        <v>0.104847279508165</v>
      </c>
      <c r="D14" s="81" t="n">
        <f aca="false">IFERROR(D13/D7,0)</f>
        <v>0.107053952414237</v>
      </c>
      <c r="E14" s="81" t="n">
        <f aca="false">IFERROR(E13/E7,0)</f>
        <v>0.140592570304826</v>
      </c>
      <c r="F14" s="81" t="n">
        <f aca="false">IFERROR(F13/F7,0)</f>
        <v>0.14957611664395</v>
      </c>
      <c r="G14" s="81" t="n">
        <f aca="false">IFERROR(G13/G7,0)</f>
        <v>0</v>
      </c>
      <c r="H14" s="81" t="n">
        <f aca="false">IFERROR(H13/H7,0)</f>
        <v>0</v>
      </c>
      <c r="I14" s="81" t="n">
        <f aca="false">IFERROR(I13/I7,0)</f>
        <v>0</v>
      </c>
      <c r="J14" s="81" t="n">
        <f aca="false">IFERROR(J13/J7,0)</f>
        <v>0</v>
      </c>
    </row>
    <row r="15" customFormat="fals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customFormat="fals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customFormat="fals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customFormat="fals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customFormat="fals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customFormat="fals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0</v>
      </c>
      <c r="E20" s="13" t="n">
        <f aca="false">SUM(Model!AL144:AW144)</f>
        <v>-7363.28961151779</v>
      </c>
      <c r="F20" s="13" t="n">
        <f aca="false">SUM(Model!AX144:BI144)</f>
        <v>0</v>
      </c>
      <c r="G20" s="13" t="n">
        <f aca="false">SUM(Model!BJ144:BU144)</f>
        <v>0</v>
      </c>
      <c r="H20" s="13" t="n">
        <f aca="false">SUM(Model!BV144:CG144)</f>
        <v>0</v>
      </c>
      <c r="I20" s="13" t="n">
        <f aca="false">SUM(Model!CH144:CS144)</f>
        <v>0</v>
      </c>
      <c r="J20" s="13" t="n">
        <f aca="false">SUM(Model!CT144:DE144)</f>
        <v>0</v>
      </c>
    </row>
    <row r="21" customFormat="fals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-5805805.841934</v>
      </c>
      <c r="E21" s="30" t="n">
        <f aca="false">SUM(Model!AL146:AW146)</f>
        <v>-5929285.2483842</v>
      </c>
      <c r="F21" s="30" t="n">
        <f aca="false">SUM(Model!AX146:BI146)</f>
        <v>-6040360.39794813</v>
      </c>
      <c r="G21" s="30" t="n">
        <f aca="false">SUM(Model!BJ146:BU146)</f>
        <v>-6161167.6059071</v>
      </c>
      <c r="H21" s="30" t="n">
        <f aca="false">SUM(Model!BV146:CG146)</f>
        <v>-6284390.95802524</v>
      </c>
      <c r="I21" s="30" t="n">
        <f aca="false">SUM(Model!CH146:CS146)</f>
        <v>-6410078.77718574</v>
      </c>
      <c r="J21" s="30" t="n">
        <f aca="false">SUM(Model!CT146:DE146)</f>
        <v>-5757655.90057267</v>
      </c>
    </row>
    <row r="22" customFormat="false" ht="15" hidden="false" customHeight="true" outlineLevel="0" collapsed="false">
      <c r="A22" s="29" t="s">
        <v>96</v>
      </c>
      <c r="B22" s="30" t="n">
        <f aca="false">SUM(Model!B147:M147)</f>
        <v>3185511.55784014</v>
      </c>
      <c r="C22" s="30" t="n">
        <f aca="false">SUM(Model!N147:Y147)</f>
        <v>5712289.81088508</v>
      </c>
      <c r="D22" s="30" t="n">
        <f aca="false">SUM(Model!Z147:AK147)</f>
        <v>7592724.91403973</v>
      </c>
      <c r="E22" s="30" t="n">
        <f aca="false">SUM(Model!AL147:AW147)</f>
        <v>-8007.6344462274</v>
      </c>
      <c r="F22" s="30" t="n">
        <f aca="false">SUM(Model!AX147:BI147)</f>
        <v>-4057168.07333852</v>
      </c>
      <c r="G22" s="30" t="n">
        <f aca="false">SUM(Model!BJ147:BU147)</f>
        <v>-6161167.6059071</v>
      </c>
      <c r="H22" s="30" t="n">
        <f aca="false">SUM(Model!BV147:CG147)</f>
        <v>-6284390.95802524</v>
      </c>
      <c r="I22" s="30" t="n">
        <f aca="false">SUM(Model!CH147:CS147)</f>
        <v>-6410078.77718574</v>
      </c>
      <c r="J22" s="30" t="n">
        <f aca="false">SUM(Model!CT147:DE147)</f>
        <v>-5757655.90057267</v>
      </c>
    </row>
    <row r="23" customFormat="false" ht="15" hidden="false" customHeight="true" outlineLevel="0" collapsed="false">
      <c r="A23" s="22" t="s">
        <v>97</v>
      </c>
      <c r="B23" s="81" t="n">
        <f aca="false">IFERROR(B22/B7,0)</f>
        <v>0.0582019550723823</v>
      </c>
      <c r="C23" s="81" t="n">
        <f aca="false">IFERROR(C22/C7,0)</f>
        <v>0.0517421765701088</v>
      </c>
      <c r="D23" s="81" t="n">
        <f aca="false">IFERROR(D22/D7,0)</f>
        <v>0.0606656973399565</v>
      </c>
      <c r="E23" s="81" t="n">
        <f aca="false">IFERROR(E22/E7,0)</f>
        <v>-0.000190130235779951</v>
      </c>
      <c r="F23" s="81" t="n">
        <f aca="false">IFERROR(F22/F7,0)</f>
        <v>-0.305999290866179</v>
      </c>
      <c r="G23" s="81" t="n">
        <f aca="false">IFERROR(G22/G7,0)</f>
        <v>0</v>
      </c>
      <c r="H23" s="81" t="n">
        <f aca="false">IFERROR(H22/H7,0)</f>
        <v>0</v>
      </c>
      <c r="I23" s="81" t="n">
        <f aca="false">IFERROR(I22/I7,0)</f>
        <v>0</v>
      </c>
      <c r="J23" s="81" t="n">
        <f aca="false">IFERROR(J22/J7,0)</f>
        <v>0</v>
      </c>
    </row>
    <row r="24" customFormat="fals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customFormat="fals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1128802.87714286</v>
      </c>
      <c r="D25" s="83" t="n">
        <f aca="false">Model!Z171+Model!AA171+Model!AB171+Model!AC171+Model!AD171+Model!AE171+Model!AF171+Model!AG171+Model!AH171+Model!AI171+Model!AJ171+Model!AK171</f>
        <v>366039.47</v>
      </c>
      <c r="E25" s="83" t="n">
        <f aca="false">Model!AL171+Model!AM171+Model!AN171+Model!AO171+Model!AP171+Model!AQ171+Model!AR171+Model!AS171+Model!AT171+Model!AU171+Model!AV171+Model!AW171</f>
        <v>163365</v>
      </c>
      <c r="F25" s="83" t="n">
        <f aca="false">Model!AX171+Model!AY171+Model!AZ171+Model!BA171+Model!BB171+Model!BC171+Model!BD171+Model!BE171+Model!BF171+Model!BG171+Model!BH171+Model!BI171</f>
        <v>1276957</v>
      </c>
      <c r="G25" s="83" t="n">
        <f aca="false">Model!BJ171+Model!BK171+Model!BL171+Model!BM171+Model!BN171+Model!BO171+Model!BP171+Model!BQ171+Model!BR171+Model!BS171+Model!BT171+Model!BU171</f>
        <v>546560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customFormat="fals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customFormat="fals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-1453674.74685714</v>
      </c>
      <c r="D27" s="37" t="n">
        <f aca="false">Model!Z203+Model!AA203+Model!AB203+Model!AC203+Model!AD203+Model!AE203+Model!AF203+Model!AG203+Model!AH203+Model!AI203+Model!AJ203+Model!AK203</f>
        <v>-1971040.12408</v>
      </c>
      <c r="E27" s="37" t="n">
        <f aca="false">Model!AL203+Model!AM203+Model!AN203+Model!AO203+Model!AP203+Model!AQ203+Model!AR203+Model!AS203+Model!AT203+Model!AU203+Model!AV203+Model!AW203</f>
        <v>-2383821.1859616</v>
      </c>
      <c r="F27" s="37" t="n">
        <f aca="false">Model!AX203+Model!AY203+Model!AZ203+Model!BA203+Model!BB203+Model!BC203+Model!BD203+Model!BE203+Model!BF203+Model!BG203+Model!BH203+Model!BI203</f>
        <v>-2431497.60968083</v>
      </c>
      <c r="G27" s="37" t="n">
        <f aca="false">Model!BJ203+Model!BK203+Model!BL203+Model!BM203+Model!BN203+Model!BO203+Model!BP203+Model!BQ203+Model!BR203+Model!BS203+Model!BT203+Model!BU203</f>
        <v>-2359115.21187445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customFormat="fals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1286995.74117348</v>
      </c>
      <c r="C29" s="37" t="n">
        <f aca="false">Model!N212+Model!O212+Model!P212+Model!Q212+Model!R212+Model!S212+Model!T212+Model!U212+Model!V212+Model!W212+Model!X212+Model!Y212</f>
        <v>4258615.06402794</v>
      </c>
      <c r="D29" s="37" t="n">
        <f aca="false">Model!Z212+Model!AA212+Model!AB212+Model!AC212+Model!AD212+Model!AE212+Model!AF212+Model!AG212+Model!AH212+Model!AI212+Model!AJ212+Model!AK212</f>
        <v>5621684.78995973</v>
      </c>
      <c r="E29" s="37" t="n">
        <f aca="false">Model!AL212+Model!AM212+Model!AN212+Model!AO212+Model!AP212+Model!AQ212+Model!AR212+Model!AS212+Model!AT212+Model!AU212+Model!AV212+Model!AW212</f>
        <v>-2391828.82040783</v>
      </c>
      <c r="F29" s="37" t="n">
        <f aca="false">Model!AX212+Model!AY212+Model!AZ212+Model!BA212+Model!BB212+Model!BC212+Model!BD212+Model!BE212+Model!BF212+Model!BG212+Model!BH212+Model!BI212</f>
        <v>-6488665.68301935</v>
      </c>
      <c r="G29" s="37" t="n">
        <f aca="false">Model!BJ212+Model!BK212+Model!BL212+Model!BM212+Model!BN212+Model!BO212+Model!BP212+Model!BQ212+Model!BR212+Model!BS212+Model!BT212+Model!BU212</f>
        <v>-8520282.81778154</v>
      </c>
      <c r="H29" s="37" t="n">
        <f aca="false">Model!BV212+Model!BW212+Model!BX212+Model!BY212+Model!BZ212+Model!CA212+Model!CB212+Model!CC212+Model!CD212+Model!CE212+Model!CF212+Model!CG212</f>
        <v>-8525599.07113718</v>
      </c>
      <c r="I29" s="37" t="n">
        <f aca="false">Model!CH212+Model!CI212+Model!CJ212+Model!CK212+Model!CL212+Model!CM212+Model!CN212+Model!CO212+Model!CP212+Model!CQ212+Model!CR212+Model!CS212</f>
        <v>-7486547.46595344</v>
      </c>
      <c r="J29" s="37" t="n">
        <f aca="false">Model!CT212+Model!CU212+Model!CV212+Model!CW212+Model!CX212+Model!CY212+Model!CZ212+Model!DA212+Model!DB212+Model!DC212+Model!DD212+Model!DE212</f>
        <v>-5744419.38065216</v>
      </c>
    </row>
    <row r="30" customFormat="fals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customFormat="fals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customFormat="fals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customFormat="fals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customFormat="fals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customFormat="fals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customFormat="fals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customFormat="fals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customFormat="fals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customFormat="fals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customFormat="fals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customFormat="fals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-250000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customFormat="fals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750000</v>
      </c>
      <c r="D42" s="13" t="n">
        <f aca="false">Model!AK227</f>
        <v>500000</v>
      </c>
      <c r="E42" s="13" t="n">
        <f aca="false">Model!AW227</f>
        <v>250000</v>
      </c>
      <c r="F42" s="13" t="n">
        <f aca="false">Model!BI227</f>
        <v>250000</v>
      </c>
      <c r="G42" s="13" t="n">
        <f aca="false">Model!BU227</f>
        <v>250000</v>
      </c>
      <c r="H42" s="13" t="n">
        <f aca="false">Model!CG227</f>
        <v>250000</v>
      </c>
      <c r="I42" s="13" t="n">
        <f aca="false">Model!CS227</f>
        <v>250000</v>
      </c>
      <c r="J42" s="13" t="n">
        <f aca="false">Model!DE227</f>
        <v>250000</v>
      </c>
    </row>
    <row r="43" customFormat="fals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customFormat="fals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customFormat="fals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13258584.501624</v>
      </c>
      <c r="F46" s="13" t="n">
        <f aca="false">Model!BI260</f>
        <v>0</v>
      </c>
      <c r="G46" s="13" t="n">
        <f aca="false">Model!BU260</f>
        <v>0</v>
      </c>
      <c r="H46" s="13" t="n">
        <f aca="false">Model!CG260</f>
        <v>0</v>
      </c>
      <c r="I46" s="13" t="n">
        <f aca="false">Model!CS260</f>
        <v>0</v>
      </c>
      <c r="J46" s="13" t="n">
        <f aca="false">Model!DE260</f>
        <v>0</v>
      </c>
    </row>
    <row r="47" customFormat="fals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customFormat="false" ht="15" hidden="false" customHeight="true" outlineLevel="0" collapsed="false">
      <c r="A48" s="85" t="s">
        <v>186</v>
      </c>
      <c r="B48" s="86" t="n">
        <f aca="false">Model!M273</f>
        <v>3330232.18849943</v>
      </c>
      <c r="C48" s="86" t="n">
        <f aca="false">Model!Y273</f>
        <v>8367428.12672326</v>
      </c>
      <c r="D48" s="86" t="n">
        <f aca="false">Model!AK273</f>
        <v>16152882.724526</v>
      </c>
      <c r="E48" s="86" t="n">
        <f aca="false">Model!AW273</f>
        <v>17442850.6700624</v>
      </c>
      <c r="F48" s="86" t="n">
        <f aca="false">Model!BI273</f>
        <v>13693118.8964175</v>
      </c>
      <c r="G48" s="86" t="n">
        <f aca="false">Model!BU273</f>
        <v>7531951.29051043</v>
      </c>
      <c r="H48" s="86" t="n">
        <f aca="false">Model!CG273</f>
        <v>1247560.3324852</v>
      </c>
      <c r="I48" s="86" t="n">
        <f aca="false">Model!CS273</f>
        <v>-5162518.44470055</v>
      </c>
      <c r="J48" s="86" t="n">
        <f aca="false">Model!DE273</f>
        <v>-10920174.3452732</v>
      </c>
    </row>
    <row r="49" customFormat="fals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-3670042.83352381</v>
      </c>
      <c r="D49" s="86" t="n">
        <f aca="false">Model!AK281</f>
        <v>-6543064.38788241</v>
      </c>
      <c r="E49" s="86" t="n">
        <f aca="false">Model!AW281</f>
        <v>-9176885.57384401</v>
      </c>
      <c r="F49" s="86" t="n">
        <f aca="false">Model!BI281</f>
        <v>-11608383.1835248</v>
      </c>
      <c r="G49" s="86" t="n">
        <f aca="false">Model!BU281</f>
        <v>-13967498.3953993</v>
      </c>
      <c r="H49" s="86" t="n">
        <f aca="false">Model!CG281</f>
        <v>-16208706.5085112</v>
      </c>
      <c r="I49" s="86" t="n">
        <f aca="false">Model!CS281</f>
        <v>-17285175.197279</v>
      </c>
      <c r="J49" s="86" t="n">
        <f aca="false">Model!DE281</f>
        <v>-17271938.6773584</v>
      </c>
    </row>
    <row r="50" customFormat="fals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-647358.857810259</v>
      </c>
      <c r="D50" s="86" t="n">
        <f aca="false">Model!Z285+Model!AA285+Model!AB285+Model!AC285+Model!AD285+Model!AE285+Model!AF285+Model!AG285+Model!AH285+Model!AI285+Model!AJ285+Model!AK285</f>
        <v>-2142083.37720605</v>
      </c>
      <c r="E50" s="86" t="n">
        <f aca="false">Model!AL285+Model!AM285+Model!AN285+Model!AO285+Model!AP285+Model!AQ285+Model!AR285+Model!AS285+Model!AT285+Model!AU285+Model!AV285+Model!AW285</f>
        <v>-2827707.44934974</v>
      </c>
      <c r="F50" s="86" t="n">
        <f aca="false">Model!AX285+Model!AY285+Model!AZ285+Model!BA285+Model!BB285+Model!BC285+Model!BD285+Model!BE285+Model!BF285+Model!BG285+Model!BH285+Model!BI285</f>
        <v>0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customFormat="false" ht="15" hidden="false" customHeight="true" outlineLevel="0" collapsed="false">
      <c r="A51" s="27" t="s">
        <v>240</v>
      </c>
      <c r="B51" s="87" t="n">
        <f aca="false">Model!M286</f>
        <v>2707864.10183276</v>
      </c>
      <c r="C51" s="87" t="n">
        <f aca="false">Model!Y286</f>
        <v>4697385.29319945</v>
      </c>
      <c r="D51" s="87" t="n">
        <f aca="false">Model!AK286</f>
        <v>9609818.33664361</v>
      </c>
      <c r="E51" s="87" t="n">
        <f aca="false">Model!AW286</f>
        <v>8265965.09621836</v>
      </c>
      <c r="F51" s="87" t="n">
        <f aca="false">Model!BI286</f>
        <v>2084735.71289269</v>
      </c>
      <c r="G51" s="87" t="n">
        <f aca="false">Model!BU286</f>
        <v>-6435547.10488887</v>
      </c>
      <c r="H51" s="87" t="n">
        <f aca="false">Model!CG286</f>
        <v>-14961146.176026</v>
      </c>
      <c r="I51" s="87" t="n">
        <f aca="false">Model!CS286</f>
        <v>-22447693.6419795</v>
      </c>
      <c r="J51" s="87" t="n">
        <f aca="false">Model!DE286</f>
        <v>-28192113.0226317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customFormat="fals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customFormat="fals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1807561.64285972</v>
      </c>
      <c r="N4" s="13" t="n">
        <f aca="false">SUM(Model!AL10:AN10)</f>
        <v>1163631.59949856</v>
      </c>
      <c r="O4" s="13" t="n">
        <f aca="false">SUM(Model!AO10:AQ10)</f>
        <v>770566.599760868</v>
      </c>
      <c r="P4" s="13" t="n">
        <f aca="false">SUM(Model!AR10:AT10)</f>
        <v>770566.599760868</v>
      </c>
      <c r="Q4" s="13" t="n">
        <f aca="false">SUM(Model!AU10:AW10)</f>
        <v>678829.046841544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customFormat="fals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1355665.80087797</v>
      </c>
      <c r="N5" s="13" t="n">
        <f aca="false">SUM(Model!AL11:AN11)</f>
        <v>872720.150613237</v>
      </c>
      <c r="O5" s="13" t="n">
        <f aca="false">SUM(Model!AO11:AQ11)</f>
        <v>577922.149593164</v>
      </c>
      <c r="P5" s="13" t="n">
        <f aca="false">SUM(Model!AR11:AT11)</f>
        <v>577922.149593164</v>
      </c>
      <c r="Q5" s="13" t="n">
        <f aca="false">SUM(Model!AU11:AW11)</f>
        <v>509119.318276566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customFormat="fals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21103137.0010213</v>
      </c>
      <c r="N6" s="13" t="n">
        <f aca="false">SUM(Model!AL57:AN57)</f>
        <v>14460586.729383</v>
      </c>
      <c r="O6" s="13" t="n">
        <f aca="false">SUM(Model!AO57:AQ57)</f>
        <v>9471496.15499121</v>
      </c>
      <c r="P6" s="13" t="n">
        <f aca="false">SUM(Model!AR57:AT57)</f>
        <v>7204746.83200197</v>
      </c>
      <c r="Q6" s="13" t="n">
        <f aca="false">SUM(Model!AU57:AW57)</f>
        <v>5058468.25472389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customFormat="fals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24266364.4447589</v>
      </c>
      <c r="N7" s="91" t="n">
        <f aca="false">SUM(Model!AL58:AN58)</f>
        <v>16496938.4794948</v>
      </c>
      <c r="O7" s="91" t="n">
        <f aca="false">SUM(Model!AO58:AQ58)</f>
        <v>10819984.9043452</v>
      </c>
      <c r="P7" s="91" t="n">
        <f aca="false">SUM(Model!AR58:AT58)</f>
        <v>8553235.581356</v>
      </c>
      <c r="Q7" s="91" t="n">
        <f aca="false">SUM(Model!AU58:AW58)</f>
        <v>6246416.619842</v>
      </c>
      <c r="R7" s="91" t="n">
        <f aca="false">SUM(Model!AX58:AZ58)</f>
        <v>4898042.61408</v>
      </c>
      <c r="S7" s="91" t="n">
        <f aca="false">SUM(Model!BA58:BC58)</f>
        <v>3976537.349224</v>
      </c>
      <c r="T7" s="91" t="n">
        <f aca="false">SUM(Model!BD58:BF58)</f>
        <v>2952513.95164</v>
      </c>
      <c r="U7" s="91" t="n">
        <f aca="false">SUM(Model!BG58:BI58)</f>
        <v>1431656.005208</v>
      </c>
      <c r="V7" s="91" t="n">
        <f aca="false">SUM(Model!BJ58:BL58)</f>
        <v>0</v>
      </c>
      <c r="W7" s="91" t="n">
        <f aca="false">SUM(Model!BM58:BO58)</f>
        <v>0</v>
      </c>
      <c r="X7" s="91" t="n">
        <f aca="false">SUM(Model!BP58:BR58)</f>
        <v>0</v>
      </c>
      <c r="Y7" s="91" t="n">
        <f aca="false">SUM(Model!BS58:BU58)</f>
        <v>0</v>
      </c>
      <c r="Z7" s="91" t="n">
        <f aca="false">SUM(Model!BV58:BX58)</f>
        <v>0</v>
      </c>
      <c r="AA7" s="91" t="n">
        <f aca="false">SUM(Model!BY58:CA58)</f>
        <v>0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customFormat="fals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-21103137.0010213</v>
      </c>
      <c r="N8" s="13" t="n">
        <f aca="false">SUM(Model!AL104:AN104)</f>
        <v>-14460586.729383</v>
      </c>
      <c r="O8" s="13" t="n">
        <f aca="false">SUM(Model!AO104:AQ104)</f>
        <v>-9471496.15499121</v>
      </c>
      <c r="P8" s="13" t="n">
        <f aca="false">SUM(Model!AR104:AT104)</f>
        <v>-7204746.83200197</v>
      </c>
      <c r="Q8" s="13" t="n">
        <f aca="false">SUM(Model!AU104:AW104)</f>
        <v>-5058468.25472389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customFormat="fals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customFormat="fals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3.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3.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customFormat="fals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3029425.26273391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3163227.44373768</v>
      </c>
      <c r="N13" s="32" t="n">
        <f aca="false">SUM(Model!AL109:AN109)</f>
        <v>2036351.7501118</v>
      </c>
      <c r="O13" s="32" t="n">
        <f aca="false">SUM(Model!AO109:AQ109)</f>
        <v>1348488.74935403</v>
      </c>
      <c r="P13" s="32" t="n">
        <f aca="false">SUM(Model!AR109:AT109)</f>
        <v>1348488.74935403</v>
      </c>
      <c r="Q13" s="32" t="n">
        <f aca="false">SUM(Model!AU109:AW109)</f>
        <v>1187948.36511811</v>
      </c>
      <c r="R13" s="32" t="n">
        <f aca="false">SUM(Model!AX109:AZ109)</f>
        <v>472978.92260564</v>
      </c>
      <c r="S13" s="32" t="n">
        <f aca="false">SUM(Model!BA109:BC109)</f>
        <v>472978.92260564</v>
      </c>
      <c r="T13" s="32" t="n">
        <f aca="false">SUM(Model!BD109:BF109)</f>
        <v>472978.92260564</v>
      </c>
      <c r="U13" s="32" t="n">
        <f aca="false">SUM(Model!BG109:BI109)</f>
        <v>564255.556792693</v>
      </c>
      <c r="V13" s="32" t="n">
        <f aca="false">SUM(Model!BJ109:BL109)</f>
        <v>0</v>
      </c>
      <c r="W13" s="32" t="n">
        <f aca="false">SUM(Model!BM109:BO109)</f>
        <v>0</v>
      </c>
      <c r="X13" s="32" t="n">
        <f aca="false">SUM(Model!BP109:BR109)</f>
        <v>0</v>
      </c>
      <c r="Y13" s="32" t="n">
        <f aca="false">SUM(Model!BS109:BU109)</f>
        <v>0</v>
      </c>
      <c r="Z13" s="32" t="n">
        <f aca="false">SUM(Model!BV109:BX109)</f>
        <v>0</v>
      </c>
      <c r="AA13" s="32" t="n">
        <f aca="false">SUM(Model!BY109:CA109)</f>
        <v>0</v>
      </c>
      <c r="AB13" s="32" t="n">
        <f aca="false">SUM(Model!CB109:CD109)</f>
        <v>0</v>
      </c>
      <c r="AC13" s="32" t="n">
        <f aca="false">SUM(Model!CE109:CG109)</f>
        <v>0</v>
      </c>
      <c r="AD13" s="32" t="n">
        <f aca="false">SUM(Model!CH109:CJ109)</f>
        <v>0</v>
      </c>
      <c r="AE13" s="32" t="n">
        <f aca="false">SUM(Model!CK109:CM109)</f>
        <v>0</v>
      </c>
      <c r="AF13" s="32" t="n">
        <f aca="false">SUM(Model!CN109:CP109)</f>
        <v>0</v>
      </c>
      <c r="AG13" s="32" t="n">
        <f aca="false">SUM(Model!CQ109:CS109)</f>
        <v>0</v>
      </c>
      <c r="AH13" s="32" t="n">
        <f aca="false">SUM(Model!CT109:CV109)</f>
        <v>0</v>
      </c>
      <c r="AI13" s="32" t="n">
        <f aca="false">SUM(Model!CW109:CY109)</f>
        <v>0</v>
      </c>
      <c r="AJ13" s="32" t="n">
        <f aca="false">SUM(Model!CZ109:DB109)</f>
        <v>0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0.176611863238651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0.130354402734641</v>
      </c>
      <c r="N14" s="92" t="n">
        <f aca="false">IFERROR(N13/N7,0)</f>
        <v>0.123438161125649</v>
      </c>
      <c r="O14" s="92" t="n">
        <f aca="false">IFERROR(O13/O7,0)</f>
        <v>0.124629448310273</v>
      </c>
      <c r="P14" s="92" t="n">
        <f aca="false">IFERROR(P13/P7,0)</f>
        <v>0.15765831965314</v>
      </c>
      <c r="Q14" s="92" t="n">
        <f aca="false">IFERROR(Q13/Q7,0)</f>
        <v>0.190180776822433</v>
      </c>
      <c r="R14" s="92" t="n">
        <f aca="false">IFERROR(R13/R7,0)</f>
        <v>0.0965648851739277</v>
      </c>
      <c r="S14" s="92" t="n">
        <f aca="false">IFERROR(S13/S7,0)</f>
        <v>0.118942406689061</v>
      </c>
      <c r="T14" s="92" t="n">
        <f aca="false">IFERROR(T13/T7,0)</f>
        <v>0.160195321801247</v>
      </c>
      <c r="U14" s="92" t="n">
        <f aca="false">IFERROR(U13/U7,0)</f>
        <v>0.394127887383614</v>
      </c>
      <c r="V14" s="92" t="n">
        <f aca="false">IFERROR(V13/V7,0)</f>
        <v>0</v>
      </c>
      <c r="W14" s="92" t="n">
        <f aca="false">IFERROR(W13/W7,0)</f>
        <v>0</v>
      </c>
      <c r="X14" s="92" t="n">
        <f aca="false">IFERROR(X13/X7,0)</f>
        <v>0</v>
      </c>
      <c r="Y14" s="92" t="n">
        <f aca="false">IFERROR(Y13/Y7,0)</f>
        <v>0</v>
      </c>
      <c r="Z14" s="92" t="n">
        <f aca="false">IFERROR(Z13/Z7,0)</f>
        <v>0</v>
      </c>
      <c r="AA14" s="92" t="n">
        <f aca="false">IFERROR(AA13/AA7,0)</f>
        <v>0</v>
      </c>
      <c r="AB14" s="92" t="n">
        <f aca="false">IFERROR(AB13/AB7,0)</f>
        <v>0</v>
      </c>
      <c r="AC14" s="92" t="n">
        <f aca="false">IFERROR(AC13/AC7,0)</f>
        <v>0</v>
      </c>
      <c r="AD14" s="92" t="n">
        <f aca="false">IFERROR(AD13/AD7,0)</f>
        <v>0</v>
      </c>
      <c r="AE14" s="92" t="n">
        <f aca="false">IFERROR(AE13/AE7,0)</f>
        <v>0</v>
      </c>
      <c r="AF14" s="92" t="n">
        <f aca="false">IFERROR(AF13/AF7,0)</f>
        <v>0</v>
      </c>
      <c r="AG14" s="92" t="n">
        <f aca="false">IFERROR(AG13/AG7,0)</f>
        <v>0</v>
      </c>
      <c r="AH14" s="92" t="n">
        <f aca="false">IFERROR(AH13/AH7,0)</f>
        <v>0</v>
      </c>
      <c r="AI14" s="92" t="n">
        <f aca="false">IFERROR(AI13/AI7,0)</f>
        <v>0</v>
      </c>
      <c r="AJ14" s="92" t="n">
        <f aca="false">IFERROR(AJ13/AJ7,0)</f>
        <v>0</v>
      </c>
      <c r="AK14" s="92" t="n">
        <f aca="false">IFERROR(AK13/AK7,0)</f>
        <v>0</v>
      </c>
    </row>
    <row r="15" customFormat="fals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customFormat="fals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customFormat="fals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customFormat="fals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customFormat="fals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customFormat="fals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0</v>
      </c>
      <c r="M20" s="13" t="n">
        <f aca="false">SUM(Model!AI144:AK144)</f>
        <v>0</v>
      </c>
      <c r="N20" s="13" t="n">
        <f aca="false">SUM(Model!AL144:AN144)</f>
        <v>0</v>
      </c>
      <c r="O20" s="13" t="n">
        <f aca="false">SUM(Model!AO144:AQ144)</f>
        <v>0</v>
      </c>
      <c r="P20" s="13" t="n">
        <f aca="false">SUM(Model!AR144:AT144)</f>
        <v>0</v>
      </c>
      <c r="Q20" s="13" t="n">
        <f aca="false">SUM(Model!AU144:AW144)</f>
        <v>-7363.28961151779</v>
      </c>
      <c r="R20" s="13" t="n">
        <f aca="false">SUM(Model!AX144:AZ144)</f>
        <v>0</v>
      </c>
      <c r="S20" s="13" t="n">
        <f aca="false">SUM(Model!BA144:BC144)</f>
        <v>0</v>
      </c>
      <c r="T20" s="13" t="n">
        <f aca="false">SUM(Model!BD144:BF144)</f>
        <v>0</v>
      </c>
      <c r="U20" s="13" t="n">
        <f aca="false">SUM(Model!BG144:BI144)</f>
        <v>0</v>
      </c>
      <c r="V20" s="13" t="n">
        <f aca="false">SUM(Model!BJ144:BL144)</f>
        <v>0</v>
      </c>
      <c r="W20" s="13" t="n">
        <f aca="false">SUM(Model!BM144:BO144)</f>
        <v>0</v>
      </c>
      <c r="X20" s="13" t="n">
        <f aca="false">SUM(Model!BP144:BR144)</f>
        <v>0</v>
      </c>
      <c r="Y20" s="13" t="n">
        <f aca="false">SUM(Model!BS144:BU144)</f>
        <v>0</v>
      </c>
      <c r="Z20" s="13" t="n">
        <f aca="false">SUM(Model!BV144:BX144)</f>
        <v>0</v>
      </c>
      <c r="AA20" s="13" t="n">
        <f aca="false">SUM(Model!BY144:CA144)</f>
        <v>0</v>
      </c>
      <c r="AB20" s="13" t="n">
        <f aca="false">SUM(Model!CB144:CD144)</f>
        <v>0</v>
      </c>
      <c r="AC20" s="13" t="n">
        <f aca="false">SUM(Model!CE144:CG144)</f>
        <v>0</v>
      </c>
      <c r="AD20" s="13" t="n">
        <f aca="false">SUM(Model!CH144:CJ144)</f>
        <v>0</v>
      </c>
      <c r="AE20" s="13" t="n">
        <f aca="false">SUM(Model!CK144:CM144)</f>
        <v>0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customFormat="fals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-1458601.467678</v>
      </c>
      <c r="M21" s="91" t="n">
        <f aca="false">SUM(Model!AI146:AK146)</f>
        <v>-1458601.467678</v>
      </c>
      <c r="N21" s="91" t="n">
        <f aca="false">SUM(Model!AL146:AN146)</f>
        <v>-1458601.467678</v>
      </c>
      <c r="O21" s="91" t="n">
        <f aca="false">SUM(Model!AO146:AQ146)</f>
        <v>-1487773.49703156</v>
      </c>
      <c r="P21" s="91" t="n">
        <f aca="false">SUM(Model!AR146:AT146)</f>
        <v>-1487773.49703156</v>
      </c>
      <c r="Q21" s="91" t="n">
        <f aca="false">SUM(Model!AU146:AW146)</f>
        <v>-1495136.78664308</v>
      </c>
      <c r="R21" s="91" t="n">
        <f aca="false">SUM(Model!AX146:AZ146)</f>
        <v>-1487773.49703156</v>
      </c>
      <c r="S21" s="91" t="n">
        <f aca="false">SUM(Model!BA146:BC146)</f>
        <v>-1517528.96697219</v>
      </c>
      <c r="T21" s="91" t="n">
        <f aca="false">SUM(Model!BD146:BF146)</f>
        <v>-1517528.96697219</v>
      </c>
      <c r="U21" s="91" t="n">
        <f aca="false">SUM(Model!BG146:BI146)</f>
        <v>-1517528.96697219</v>
      </c>
      <c r="V21" s="91" t="n">
        <f aca="false">SUM(Model!BJ146:BL146)</f>
        <v>-1517528.96697219</v>
      </c>
      <c r="W21" s="91" t="n">
        <f aca="false">SUM(Model!BM146:BO146)</f>
        <v>-1547879.54631163</v>
      </c>
      <c r="X21" s="91" t="n">
        <f aca="false">SUM(Model!BP146:BR146)</f>
        <v>-1547879.54631163</v>
      </c>
      <c r="Y21" s="91" t="n">
        <f aca="false">SUM(Model!BS146:BU146)</f>
        <v>-1547879.54631163</v>
      </c>
      <c r="Z21" s="91" t="n">
        <f aca="false">SUM(Model!BV146:BX146)</f>
        <v>-1547879.54631163</v>
      </c>
      <c r="AA21" s="91" t="n">
        <f aca="false">SUM(Model!BY146:CA146)</f>
        <v>-1578837.13723787</v>
      </c>
      <c r="AB21" s="91" t="n">
        <f aca="false">SUM(Model!CB146:CD146)</f>
        <v>-1578837.13723787</v>
      </c>
      <c r="AC21" s="91" t="n">
        <f aca="false">SUM(Model!CE146:CG146)</f>
        <v>-1578837.13723787</v>
      </c>
      <c r="AD21" s="91" t="n">
        <f aca="false">SUM(Model!CH146:CJ146)</f>
        <v>-1578837.13723787</v>
      </c>
      <c r="AE21" s="91" t="n">
        <f aca="false">SUM(Model!CK146:CM146)</f>
        <v>-1610413.87998262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customFormat="fals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1947088.90940058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2305563.18128878</v>
      </c>
      <c r="M22" s="94" t="n">
        <f aca="false">SUM(Model!AI147:AK147)</f>
        <v>1704625.97605968</v>
      </c>
      <c r="N22" s="94" t="n">
        <f aca="false">SUM(Model!AL147:AN147)</f>
        <v>577750.282433795</v>
      </c>
      <c r="O22" s="94" t="n">
        <f aca="false">SUM(Model!AO147:AQ147)</f>
        <v>-139284.747677527</v>
      </c>
      <c r="P22" s="94" t="n">
        <f aca="false">SUM(Model!AR147:AT147)</f>
        <v>-139284.747677528</v>
      </c>
      <c r="Q22" s="94" t="n">
        <f aca="false">SUM(Model!AU147:AW147)</f>
        <v>-307188.421524968</v>
      </c>
      <c r="R22" s="94" t="n">
        <f aca="false">SUM(Model!AX147:AZ147)</f>
        <v>-1014794.57442592</v>
      </c>
      <c r="S22" s="94" t="n">
        <f aca="false">SUM(Model!BA147:BC147)</f>
        <v>-1044550.04436655</v>
      </c>
      <c r="T22" s="94" t="n">
        <f aca="false">SUM(Model!BD147:BF147)</f>
        <v>-1044550.04436655</v>
      </c>
      <c r="U22" s="94" t="n">
        <f aca="false">SUM(Model!BG147:BI147)</f>
        <v>-953273.410179498</v>
      </c>
      <c r="V22" s="94" t="n">
        <f aca="false">SUM(Model!BJ147:BL147)</f>
        <v>-1517528.96697219</v>
      </c>
      <c r="W22" s="94" t="n">
        <f aca="false">SUM(Model!BM147:BO147)</f>
        <v>-1547879.54631163</v>
      </c>
      <c r="X22" s="94" t="n">
        <f aca="false">SUM(Model!BP147:BR147)</f>
        <v>-1547879.54631163</v>
      </c>
      <c r="Y22" s="94" t="n">
        <f aca="false">SUM(Model!BS147:BU147)</f>
        <v>-1547879.54631163</v>
      </c>
      <c r="Z22" s="94" t="n">
        <f aca="false">SUM(Model!BV147:BX147)</f>
        <v>-1547879.54631163</v>
      </c>
      <c r="AA22" s="94" t="n">
        <f aca="false">SUM(Model!BY147:CA147)</f>
        <v>-1578837.13723787</v>
      </c>
      <c r="AB22" s="94" t="n">
        <f aca="false">SUM(Model!CB147:CD147)</f>
        <v>-1578837.13723787</v>
      </c>
      <c r="AC22" s="94" t="n">
        <f aca="false">SUM(Model!CE147:CG147)</f>
        <v>-1578837.13723787</v>
      </c>
      <c r="AD22" s="94" t="n">
        <f aca="false">SUM(Model!CH147:CJ147)</f>
        <v>-1578837.13723787</v>
      </c>
      <c r="AE22" s="94" t="n">
        <f aca="false">SUM(Model!CK147:CM147)</f>
        <v>-1610413.87998262</v>
      </c>
      <c r="AF22" s="94" t="n">
        <f aca="false">SUM(Model!CN147:CP147)</f>
        <v>-1610413.87998262</v>
      </c>
      <c r="AG22" s="94" t="n">
        <f aca="false">SUM(Model!CQ147:CS147)</f>
        <v>-1610413.87998262</v>
      </c>
      <c r="AH22" s="94" t="n">
        <f aca="false">SUM(Model!CT147:CV147)</f>
        <v>-1418141.84743169</v>
      </c>
      <c r="AI22" s="94" t="n">
        <f aca="false">SUM(Model!CW147:CY147)</f>
        <v>-1446504.68438033</v>
      </c>
      <c r="AJ22" s="94" t="n">
        <f aca="false">SUM(Model!CZ147:DB147)</f>
        <v>-1446504.68438033</v>
      </c>
      <c r="AK22" s="94" t="n">
        <f aca="false">SUM(Model!DC147:DE147)</f>
        <v>-1446504.68438033</v>
      </c>
    </row>
    <row r="23" customFormat="fals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0.113512950595195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0.0733725281127226</v>
      </c>
      <c r="M23" s="92" t="n">
        <f aca="false">IFERROR(M22/M7,0)</f>
        <v>0.0702464507998375</v>
      </c>
      <c r="N23" s="92" t="n">
        <f aca="false">IFERROR(N22/N7,0)</f>
        <v>0.035021666786957</v>
      </c>
      <c r="O23" s="92" t="n">
        <f aca="false">IFERROR(O22/O7,0)</f>
        <v>-0.0128729151573577</v>
      </c>
      <c r="P23" s="92" t="n">
        <f aca="false">IFERROR(P22/P7,0)</f>
        <v>-0.016284451229326</v>
      </c>
      <c r="Q23" s="92" t="n">
        <f aca="false">IFERROR(Q22/Q7,0)</f>
        <v>-0.0491783433959834</v>
      </c>
      <c r="R23" s="92" t="n">
        <f aca="false">IFERROR(R22/R7,0)</f>
        <v>-0.20718369650537</v>
      </c>
      <c r="S23" s="92" t="n">
        <f aca="false">IFERROR(S22/S7,0)</f>
        <v>-0.262678293357508</v>
      </c>
      <c r="T23" s="92" t="n">
        <f aca="false">IFERROR(T22/T7,0)</f>
        <v>-0.353783271298802</v>
      </c>
      <c r="U23" s="92" t="n">
        <f aca="false">IFERROR(U22/U7,0)</f>
        <v>-0.665853673446507</v>
      </c>
      <c r="V23" s="92" t="n">
        <f aca="false">IFERROR(V22/V7,0)</f>
        <v>0</v>
      </c>
      <c r="W23" s="92" t="n">
        <f aca="false">IFERROR(W22/W7,0)</f>
        <v>0</v>
      </c>
      <c r="X23" s="92" t="n">
        <f aca="false">IFERROR(X22/X7,0)</f>
        <v>0</v>
      </c>
      <c r="Y23" s="92" t="n">
        <f aca="false">IFERROR(Y22/Y7,0)</f>
        <v>0</v>
      </c>
      <c r="Z23" s="92" t="n">
        <f aca="false">IFERROR(Z22/Z7,0)</f>
        <v>0</v>
      </c>
      <c r="AA23" s="92" t="n">
        <f aca="false">IFERROR(AA22/AA7,0)</f>
        <v>0</v>
      </c>
      <c r="AB23" s="92" t="n">
        <f aca="false">IFERROR(AB22/AB7,0)</f>
        <v>0</v>
      </c>
      <c r="AC23" s="92" t="n">
        <f aca="false">IFERROR(AC22/AC7,0)</f>
        <v>0</v>
      </c>
      <c r="AD23" s="92" t="n">
        <f aca="false">IFERROR(AD22/AD7,0)</f>
        <v>0</v>
      </c>
      <c r="AE23" s="92" t="n">
        <f aca="false">IFERROR(AE22/AE7,0)</f>
        <v>0</v>
      </c>
      <c r="AF23" s="92" t="n">
        <f aca="false">IFERROR(AF22/AF7,0)</f>
        <v>0</v>
      </c>
      <c r="AG23" s="92" t="n">
        <f aca="false">IFERROR(AG22/AG7,0)</f>
        <v>0</v>
      </c>
      <c r="AH23" s="92" t="n">
        <f aca="false">IFERROR(AH22/AH7,0)</f>
        <v>0</v>
      </c>
      <c r="AI23" s="92" t="n">
        <f aca="false">IFERROR(AI22/AI7,0)</f>
        <v>0</v>
      </c>
      <c r="AJ23" s="92" t="n">
        <f aca="false">IFERROR(AJ22/AJ7,0)</f>
        <v>0</v>
      </c>
      <c r="AK23" s="92" t="n">
        <f aca="false">IFERROR(AK22/AK7,0)</f>
        <v>0</v>
      </c>
    </row>
    <row r="24" customFormat="fals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customFormat="fals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194418.78</v>
      </c>
      <c r="H25" s="13" t="n">
        <f aca="false">Model!T171+Model!U171+Model!V171</f>
        <v>121100.03</v>
      </c>
      <c r="I25" s="13" t="n">
        <f aca="false">Model!W171+Model!X171+Model!Y171</f>
        <v>178997.43</v>
      </c>
      <c r="J25" s="13" t="n">
        <f aca="false">Model!Z171+Model!AA171+Model!AB171</f>
        <v>156927.63</v>
      </c>
      <c r="K25" s="13" t="n">
        <f aca="false">Model!AC171+Model!AD171+Model!AE171</f>
        <v>156927.63</v>
      </c>
      <c r="L25" s="13" t="n">
        <f aca="false">Model!AF171+Model!AG171+Model!AH171</f>
        <v>52184.21</v>
      </c>
      <c r="M25" s="13" t="n">
        <f aca="false">Model!AI171+Model!AJ171+Model!AK171</f>
        <v>0</v>
      </c>
      <c r="N25" s="13" t="n">
        <f aca="false">Model!AL171+Model!AM171+Model!AN171</f>
        <v>0</v>
      </c>
      <c r="O25" s="13" t="n">
        <f aca="false">Model!AO171+Model!AP171+Model!AQ171</f>
        <v>0</v>
      </c>
      <c r="P25" s="13" t="n">
        <f aca="false">Model!AR171+Model!AS171+Model!AT171</f>
        <v>81683</v>
      </c>
      <c r="Q25" s="13" t="n">
        <f aca="false">Model!AU171+Model!AV171+Model!AW171</f>
        <v>81682</v>
      </c>
      <c r="R25" s="13" t="n">
        <f aca="false">Model!AX171+Model!AY171+Model!AZ171</f>
        <v>81682</v>
      </c>
      <c r="S25" s="13" t="n">
        <f aca="false">Model!BA171+Model!BB171+Model!BC171</f>
        <v>933521</v>
      </c>
      <c r="T25" s="13" t="n">
        <f aca="false">Model!BD171+Model!BE171+Model!BF171</f>
        <v>130878</v>
      </c>
      <c r="U25" s="13" t="n">
        <f aca="false">Model!BG171+Model!BH171+Model!BI171</f>
        <v>130876</v>
      </c>
      <c r="V25" s="13" t="n">
        <f aca="false">Model!BJ171+Model!BK171+Model!BL171</f>
        <v>130876</v>
      </c>
      <c r="W25" s="13" t="n">
        <f aca="false">Model!BM171+Model!BN171+Model!BO171</f>
        <v>130876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customFormat="fals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customFormat="fals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-381216.588</v>
      </c>
      <c r="H27" s="37" t="n">
        <f aca="false">Model!T203+Model!U203+Model!V203</f>
        <v>-454535.338</v>
      </c>
      <c r="I27" s="37" t="n">
        <f aca="false">Model!W203+Model!X203+Model!Y203</f>
        <v>-396637.938</v>
      </c>
      <c r="J27" s="37" t="n">
        <f aca="false">Model!Z203+Model!AA203+Model!AB203</f>
        <v>-418707.738</v>
      </c>
      <c r="K27" s="37" t="n">
        <f aca="false">Model!AC203+Model!AD203+Model!AE203</f>
        <v>-430220.44536</v>
      </c>
      <c r="L27" s="37" t="n">
        <f aca="false">Model!AF203+Model!AG203+Model!AH203</f>
        <v>-534963.86536</v>
      </c>
      <c r="M27" s="37" t="n">
        <f aca="false">Model!AI203+Model!AJ203+Model!AK203</f>
        <v>-587148.07536</v>
      </c>
      <c r="N27" s="37" t="n">
        <f aca="false">Model!AL203+Model!AM203+Model!AN203</f>
        <v>-587148.07536</v>
      </c>
      <c r="O27" s="37" t="n">
        <f aca="false">Model!AO203+Model!AP203+Model!AQ203</f>
        <v>-598891.0368672</v>
      </c>
      <c r="P27" s="37" t="n">
        <f aca="false">Model!AR203+Model!AS203+Model!AT203</f>
        <v>-598891.0368672</v>
      </c>
      <c r="Q27" s="37" t="n">
        <f aca="false">Model!AU203+Model!AV203+Model!AW203</f>
        <v>-598891.0368672</v>
      </c>
      <c r="R27" s="37" t="n">
        <f aca="false">Model!AX203+Model!AY203+Model!AZ203</f>
        <v>-598891.0368672</v>
      </c>
      <c r="S27" s="37" t="n">
        <f aca="false">Model!BA203+Model!BB203+Model!BC203</f>
        <v>-610868.857604544</v>
      </c>
      <c r="T27" s="37" t="n">
        <f aca="false">Model!BD203+Model!BE203+Model!BF203</f>
        <v>-610868.857604544</v>
      </c>
      <c r="U27" s="37" t="n">
        <f aca="false">Model!BG203+Model!BH203+Model!BI203</f>
        <v>-610868.857604544</v>
      </c>
      <c r="V27" s="37" t="n">
        <f aca="false">Model!BJ203+Model!BK203+Model!BL203</f>
        <v>-610868.857604544</v>
      </c>
      <c r="W27" s="37" t="n">
        <f aca="false">Model!BM203+Model!BN203+Model!BO203</f>
        <v>-623086.234756635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customFormat="fals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customFormat="fals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1538869.11273391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-251322.380460423</v>
      </c>
      <c r="H29" s="37" t="n">
        <f aca="false">Model!T212+Model!U212+Model!V212</f>
        <v>1453341.51684539</v>
      </c>
      <c r="I29" s="37" t="n">
        <f aca="false">Model!W212+Model!X212+Model!Y212</f>
        <v>2133046.06261322</v>
      </c>
      <c r="J29" s="37" t="n">
        <f aca="false">Model!Z212+Model!AA212+Model!AB212</f>
        <v>2036814.51854391</v>
      </c>
      <c r="K29" s="37" t="n">
        <f aca="false">Model!AC212+Model!AD212+Model!AE212</f>
        <v>696793.05478735</v>
      </c>
      <c r="L29" s="37" t="n">
        <f aca="false">Model!AF212+Model!AG212+Model!AH212</f>
        <v>1770599.31592878</v>
      </c>
      <c r="M29" s="37" t="n">
        <f aca="false">Model!AI212+Model!AJ212+Model!AK212</f>
        <v>1117477.90069968</v>
      </c>
      <c r="N29" s="37" t="n">
        <f aca="false">Model!AL212+Model!AM212+Model!AN212</f>
        <v>-9397.79292620509</v>
      </c>
      <c r="O29" s="37" t="n">
        <f aca="false">Model!AO212+Model!AP212+Model!AQ212</f>
        <v>-738175.784544727</v>
      </c>
      <c r="P29" s="37" t="n">
        <f aca="false">Model!AR212+Model!AS212+Model!AT212</f>
        <v>-738175.784544728</v>
      </c>
      <c r="Q29" s="37" t="n">
        <f aca="false">Model!AU212+Model!AV212+Model!AW212</f>
        <v>-906079.458392168</v>
      </c>
      <c r="R29" s="37" t="n">
        <f aca="false">Model!AX212+Model!AY212+Model!AZ212</f>
        <v>-1613685.61129312</v>
      </c>
      <c r="S29" s="37" t="n">
        <f aca="false">Model!BA212+Model!BB212+Model!BC212</f>
        <v>-1655418.90197109</v>
      </c>
      <c r="T29" s="37" t="n">
        <f aca="false">Model!BD212+Model!BE212+Model!BF212</f>
        <v>-1655418.90197109</v>
      </c>
      <c r="U29" s="37" t="n">
        <f aca="false">Model!BG212+Model!BH212+Model!BI212</f>
        <v>-1564142.26778404</v>
      </c>
      <c r="V29" s="37" t="n">
        <f aca="false">Model!BJ212+Model!BK212+Model!BL212</f>
        <v>-2128397.82457673</v>
      </c>
      <c r="W29" s="37" t="n">
        <f aca="false">Model!BM212+Model!BN212+Model!BO212</f>
        <v>-2170965.78106827</v>
      </c>
      <c r="X29" s="37" t="n">
        <f aca="false">Model!BP212+Model!BQ212+Model!BR212</f>
        <v>-2117715.43106827</v>
      </c>
      <c r="Y29" s="37" t="n">
        <f aca="false">Model!BS212+Model!BT212+Model!BU212</f>
        <v>-2103203.78106827</v>
      </c>
      <c r="Z29" s="37" t="n">
        <f aca="false">Model!BV212+Model!BW212+Model!BX212</f>
        <v>-2103203.78106827</v>
      </c>
      <c r="AA29" s="37" t="n">
        <f aca="false">Model!BY212+Model!BZ212+Model!CA212</f>
        <v>-2146623.09668964</v>
      </c>
      <c r="AB29" s="37" t="n">
        <f aca="false">Model!CB212+Model!CC212+Model!CD212</f>
        <v>-2137886.09668964</v>
      </c>
      <c r="AC29" s="37" t="n">
        <f aca="false">Model!CE212+Model!CF212+Model!CG212</f>
        <v>-2137886.09668964</v>
      </c>
      <c r="AD29" s="37" t="n">
        <f aca="false">Model!CH212+Model!CI212+Model!CJ212</f>
        <v>-2131278.07008316</v>
      </c>
      <c r="AE29" s="37" t="n">
        <f aca="false">Model!CK212+Model!CL212+Model!CM212</f>
        <v>-1785089.79862343</v>
      </c>
      <c r="AF29" s="37" t="n">
        <f aca="false">Model!CN212+Model!CO212+Model!CP212</f>
        <v>-1785089.79862343</v>
      </c>
      <c r="AG29" s="37" t="n">
        <f aca="false">Model!CQ212+Model!CR212+Model!CS212</f>
        <v>-1785089.79862343</v>
      </c>
      <c r="AH29" s="37" t="n">
        <f aca="false">Model!CT212+Model!CU212+Model!CV212</f>
        <v>-1565751.86002851</v>
      </c>
      <c r="AI29" s="37" t="n">
        <f aca="false">Model!CW212+Model!CX212+Model!CY212</f>
        <v>-1404520.40616549</v>
      </c>
      <c r="AJ29" s="37" t="n">
        <f aca="false">Model!CZ212+Model!DA212+Model!DB212</f>
        <v>-1387073.55722908</v>
      </c>
      <c r="AK29" s="37" t="n">
        <f aca="false">Model!DC212+Model!DD212+Model!DE212</f>
        <v>-1387073.55722908</v>
      </c>
    </row>
    <row r="30" customFormat="fals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customFormat="fals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customFormat="fals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customFormat="fals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customFormat="fals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customFormat="fals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customFormat="fals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Format="fals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customFormat="fals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customFormat="fals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customFormat="fals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-250000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customFormat="fals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750000</v>
      </c>
      <c r="G42" s="96" t="n">
        <f aca="false">Model!S227</f>
        <v>750000</v>
      </c>
      <c r="H42" s="96" t="n">
        <f aca="false">Model!V227</f>
        <v>750000</v>
      </c>
      <c r="I42" s="96" t="n">
        <f aca="false">Model!Y227</f>
        <v>750000</v>
      </c>
      <c r="J42" s="96" t="n">
        <f aca="false">Model!AB227</f>
        <v>500000</v>
      </c>
      <c r="K42" s="96" t="n">
        <f aca="false">Model!AE227</f>
        <v>500000</v>
      </c>
      <c r="L42" s="96" t="n">
        <f aca="false">Model!AH227</f>
        <v>500000</v>
      </c>
      <c r="M42" s="96" t="n">
        <f aca="false">Model!AK227</f>
        <v>500000</v>
      </c>
      <c r="N42" s="96" t="n">
        <f aca="false">Model!AN227</f>
        <v>250000</v>
      </c>
      <c r="O42" s="96" t="n">
        <f aca="false">Model!AQ227</f>
        <v>250000</v>
      </c>
      <c r="P42" s="96" t="n">
        <f aca="false">Model!AT227</f>
        <v>250000</v>
      </c>
      <c r="Q42" s="96" t="n">
        <f aca="false">Model!AW227</f>
        <v>250000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250000</v>
      </c>
      <c r="W42" s="96" t="n">
        <f aca="false">Model!BO227</f>
        <v>250000</v>
      </c>
      <c r="X42" s="96" t="n">
        <f aca="false">Model!BR227</f>
        <v>250000</v>
      </c>
      <c r="Y42" s="96" t="n">
        <f aca="false">Model!BU227</f>
        <v>250000</v>
      </c>
      <c r="Z42" s="96" t="n">
        <f aca="false">Model!BX227</f>
        <v>250000</v>
      </c>
      <c r="AA42" s="96" t="n">
        <f aca="false">Model!CA227</f>
        <v>250000</v>
      </c>
      <c r="AB42" s="96" t="n">
        <f aca="false">Model!CD227</f>
        <v>250000</v>
      </c>
      <c r="AC42" s="96" t="n">
        <f aca="false">Model!CG227</f>
        <v>250000</v>
      </c>
      <c r="AD42" s="96" t="n">
        <f aca="false">Model!CJ227</f>
        <v>250000</v>
      </c>
      <c r="AE42" s="96" t="n">
        <f aca="false">Model!CM227</f>
        <v>250000</v>
      </c>
      <c r="AF42" s="96" t="n">
        <f aca="false">Model!CP227</f>
        <v>250000</v>
      </c>
      <c r="AG42" s="96" t="n">
        <f aca="false">Model!CS227</f>
        <v>250000</v>
      </c>
      <c r="AH42" s="96" t="n">
        <f aca="false">Model!CV227</f>
        <v>250000</v>
      </c>
      <c r="AI42" s="96" t="n">
        <f aca="false">Model!CY227</f>
        <v>250000</v>
      </c>
      <c r="AJ42" s="96" t="n">
        <f aca="false">Model!DB227</f>
        <v>250000</v>
      </c>
      <c r="AK42" s="96" t="n">
        <f aca="false">Model!DE227</f>
        <v>250000</v>
      </c>
    </row>
    <row r="43" customFormat="fals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customFormat="fals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customFormat="fals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37394529.715966</v>
      </c>
      <c r="O46" s="96" t="n">
        <f aca="false">Model!AQ260</f>
        <v>28058055.635742</v>
      </c>
      <c r="P46" s="96" t="n">
        <f aca="false">Model!AT260</f>
        <v>19504820.054386</v>
      </c>
      <c r="Q46" s="96" t="n">
        <f aca="false">Model!AW260</f>
        <v>13258584.501624</v>
      </c>
      <c r="R46" s="96" t="n">
        <f aca="false">Model!AZ260</f>
        <v>8360541.887544</v>
      </c>
      <c r="S46" s="96" t="n">
        <f aca="false">Model!BC260</f>
        <v>4384004.53832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0</v>
      </c>
      <c r="W46" s="96" t="n">
        <f aca="false">Model!BO260</f>
        <v>0</v>
      </c>
      <c r="X46" s="96" t="n">
        <f aca="false">Model!BR260</f>
        <v>0</v>
      </c>
      <c r="Y46" s="96" t="n">
        <f aca="false">Model!BU260</f>
        <v>0</v>
      </c>
      <c r="Z46" s="96" t="n">
        <f aca="false">Model!BX260</f>
        <v>0</v>
      </c>
      <c r="AA46" s="96" t="n">
        <f aca="false">Model!CA260</f>
        <v>0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0</v>
      </c>
      <c r="AE46" s="96" t="n">
        <f aca="false">Model!CM260</f>
        <v>0</v>
      </c>
      <c r="AF46" s="96" t="n">
        <f aca="false">Model!CP260</f>
        <v>0</v>
      </c>
      <c r="AG46" s="96" t="n">
        <f aca="false">Model!CS260</f>
        <v>0</v>
      </c>
      <c r="AH46" s="96" t="n">
        <f aca="false">Model!CV260</f>
        <v>0</v>
      </c>
      <c r="AI46" s="96" t="n">
        <f aca="false">Model!CY260</f>
        <v>0</v>
      </c>
      <c r="AJ46" s="96" t="n">
        <f aca="false">Model!DB260</f>
        <v>0</v>
      </c>
      <c r="AK46" s="96" t="n">
        <f aca="false">Model!DE260</f>
        <v>0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customFormat="fals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2731531.7569289</v>
      </c>
      <c r="E48" s="86" t="n">
        <f aca="false">Model!M273</f>
        <v>3330232.18849943</v>
      </c>
      <c r="F48" s="86" t="n">
        <f aca="false">Model!P273</f>
        <v>4304631.00255256</v>
      </c>
      <c r="G48" s="86" t="n">
        <f aca="false">Model!S273</f>
        <v>4268189.21236794</v>
      </c>
      <c r="H48" s="86" t="n">
        <f aca="false">Model!V273</f>
        <v>5857753.13426711</v>
      </c>
      <c r="I48" s="86" t="n">
        <f aca="false">Model!Y273</f>
        <v>8367428.12672326</v>
      </c>
      <c r="J48" s="86" t="n">
        <f aca="false">Model!AB273</f>
        <v>10651335.418495</v>
      </c>
      <c r="K48" s="86" t="n">
        <f aca="false">Model!AE273</f>
        <v>12393772.8356261</v>
      </c>
      <c r="L48" s="86" t="n">
        <f aca="false">Model!AH273</f>
        <v>14038900.7656578</v>
      </c>
      <c r="M48" s="86" t="n">
        <f aca="false">Model!AK273</f>
        <v>16152882.724526</v>
      </c>
      <c r="N48" s="86" t="n">
        <f aca="false">Model!AN273</f>
        <v>17467956.8276212</v>
      </c>
      <c r="O48" s="86" t="n">
        <f aca="false">Model!AQ273</f>
        <v>17301176.252476</v>
      </c>
      <c r="P48" s="86" t="n">
        <f aca="false">Model!AT273</f>
        <v>17094467.0673308</v>
      </c>
      <c r="Q48" s="86" t="n">
        <f aca="false">Model!AW273</f>
        <v>17442850.6700624</v>
      </c>
      <c r="R48" s="86" t="n">
        <f aca="false">Model!AZ273</f>
        <v>16404407.1495062</v>
      </c>
      <c r="S48" s="86" t="n">
        <f aca="false">Model!BC273</f>
        <v>15336208.1590093</v>
      </c>
      <c r="T48" s="86" t="n">
        <f aca="false">Model!BF273</f>
        <v>14268009.1685125</v>
      </c>
      <c r="U48" s="86" t="n">
        <f aca="false">Model!BI273</f>
        <v>13693118.8964175</v>
      </c>
      <c r="V48" s="86" t="n">
        <f aca="false">Model!BL273</f>
        <v>12175589.9294453</v>
      </c>
      <c r="W48" s="86" t="n">
        <f aca="false">Model!BO273</f>
        <v>10627710.3831337</v>
      </c>
      <c r="X48" s="86" t="n">
        <f aca="false">Model!BR273</f>
        <v>9079830.83682207</v>
      </c>
      <c r="Y48" s="86" t="n">
        <f aca="false">Model!BU273</f>
        <v>7531951.29051043</v>
      </c>
      <c r="Z48" s="86" t="n">
        <f aca="false">Model!BX273</f>
        <v>5984071.7441988</v>
      </c>
      <c r="AA48" s="86" t="n">
        <f aca="false">Model!CA273</f>
        <v>4405234.60696093</v>
      </c>
      <c r="AB48" s="86" t="n">
        <f aca="false">Model!CD273</f>
        <v>2826397.46972306</v>
      </c>
      <c r="AC48" s="86" t="n">
        <f aca="false">Model!CG273</f>
        <v>1247560.3324852</v>
      </c>
      <c r="AD48" s="86" t="n">
        <f aca="false">Model!CJ273</f>
        <v>-331276.804752672</v>
      </c>
      <c r="AE48" s="86" t="n">
        <f aca="false">Model!CM273</f>
        <v>-1941690.6847353</v>
      </c>
      <c r="AF48" s="86" t="n">
        <f aca="false">Model!CP273</f>
        <v>-3552104.56471792</v>
      </c>
      <c r="AG48" s="86" t="n">
        <f aca="false">Model!CS273</f>
        <v>-5162518.44470055</v>
      </c>
      <c r="AH48" s="86" t="n">
        <f aca="false">Model!CV273</f>
        <v>-6580660.29213224</v>
      </c>
      <c r="AI48" s="86" t="n">
        <f aca="false">Model!CY273</f>
        <v>-8027164.97651257</v>
      </c>
      <c r="AJ48" s="86" t="n">
        <f aca="false">Model!DB273</f>
        <v>-9473669.66089289</v>
      </c>
      <c r="AK48" s="86" t="n">
        <f aca="false">Model!DE273</f>
        <v>-10920174.3452732</v>
      </c>
    </row>
    <row r="49" customFormat="fals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-1429652.96952381</v>
      </c>
      <c r="G49" s="86" t="n">
        <f aca="false">Model!S281</f>
        <v>-2146869.55752381</v>
      </c>
      <c r="H49" s="86" t="n">
        <f aca="false">Model!V281</f>
        <v>-2937404.89552381</v>
      </c>
      <c r="I49" s="86" t="n">
        <f aca="false">Model!Y281</f>
        <v>-3670042.83352381</v>
      </c>
      <c r="J49" s="86" t="n">
        <f aca="false">Model!AB281</f>
        <v>-4674750.57152381</v>
      </c>
      <c r="K49" s="86" t="n">
        <f aca="false">Model!AE281</f>
        <v>-5420952.44716241</v>
      </c>
      <c r="L49" s="86" t="n">
        <f aca="false">Model!AH281</f>
        <v>-5955916.31252241</v>
      </c>
      <c r="M49" s="86" t="n">
        <f aca="false">Model!AK281</f>
        <v>-6543064.38788241</v>
      </c>
      <c r="N49" s="86" t="n">
        <f aca="false">Model!AN281</f>
        <v>-7380212.46324241</v>
      </c>
      <c r="O49" s="86" t="n">
        <f aca="false">Model!AQ281</f>
        <v>-7979103.50010961</v>
      </c>
      <c r="P49" s="86" t="n">
        <f aca="false">Model!AT281</f>
        <v>-8577994.53697681</v>
      </c>
      <c r="Q49" s="86" t="n">
        <f aca="false">Model!AW281</f>
        <v>-9176885.57384401</v>
      </c>
      <c r="R49" s="86" t="n">
        <f aca="false">Model!AZ281</f>
        <v>-9775776.61071121</v>
      </c>
      <c r="S49" s="86" t="n">
        <f aca="false">Model!BC281</f>
        <v>-10386645.4683158</v>
      </c>
      <c r="T49" s="86" t="n">
        <f aca="false">Model!BF281</f>
        <v>-10997514.3259203</v>
      </c>
      <c r="U49" s="86" t="n">
        <f aca="false">Model!BI281</f>
        <v>-11608383.1835248</v>
      </c>
      <c r="V49" s="86" t="n">
        <f aca="false">Model!BL281</f>
        <v>-12219252.0411294</v>
      </c>
      <c r="W49" s="86" t="n">
        <f aca="false">Model!BO281</f>
        <v>-12842338.275886</v>
      </c>
      <c r="X49" s="86" t="n">
        <f aca="false">Model!BR281</f>
        <v>-13412174.1606427</v>
      </c>
      <c r="Y49" s="86" t="n">
        <f aca="false">Model!BU281</f>
        <v>-13967498.3953993</v>
      </c>
      <c r="Z49" s="86" t="n">
        <f aca="false">Model!BX281</f>
        <v>-14522822.6301559</v>
      </c>
      <c r="AA49" s="86" t="n">
        <f aca="false">Model!CA281</f>
        <v>-15090608.5896077</v>
      </c>
      <c r="AB49" s="86" t="n">
        <f aca="false">Model!CD281</f>
        <v>-15649657.5490595</v>
      </c>
      <c r="AC49" s="86" t="n">
        <f aca="false">Model!CG281</f>
        <v>-16208706.5085112</v>
      </c>
      <c r="AD49" s="86" t="n">
        <f aca="false">Model!CJ281</f>
        <v>-16761147.4413565</v>
      </c>
      <c r="AE49" s="86" t="n">
        <f aca="false">Model!CM281</f>
        <v>-16935823.3599973</v>
      </c>
      <c r="AF49" s="86" t="n">
        <f aca="false">Model!CP281</f>
        <v>-17110499.2786381</v>
      </c>
      <c r="AG49" s="86" t="n">
        <f aca="false">Model!CS281</f>
        <v>-17285175.197279</v>
      </c>
      <c r="AH49" s="86" t="n">
        <f aca="false">Model!CV281</f>
        <v>-17432785.2098758</v>
      </c>
      <c r="AI49" s="86" t="n">
        <f aca="false">Model!CY281</f>
        <v>-17390800.9316609</v>
      </c>
      <c r="AJ49" s="86" t="n">
        <f aca="false">Model!DB281</f>
        <v>-17331369.8045097</v>
      </c>
      <c r="AK49" s="86" t="n">
        <f aca="false">Model!DE281</f>
        <v>-17271938.6773584</v>
      </c>
    </row>
    <row r="50" customFormat="fals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-647358.857810259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-2142083.37720605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-2827707.44934974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0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customFormat="fals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2563918.32026223</v>
      </c>
      <c r="E51" s="87" t="n">
        <f aca="false">Model!M286</f>
        <v>2707864.10183276</v>
      </c>
      <c r="F51" s="87" t="n">
        <f aca="false">Model!P286</f>
        <v>2227619.1752185</v>
      </c>
      <c r="G51" s="87" t="n">
        <f aca="false">Model!S286</f>
        <v>2121319.65484414</v>
      </c>
      <c r="H51" s="87" t="n">
        <f aca="false">Model!V286</f>
        <v>2920348.2387433</v>
      </c>
      <c r="I51" s="87" t="n">
        <f aca="false">Model!Y286</f>
        <v>4697385.29319945</v>
      </c>
      <c r="J51" s="87" t="n">
        <f aca="false">Model!AB286</f>
        <v>3834501.46976512</v>
      </c>
      <c r="K51" s="87" t="n">
        <f aca="false">Model!AE286</f>
        <v>6972820.38846366</v>
      </c>
      <c r="L51" s="87" t="n">
        <f aca="false">Model!AH286</f>
        <v>8082984.45313543</v>
      </c>
      <c r="M51" s="87" t="n">
        <f aca="false">Model!AK286</f>
        <v>9609818.33664361</v>
      </c>
      <c r="N51" s="87" t="n">
        <f aca="false">Model!AN286</f>
        <v>7260036.91502909</v>
      </c>
      <c r="O51" s="87" t="n">
        <f aca="false">Model!AQ286</f>
        <v>9322072.7523664</v>
      </c>
      <c r="P51" s="87" t="n">
        <f aca="false">Model!AT286</f>
        <v>8516472.53035397</v>
      </c>
      <c r="Q51" s="87" t="n">
        <f aca="false">Model!AW286</f>
        <v>8265965.09621836</v>
      </c>
      <c r="R51" s="87" t="n">
        <f aca="false">Model!AZ286</f>
        <v>6628630.53879497</v>
      </c>
      <c r="S51" s="87" t="n">
        <f aca="false">Model!BC286</f>
        <v>4949562.69069359</v>
      </c>
      <c r="T51" s="87" t="n">
        <f aca="false">Model!BF286</f>
        <v>3270494.84259222</v>
      </c>
      <c r="U51" s="87" t="n">
        <f aca="false">Model!BI286</f>
        <v>2084735.71289269</v>
      </c>
      <c r="V51" s="87" t="n">
        <f aca="false">Model!BL286</f>
        <v>-43662.1116840504</v>
      </c>
      <c r="W51" s="87" t="n">
        <f aca="false">Model!BO286</f>
        <v>-2214627.89275232</v>
      </c>
      <c r="X51" s="87" t="n">
        <f aca="false">Model!BR286</f>
        <v>-4332343.3238206</v>
      </c>
      <c r="Y51" s="87" t="n">
        <f aca="false">Model!BU286</f>
        <v>-6435547.10488887</v>
      </c>
      <c r="Z51" s="87" t="n">
        <f aca="false">Model!BX286</f>
        <v>-8538750.88595714</v>
      </c>
      <c r="AA51" s="87" t="n">
        <f aca="false">Model!CA286</f>
        <v>-10685373.9826468</v>
      </c>
      <c r="AB51" s="87" t="n">
        <f aca="false">Model!CD286</f>
        <v>-12823260.0793364</v>
      </c>
      <c r="AC51" s="87" t="n">
        <f aca="false">Model!CG286</f>
        <v>-14961146.176026</v>
      </c>
      <c r="AD51" s="87" t="n">
        <f aca="false">Model!CJ286</f>
        <v>-17092424.2461092</v>
      </c>
      <c r="AE51" s="87" t="n">
        <f aca="false">Model!CM286</f>
        <v>-18877514.0447326</v>
      </c>
      <c r="AF51" s="87" t="n">
        <f aca="false">Model!CP286</f>
        <v>-20662603.8433561</v>
      </c>
      <c r="AG51" s="87" t="n">
        <f aca="false">Model!CS286</f>
        <v>-22447693.6419795</v>
      </c>
      <c r="AH51" s="87" t="n">
        <f aca="false">Model!CV286</f>
        <v>-24013445.502008</v>
      </c>
      <c r="AI51" s="87" t="n">
        <f aca="false">Model!CY286</f>
        <v>-25417965.9081735</v>
      </c>
      <c r="AJ51" s="87" t="n">
        <f aca="false">Model!DB286</f>
        <v>-26805039.4654026</v>
      </c>
      <c r="AK51" s="87" t="n">
        <f aca="false">Model!DE286</f>
        <v>-28192113.0226317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97" t="s">
        <v>278</v>
      </c>
    </row>
    <row r="2" customFormat="fals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customFormat="fals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customFormat="fals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customFormat="fals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customFormat="fals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customFormat="fals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customFormat="fals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customFormat="fals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customFormat="fals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customFormat="fals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customFormat="fals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customFormat="fals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customFormat="fals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customFormat="fals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customFormat="fals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customFormat="fals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customFormat="fals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customFormat="fals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customFormat="fals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customFormat="fals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customFormat="fals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customFormat="fals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customFormat="fals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customFormat="fals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customFormat="fals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customFormat="fals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customFormat="fals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customFormat="fals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customFormat="fals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customFormat="fals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customFormat="fals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customFormat="fals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customFormat="fals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customFormat="fals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customFormat="fals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customFormat="fals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customFormat="fals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customFormat="fals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customFormat="fals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customFormat="fals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customFormat="fals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customFormat="fals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customFormat="fals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customFormat="fals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customFormat="fals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customFormat="fals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customFormat="fals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customFormat="fals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customFormat="fals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customFormat="fals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customFormat="fals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customFormat="fals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customFormat="fals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customFormat="fals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customFormat="fals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customFormat="fals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customFormat="fals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customFormat="fals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customFormat="fals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customFormat="fals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customFormat="fals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customFormat="fals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customFormat="fals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customFormat="fals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customFormat="fals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customFormat="fals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customFormat="fals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customFormat="fals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customFormat="fals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customFormat="fals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customFormat="fals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customFormat="fals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customFormat="fals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customFormat="fals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customFormat="fals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customFormat="fals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customFormat="fals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customFormat="fals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customFormat="fals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customFormat="fals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customFormat="fals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customFormat="fals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customFormat="fals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customFormat="fals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customFormat="fals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customFormat="fals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customFormat="fals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customFormat="fals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customFormat="fals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customFormat="fals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customFormat="fals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customFormat="fals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customFormat="fals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customFormat="fals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customFormat="fals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customFormat="fals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customFormat="fals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customFormat="fals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customFormat="fals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customFormat="fals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customFormat="fals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customFormat="fals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customFormat="fals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customFormat="fals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customFormat="fals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customFormat="fals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customFormat="fals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customFormat="fals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customFormat="fals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customFormat="fals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customFormat="fals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7109375" defaultRowHeight="13.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customFormat="false" ht="15" hidden="false" customHeight="true" outlineLevel="0" collapsed="false">
      <c r="A1" s="97" t="s">
        <v>285</v>
      </c>
    </row>
    <row r="2" customFormat="fals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-336671.750808136</v>
      </c>
      <c r="D14" s="115" t="n">
        <f aca="false">C14-B14</f>
        <v>-336671.750808136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7203170.66617348</v>
      </c>
      <c r="D15" s="117" t="n">
        <f aca="false">C15-B15</f>
        <v>1380878.71617348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3185511.55784014</v>
      </c>
      <c r="D17" s="117" t="n">
        <f aca="false">C17-B17</f>
        <v>1227101.10784014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1286995.74117348</v>
      </c>
      <c r="D18" s="119" t="n">
        <f aca="false">C18-B18</f>
        <v>339040.161173477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customFormat="fals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customFormat="fals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customFormat="fals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customFormat="false" ht="15" hidden="false" customHeight="true" outlineLevel="0" collapsed="false">
      <c r="A31" s="114" t="s">
        <v>313</v>
      </c>
    </row>
    <row r="32" customFormat="fals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customFormat="fals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customFormat="fals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customFormat="fals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customFormat="fals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customFormat="fals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customFormat="fals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customFormat="fals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customFormat="fals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customFormat="fals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customFormat="fals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customFormat="fals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customFormat="fals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customFormat="fals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customFormat="fals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customFormat="fals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customFormat="fals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customFormat="fals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customFormat="fals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customFormat="fals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customFormat="fals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customFormat="fals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customFormat="fals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customFormat="fals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customFormat="fals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customFormat="fals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customFormat="fals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customFormat="fals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customFormat="fals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customFormat="fals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customFormat="fals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customFormat="fals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customFormat="fals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customFormat="fals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customFormat="fals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customFormat="fals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customFormat="fals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customFormat="fals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customFormat="fals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customFormat="fals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customFormat="fals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customFormat="fals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customFormat="fals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customFormat="fals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customFormat="fals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customFormat="fals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customFormat="fals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customFormat="fals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customFormat="false" ht="15" hidden="false" customHeight="true" outlineLevel="0" collapsed="false">
      <c r="A86" s="114" t="s">
        <v>314</v>
      </c>
    </row>
    <row r="87" customFormat="fals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customFormat="fals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customFormat="fals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customFormat="fals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customFormat="fals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customFormat="fals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customFormat="fals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customFormat="fals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customFormat="fals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customFormat="fals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customFormat="fals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customFormat="fals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customFormat="fals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customFormat="fals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customFormat="fals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customFormat="fals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customFormat="fals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customFormat="fals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customFormat="fals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customFormat="fals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customFormat="fals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customFormat="fals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customFormat="fals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customFormat="fals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customFormat="fals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customFormat="fals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customFormat="fals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customFormat="fals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customFormat="fals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customFormat="fals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customFormat="fals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customFormat="fals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customFormat="fals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customFormat="fals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customFormat="fals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customFormat="fals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customFormat="fals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customFormat="fals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customFormat="fals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customFormat="fals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customFormat="fals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customFormat="fals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customFormat="fals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customFormat="fals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customFormat="fals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customFormat="fals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customFormat="fals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customFormat="fals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customFormat="fals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customFormat="fals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customFormat="fals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customFormat="false" ht="15" hidden="false" customHeight="true" outlineLevel="0" collapsed="false">
      <c r="A140" s="114" t="s">
        <v>315</v>
      </c>
    </row>
    <row r="141" customFormat="fals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customFormat="fals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customFormat="fals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7109375" defaultRowHeight="13.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customFormat="false" ht="15" hidden="false" customHeight="true" outlineLevel="0" collapsed="false">
      <c r="A1" s="97" t="s">
        <v>320</v>
      </c>
    </row>
    <row r="2" customFormat="fals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-336671.750808136</v>
      </c>
      <c r="D14" s="115" t="n">
        <f aca="false">C14-B14</f>
        <v>-1046844.31160814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7203170.66617348</v>
      </c>
      <c r="D15" s="117" t="n">
        <f aca="false">C15-B15</f>
        <v>-44702.7148086326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3185511.55784014</v>
      </c>
      <c r="D17" s="117" t="n">
        <f aca="false">C17-B17</f>
        <v>1171376.0748477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1286995.74117348</v>
      </c>
      <c r="D18" s="119" t="n">
        <f aca="false">C18-B18</f>
        <v>131339.62318103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customFormat="fals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customFormat="fals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customFormat="fals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customFormat="false" ht="15" hidden="false" customHeight="true" outlineLevel="0" collapsed="false">
      <c r="A31" s="114" t="s">
        <v>313</v>
      </c>
    </row>
    <row r="32" customFormat="fals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customFormat="fals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customFormat="fals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customFormat="fals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customFormat="fals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customFormat="fals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customFormat="fals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customFormat="fals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customFormat="fals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customFormat="fals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customFormat="fals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customFormat="fals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customFormat="fals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customFormat="fals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customFormat="fals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customFormat="fals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customFormat="fals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customFormat="fals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customFormat="fals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customFormat="fals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customFormat="fals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customFormat="fals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customFormat="fals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customFormat="fals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customFormat="fals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customFormat="fals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customFormat="fals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customFormat="fals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customFormat="fals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customFormat="fals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customFormat="fals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customFormat="fals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customFormat="fals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customFormat="fals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customFormat="fals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customFormat="fals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customFormat="fals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customFormat="fals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customFormat="fals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customFormat="fals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customFormat="fals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customFormat="fals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customFormat="fals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customFormat="fals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customFormat="fals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customFormat="fals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customFormat="fals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customFormat="fals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customFormat="false" ht="15" hidden="false" customHeight="true" outlineLevel="0" collapsed="false">
      <c r="A86" s="114" t="s">
        <v>314</v>
      </c>
    </row>
    <row r="87" customFormat="fals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customFormat="fals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customFormat="fals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customFormat="fals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customFormat="fals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customFormat="fals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customFormat="fals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customFormat="fals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customFormat="fals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customFormat="fals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customFormat="fals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customFormat="fals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customFormat="fals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customFormat="fals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customFormat="fals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customFormat="fals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customFormat="fals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customFormat="fals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customFormat="fals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customFormat="fals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customFormat="fals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customFormat="fals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customFormat="fals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customFormat="fals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customFormat="fals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customFormat="fals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customFormat="fals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customFormat="fals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customFormat="fals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customFormat="fals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customFormat="fals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customFormat="fals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customFormat="fals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customFormat="fals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customFormat="fals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customFormat="fals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customFormat="fals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customFormat="fals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customFormat="fals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customFormat="fals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customFormat="fals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customFormat="fals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customFormat="fals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customFormat="fals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customFormat="fals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customFormat="fals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customFormat="fals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customFormat="fals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customFormat="fals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customFormat="fals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customFormat="fals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customFormat="false" ht="15" hidden="false" customHeight="true" outlineLevel="0" collapsed="false">
      <c r="A140" s="114" t="s">
        <v>315</v>
      </c>
    </row>
    <row r="141" customFormat="fals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customFormat="fals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customFormat="fals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97" t="s">
        <v>327</v>
      </c>
    </row>
    <row r="2" customFormat="fals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customFormat="fals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customFormat="fals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customFormat="fals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customFormat="fals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customFormat="fals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customFormat="fals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customFormat="fals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customFormat="fals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customFormat="fals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customFormat="fals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customFormat="fals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customFormat="fals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customFormat="fals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customFormat="fals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customFormat="fals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customFormat="fals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customFormat="fals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customFormat="fals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customFormat="fals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customFormat="fals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customFormat="fals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customFormat="fals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customFormat="fals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customFormat="fals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customFormat="fals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customFormat="fals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customFormat="fals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customFormat="fals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customFormat="fals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customFormat="fals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customFormat="fals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customFormat="fals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customFormat="fals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customFormat="fals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customFormat="fals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customFormat="fals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customFormat="fals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customFormat="fals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customFormat="fals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customFormat="fals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customFormat="fals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customFormat="fals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customFormat="fals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customFormat="fals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customFormat="fals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customFormat="fals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customFormat="fals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customFormat="fals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customFormat="fals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customFormat="fals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customFormat="fals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customFormat="fals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customFormat="fals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customFormat="fals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customFormat="fals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customFormat="fals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customFormat="fals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customFormat="fals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customFormat="fals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customFormat="fals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customFormat="fals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customFormat="fals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customFormat="fals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customFormat="fals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customFormat="fals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customFormat="fals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customFormat="fals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customFormat="fals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customFormat="fals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customFormat="fals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customFormat="fals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customFormat="fals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customFormat="fals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customFormat="fals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customFormat="fals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customFormat="fals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customFormat="fals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customFormat="fals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customFormat="fals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customFormat="fals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customFormat="fals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customFormat="fals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customFormat="fals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customFormat="fals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customFormat="fals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customFormat="fals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customFormat="fals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customFormat="fals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customFormat="fals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customFormat="fals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customFormat="fals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customFormat="fals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customFormat="fals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customFormat="fals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customFormat="fals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customFormat="fals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customFormat="fals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customFormat="fals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customFormat="fals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customFormat="fals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customFormat="fals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customFormat="fals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customFormat="fals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customFormat="fals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97" t="s">
        <v>348</v>
      </c>
    </row>
    <row r="2" customFormat="fals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customFormat="fals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customFormat="fals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customFormat="fals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customFormat="fals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customFormat="fals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customFormat="fals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customFormat="fals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customFormat="fals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customFormat="fals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customFormat="fals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customFormat="fals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customFormat="fals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customFormat="fals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customFormat="fals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customFormat="fals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customFormat="fals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customFormat="fals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customFormat="fals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customFormat="fals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customFormat="fals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customFormat="fals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customFormat="fals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customFormat="fals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customFormat="fals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customFormat="fals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customFormat="fals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customFormat="fals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customFormat="fals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customFormat="fals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customFormat="fals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customFormat="fals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customFormat="fals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customFormat="fals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customFormat="fals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customFormat="fals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customFormat="fals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customFormat="fals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customFormat="fals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customFormat="fals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customFormat="fals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customFormat="fals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customFormat="fals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customFormat="fals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customFormat="fals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customFormat="fals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customFormat="fals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customFormat="fals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customFormat="fals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customFormat="fals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customFormat="fals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customFormat="fals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customFormat="fals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customFormat="fals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customFormat="fals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customFormat="fals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customFormat="fals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customFormat="fals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customFormat="fals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customFormat="fals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customFormat="fals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customFormat="fals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customFormat="fals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customFormat="fals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customFormat="fals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customFormat="fals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customFormat="fals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customFormat="fals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customFormat="fals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customFormat="fals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customFormat="fals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customFormat="fals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customFormat="fals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customFormat="fals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customFormat="fals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customFormat="fals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customFormat="fals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customFormat="fals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customFormat="fals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customFormat="fals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customFormat="fals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customFormat="fals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customFormat="fals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customFormat="fals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customFormat="fals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customFormat="fals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customFormat="fals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customFormat="fals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customFormat="fals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customFormat="fals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customFormat="fals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customFormat="fals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customFormat="fals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customFormat="fals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customFormat="fals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customFormat="fals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customFormat="fals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customFormat="fals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customFormat="fals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customFormat="fals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customFormat="fals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customFormat="fals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customFormat="fals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customFormat="fals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customFormat="fals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customFormat="false" ht="15" hidden="false" customHeight="true" outlineLevel="0" collapsed="false">
      <c r="A1" s="97" t="s">
        <v>349</v>
      </c>
    </row>
    <row r="2" customFormat="fals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customFormat="fals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customFormat="fals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customFormat="fals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customFormat="fals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customFormat="fals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customFormat="fals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customFormat="fals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customFormat="fals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customFormat="fals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customFormat="fals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customFormat="fals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customFormat="fals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customFormat="fals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customFormat="fals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customFormat="fals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customFormat="fals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customFormat="fals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customFormat="fals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customFormat="fals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customFormat="fals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customFormat="fals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customFormat="fals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customFormat="fals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customFormat="fals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customFormat="fals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customFormat="fals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customFormat="fals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customFormat="fals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customFormat="fals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customFormat="fals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customFormat="fals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customFormat="fals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customFormat="fals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customFormat="fals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customFormat="fals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customFormat="fals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customFormat="fals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customFormat="fals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customFormat="fals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customFormat="fals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customFormat="fals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customFormat="fals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customFormat="fals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customFormat="fals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customFormat="fals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customFormat="fals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customFormat="fals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customFormat="fals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customFormat="fals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customFormat="fals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customFormat="fals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customFormat="fals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customFormat="fals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customFormat="fals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customFormat="fals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customFormat="fals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customFormat="fals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customFormat="fals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customFormat="fals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customFormat="fals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customFormat="fals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customFormat="fals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customFormat="fals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customFormat="fals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customFormat="fals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customFormat="fals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customFormat="fals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customFormat="fals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customFormat="fals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customFormat="fals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customFormat="fals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customFormat="fals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customFormat="fals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customFormat="fals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customFormat="fals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customFormat="fals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customFormat="fals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customFormat="fals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customFormat="fals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customFormat="fals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customFormat="fals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customFormat="fals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customFormat="fals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customFormat="fals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customFormat="fals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customFormat="fals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customFormat="fals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customFormat="fals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customFormat="fals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customFormat="fals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customFormat="fals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customFormat="fals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customFormat="fals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customFormat="fals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customFormat="fals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customFormat="fals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customFormat="fals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customFormat="fals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customFormat="fals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customFormat="fals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customFormat="fals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customFormat="fals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customFormat="fals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customFormat="fals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customFormat="fals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97" t="s">
        <v>358</v>
      </c>
    </row>
    <row r="2" customFormat="fals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customFormat="fals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customFormat="fals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customFormat="fals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customFormat="fals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customFormat="fals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customFormat="fals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customFormat="fals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customFormat="fals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customFormat="fals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customFormat="fals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customFormat="fals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customFormat="fals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customFormat="fals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customFormat="fals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customFormat="fals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customFormat="fals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customFormat="fals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customFormat="fals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customFormat="fals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customFormat="fals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customFormat="fals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customFormat="fals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customFormat="fals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customFormat="fals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customFormat="fals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customFormat="fals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customFormat="fals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customFormat="fals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customFormat="fals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customFormat="fals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customFormat="fals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customFormat="fals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customFormat="fals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customFormat="fals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customFormat="fals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customFormat="fals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customFormat="fals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customFormat="fals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customFormat="fals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customFormat="fals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customFormat="fals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customFormat="fals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customFormat="fals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customFormat="fals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customFormat="fals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customFormat="fals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customFormat="fals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customFormat="fals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customFormat="fals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customFormat="fals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customFormat="fals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customFormat="fals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customFormat="fals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customFormat="fals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customFormat="fals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customFormat="fals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customFormat="fals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customFormat="fals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customFormat="fals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customFormat="fals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customFormat="fals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customFormat="fals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customFormat="fals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customFormat="fals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customFormat="fals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customFormat="fals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customFormat="fals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customFormat="fals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customFormat="fals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customFormat="fals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customFormat="fals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customFormat="fals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customFormat="fals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customFormat="fals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customFormat="fals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customFormat="fals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customFormat="fals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customFormat="fals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customFormat="fals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customFormat="fals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customFormat="fals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customFormat="fals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customFormat="fals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customFormat="fals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customFormat="fals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customFormat="fals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customFormat="fals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customFormat="fals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customFormat="fals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customFormat="fals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customFormat="fals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customFormat="fals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customFormat="fals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customFormat="fals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customFormat="fals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customFormat="fals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customFormat="fals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customFormat="fals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customFormat="fals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customFormat="fals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customFormat="fals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customFormat="fals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customFormat="fals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customFormat="fals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customFormat="fals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customFormat="fals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customFormat="fals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customFormat="fals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customFormat="fals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97" t="s">
        <v>360</v>
      </c>
    </row>
    <row r="2" customFormat="false" ht="15" hidden="false" customHeight="true" outlineLevel="0" collapsed="false">
      <c r="A2" s="73" t="s">
        <v>361</v>
      </c>
    </row>
    <row r="4" customFormat="fals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customFormat="fals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customFormat="fals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customFormat="false" ht="15" hidden="false" customHeight="true" outlineLevel="0" collapsed="false">
      <c r="A7" s="153" t="s">
        <v>207</v>
      </c>
      <c r="B7" s="154" t="n">
        <f aca="false">SUM(Helpers!AA96:AL96)</f>
        <v>53655309.9414803</v>
      </c>
      <c r="C7" s="154" t="n">
        <f aca="false">(SUM(Helpers!AA97:AL97)-SUM(Helpers!AA96:AL96))*(Assumptions!$B$10+Assumptions!$B$12)/Assumptions!$B$9</f>
        <v>3135323.95046852</v>
      </c>
      <c r="D7" s="154" t="n">
        <f aca="false">(SUM(Helpers!AA97:AL97)-SUM(Helpers!AA96:AL96))*Assumptions!$B$11/Assumptions!$B$9</f>
        <v>2351481.5691311</v>
      </c>
      <c r="E7" s="154" t="n">
        <v>0</v>
      </c>
      <c r="F7" s="155" t="n">
        <f aca="false">SUM(Helpers!AA97:AL97)</f>
        <v>59142115.4610799</v>
      </c>
      <c r="G7" s="154" t="n">
        <f aca="false">SUM(Helpers!AA99:AL99)</f>
        <v>8316430.97403973</v>
      </c>
      <c r="H7" s="155" t="n">
        <f aca="false">SUM(Helpers!AA100:AL100)</f>
        <v>3209270.90477201</v>
      </c>
      <c r="I7" s="156" t="n">
        <f aca="false">-SUM(Model!Z144:AK144)</f>
        <v>-0</v>
      </c>
      <c r="J7" s="154" t="n">
        <f aca="false">Personnel!$C$38</f>
        <v>222000</v>
      </c>
      <c r="K7" s="157" t="n">
        <f aca="false">I7+J7</f>
        <v>222000</v>
      </c>
      <c r="L7" s="158" t="n">
        <f aca="false">IFERROR(I7/K7,0)</f>
        <v>-0</v>
      </c>
      <c r="M7" s="156" t="n">
        <f aca="false">SUM(Helpers!AA101:AL101)</f>
        <v>35077463.9093678</v>
      </c>
      <c r="N7" s="156" t="n">
        <f aca="false">B7-M7</f>
        <v>18577846.0321126</v>
      </c>
      <c r="O7" s="156" t="n">
        <f aca="false">IFERROR(H7*M7/B7,0)</f>
        <v>2098079.0989802</v>
      </c>
      <c r="P7" s="156" t="n">
        <f aca="false">H7-O7</f>
        <v>1111191.80579181</v>
      </c>
      <c r="Q7" s="159" t="n">
        <f aca="false">IF(N7&gt;=Assumptions!$B$86,Assumptions!$C$86,IF(N7&gt;=Assumptions!$B$85,Assumptions!$C$85,IF(N7&gt;=Assumptions!$B$84,Assumptions!$C$84,Assumptions!$C$83)))</f>
        <v>0.25</v>
      </c>
      <c r="R7" s="156" t="n">
        <f aca="false">O7*Q7*0.1</f>
        <v>52451.9774745049</v>
      </c>
      <c r="S7" s="156" t="n">
        <f aca="false">P7*0.1</f>
        <v>111119.180579181</v>
      </c>
    </row>
    <row r="8" customFormat="false" ht="15" hidden="false" customHeight="true" outlineLevel="0" collapsed="false">
      <c r="A8" s="160" t="s">
        <v>208</v>
      </c>
      <c r="B8" s="161" t="n">
        <f aca="false">SUM(Helpers!AM96:AX96)</f>
        <v>5454020.6293392</v>
      </c>
      <c r="C8" s="161" t="n">
        <f aca="false">(SUM(Helpers!AM97:AX97)-SUM(Helpers!AM96:AX96))*(Assumptions!$B$10+Assumptions!$B$12)/Assumptions!$B$9</f>
        <v>894462.221464115</v>
      </c>
      <c r="D8" s="161" t="n">
        <f aca="false">(SUM(Helpers!AM97:AX97)-SUM(Helpers!AM96:AX96))*Assumptions!$B$11/Assumptions!$B$9</f>
        <v>670843.415635766</v>
      </c>
      <c r="E8" s="161" t="n">
        <v>0</v>
      </c>
      <c r="F8" s="162" t="n">
        <f aca="false">SUM(Helpers!AM97:AX97)</f>
        <v>7019326.26643908</v>
      </c>
      <c r="G8" s="161" t="n">
        <f aca="false">SUM(Helpers!AM99:AX99)</f>
        <v>-644.344834709598</v>
      </c>
      <c r="H8" s="162" t="n">
        <f aca="false">SUM(Helpers!AM100:AX100)</f>
        <v>232117.26768984</v>
      </c>
      <c r="I8" s="163" t="n">
        <f aca="false">-SUM(Model!AL144:AW144)</f>
        <v>7363.28961151779</v>
      </c>
      <c r="J8" s="161" t="n">
        <f aca="false">Personnel!$C$38</f>
        <v>222000</v>
      </c>
      <c r="K8" s="164" t="n">
        <f aca="false">I8+J8</f>
        <v>229363.289611518</v>
      </c>
      <c r="L8" s="165" t="n">
        <f aca="false">IFERROR(I8/K8,0)</f>
        <v>0.0321031740693522</v>
      </c>
      <c r="M8" s="156" t="n">
        <f aca="false">SUM(Helpers!AM101:AX101)</f>
        <v>489046.905573</v>
      </c>
      <c r="N8" s="156" t="n">
        <f aca="false">B8-M8</f>
        <v>4964973.7237662</v>
      </c>
      <c r="O8" s="156" t="n">
        <f aca="false">IFERROR(H8*M8/B8,0)</f>
        <v>20813.3117214721</v>
      </c>
      <c r="P8" s="156" t="n">
        <f aca="false">H8-O8</f>
        <v>211303.955968368</v>
      </c>
      <c r="Q8" s="159" t="n">
        <f aca="false">IF(N8&gt;=Assumptions!$B$86,Assumptions!$C$86,IF(N8&gt;=Assumptions!$B$85,Assumptions!$C$85,IF(N8&gt;=Assumptions!$B$84,Assumptions!$C$84,Assumptions!$C$83)))</f>
        <v>0.25</v>
      </c>
      <c r="R8" s="156" t="n">
        <f aca="false">O8*Q8*0.1</f>
        <v>520.332793036802</v>
      </c>
      <c r="S8" s="156" t="n">
        <f aca="false">P8*0.1</f>
        <v>21130.3955968368</v>
      </c>
    </row>
    <row r="9" customFormat="false" ht="15" hidden="false" customHeight="true" outlineLevel="0" collapsed="false">
      <c r="A9" s="153" t="s">
        <v>209</v>
      </c>
      <c r="B9" s="154" t="n">
        <f aca="false">SUM(Helpers!AY96:BJ96)</f>
        <v>0</v>
      </c>
      <c r="C9" s="154" t="n">
        <f aca="false">(SUM(Helpers!AY97:BJ97)-SUM(Helpers!AY96:BJ96))*(Assumptions!$B$10+Assumptions!$B$12)/Assumptions!$B$9</f>
        <v>0</v>
      </c>
      <c r="D9" s="154" t="n">
        <f aca="false">(SUM(Helpers!AY97:BJ97)-SUM(Helpers!AY96:BJ96))*Assumptions!$B$11/Assumptions!$B$9</f>
        <v>0</v>
      </c>
      <c r="E9" s="154" t="n">
        <v>0</v>
      </c>
      <c r="F9" s="155" t="n">
        <f aca="false">SUM(Helpers!AY97:BJ97)</f>
        <v>0</v>
      </c>
      <c r="G9" s="154" t="n">
        <f aca="false">SUM(Helpers!AY99:BJ99)</f>
        <v>-4057168.07333852</v>
      </c>
      <c r="H9" s="155" t="n">
        <f aca="false">SUM(Helpers!AY100:BJ100)</f>
        <v>0</v>
      </c>
      <c r="I9" s="156" t="n">
        <f aca="false">-SUM(Model!AX144:BI144)</f>
        <v>-0</v>
      </c>
      <c r="J9" s="154" t="n">
        <f aca="false">Personnel!$C$38</f>
        <v>222000</v>
      </c>
      <c r="K9" s="157" t="n">
        <f aca="false">I9+J9</f>
        <v>222000</v>
      </c>
      <c r="L9" s="158" t="n">
        <f aca="false">IFERROR(I9/K9,0)</f>
        <v>-0</v>
      </c>
      <c r="M9" s="156" t="n">
        <f aca="false">SUM(Helpers!AY101:BJ101)</f>
        <v>0</v>
      </c>
      <c r="N9" s="156" t="n">
        <f aca="false">B9-M9</f>
        <v>0</v>
      </c>
      <c r="O9" s="156" t="n">
        <f aca="false">IFERROR(H9*M9/B9,0)</f>
        <v>0</v>
      </c>
      <c r="P9" s="156" t="n">
        <f aca="false">H9-O9</f>
        <v>0</v>
      </c>
      <c r="Q9" s="159" t="n">
        <f aca="false">IF(N9&gt;=Assumptions!$B$86,Assumptions!$C$86,IF(N9&gt;=Assumptions!$B$85,Assumptions!$C$85,IF(N9&gt;=Assumptions!$B$84,Assumptions!$C$84,Assumptions!$C$83)))</f>
        <v>0.25</v>
      </c>
      <c r="R9" s="156" t="n">
        <f aca="false">O9*Q9*0.1</f>
        <v>0</v>
      </c>
      <c r="S9" s="156" t="n">
        <f aca="false">P9*0.1</f>
        <v>0</v>
      </c>
    </row>
    <row r="10" customFormat="false" ht="15" hidden="false" customHeight="true" outlineLevel="0" collapsed="false">
      <c r="A10" s="160" t="s">
        <v>210</v>
      </c>
      <c r="B10" s="161" t="n">
        <f aca="false">SUM(Helpers!BK96:BV96)</f>
        <v>0</v>
      </c>
      <c r="C10" s="161" t="n">
        <f aca="false">(SUM(Helpers!BK97:BV97)-SUM(Helpers!BK96:BV96))*(Assumptions!$B$10+Assumptions!$B$12)/Assumptions!$B$9</f>
        <v>0</v>
      </c>
      <c r="D10" s="161" t="n">
        <f aca="false">(SUM(Helpers!BK97:BV97)-SUM(Helpers!BK96:BV96))*Assumptions!$B$11/Assumptions!$B$9</f>
        <v>0</v>
      </c>
      <c r="E10" s="161" t="n">
        <v>0</v>
      </c>
      <c r="F10" s="162" t="n">
        <f aca="false">SUM(Helpers!BK97:BV97)</f>
        <v>0</v>
      </c>
      <c r="G10" s="161" t="n">
        <f aca="false">SUM(Helpers!BK99:BV99)</f>
        <v>-6161167.6059071</v>
      </c>
      <c r="H10" s="162" t="n">
        <f aca="false">SUM(Helpers!BK100:BV100)</f>
        <v>0</v>
      </c>
      <c r="I10" s="163" t="n">
        <f aca="false">-SUM(Model!BJ144:BU144)</f>
        <v>-0</v>
      </c>
      <c r="J10" s="161" t="n">
        <f aca="false">Personnel!$C$38</f>
        <v>222000</v>
      </c>
      <c r="K10" s="164" t="n">
        <f aca="false">I10+J10</f>
        <v>222000</v>
      </c>
      <c r="L10" s="165" t="n">
        <f aca="false">IFERROR(I10/K10,0)</f>
        <v>-0</v>
      </c>
      <c r="M10" s="156" t="n">
        <f aca="false">SUM(Helpers!BK101:BV101)</f>
        <v>0</v>
      </c>
      <c r="N10" s="156" t="n">
        <f aca="false">B10-M10</f>
        <v>0</v>
      </c>
      <c r="O10" s="156" t="n">
        <f aca="false">IFERROR(H10*M10/B10,0)</f>
        <v>0</v>
      </c>
      <c r="P10" s="156" t="n">
        <f aca="false">H10-O10</f>
        <v>0</v>
      </c>
      <c r="Q10" s="159" t="n">
        <f aca="false">IF(N10&gt;=Assumptions!$B$86,Assumptions!$C$86,IF(N10&gt;=Assumptions!$B$85,Assumptions!$C$85,IF(N10&gt;=Assumptions!$B$84,Assumptions!$C$84,Assumptions!$C$83)))</f>
        <v>0.25</v>
      </c>
      <c r="R10" s="156" t="n">
        <f aca="false">O10*Q10*0.1</f>
        <v>0</v>
      </c>
      <c r="S10" s="156" t="n">
        <f aca="false">P10*0.1</f>
        <v>0</v>
      </c>
    </row>
    <row r="11" customFormat="false" ht="15" hidden="false" customHeight="true" outlineLevel="0" collapsed="false">
      <c r="A11" s="153" t="s">
        <v>211</v>
      </c>
      <c r="B11" s="154" t="n">
        <f aca="false">SUM(Helpers!BW96:CH96)</f>
        <v>0</v>
      </c>
      <c r="C11" s="154" t="n">
        <f aca="false">(SUM(Helpers!BW97:CH97)-SUM(Helpers!BW96:CH96))*(Assumptions!$B$10+Assumptions!$B$12)/Assumptions!$B$9</f>
        <v>0</v>
      </c>
      <c r="D11" s="154" t="n">
        <f aca="false">(SUM(Helpers!BW97:CH97)-SUM(Helpers!BW96:CH96))*Assumptions!$B$11/Assumptions!$B$9</f>
        <v>0</v>
      </c>
      <c r="E11" s="154" t="n">
        <v>0</v>
      </c>
      <c r="F11" s="155" t="n">
        <f aca="false">SUM(Helpers!BW97:CH97)</f>
        <v>0</v>
      </c>
      <c r="G11" s="154" t="n">
        <f aca="false">SUM(Helpers!BW99:CH99)</f>
        <v>-6284390.95802524</v>
      </c>
      <c r="H11" s="155" t="n">
        <f aca="false">SUM(Helpers!BW100:CH100)</f>
        <v>0</v>
      </c>
      <c r="I11" s="156" t="n">
        <f aca="false">-SUM(Model!BV144:CG144)</f>
        <v>-0</v>
      </c>
      <c r="J11" s="154" t="n">
        <f aca="false">Personnel!$C$38</f>
        <v>222000</v>
      </c>
      <c r="K11" s="157" t="n">
        <f aca="false">I11+J11</f>
        <v>222000</v>
      </c>
      <c r="L11" s="158" t="n">
        <f aca="false">IFERROR(I11/K11,0)</f>
        <v>-0</v>
      </c>
      <c r="M11" s="156" t="n">
        <f aca="false">SUM(Helpers!BW101:CH101)</f>
        <v>0</v>
      </c>
      <c r="N11" s="156" t="n">
        <f aca="false">B11-M11</f>
        <v>0</v>
      </c>
      <c r="O11" s="156" t="n">
        <f aca="false">IFERROR(H11*M11/B11,0)</f>
        <v>0</v>
      </c>
      <c r="P11" s="156" t="n">
        <f aca="false">H11-O11</f>
        <v>0</v>
      </c>
      <c r="Q11" s="159" t="n">
        <f aca="false">IF(N11&gt;=Assumptions!$B$86,Assumptions!$C$86,IF(N11&gt;=Assumptions!$B$85,Assumptions!$C$85,IF(N11&gt;=Assumptions!$B$84,Assumptions!$C$84,Assumptions!$C$83)))</f>
        <v>0.25</v>
      </c>
      <c r="R11" s="156" t="n">
        <f aca="false">O11*Q11*0.1</f>
        <v>0</v>
      </c>
      <c r="S11" s="156" t="n">
        <f aca="false">P11*0.1</f>
        <v>0</v>
      </c>
    </row>
    <row r="12" customFormat="false" ht="15" hidden="false" customHeight="true" outlineLevel="0" collapsed="false">
      <c r="A12" s="160" t="s">
        <v>212</v>
      </c>
      <c r="B12" s="161" t="n">
        <f aca="false">SUM(Helpers!CI96:CT96)</f>
        <v>0</v>
      </c>
      <c r="C12" s="161" t="n">
        <f aca="false">(SUM(Helpers!CI97:CT97)-SUM(Helpers!CI96:CT96))*(Assumptions!$B$10+Assumptions!$B$12)/Assumptions!$B$9</f>
        <v>0</v>
      </c>
      <c r="D12" s="161" t="n">
        <f aca="false">(SUM(Helpers!CI97:CT97)-SUM(Helpers!CI96:CT96))*Assumptions!$B$11/Assumptions!$B$9</f>
        <v>0</v>
      </c>
      <c r="E12" s="161" t="n">
        <v>0</v>
      </c>
      <c r="F12" s="162" t="n">
        <f aca="false">SUM(Helpers!CI97:CT97)</f>
        <v>0</v>
      </c>
      <c r="G12" s="161" t="n">
        <f aca="false">SUM(Helpers!CI99:CT99)</f>
        <v>-6410078.77718574</v>
      </c>
      <c r="H12" s="162" t="n">
        <f aca="false">SUM(Helpers!CI100:CT100)</f>
        <v>0</v>
      </c>
      <c r="I12" s="163" t="n">
        <f aca="false">-SUM(Model!CH144:CS144)</f>
        <v>-0</v>
      </c>
      <c r="J12" s="161" t="n">
        <f aca="false">Personnel!$C$38</f>
        <v>222000</v>
      </c>
      <c r="K12" s="164" t="n">
        <f aca="false">I12+J12</f>
        <v>222000</v>
      </c>
      <c r="L12" s="165" t="n">
        <f aca="false">IFERROR(I12/K12,0)</f>
        <v>-0</v>
      </c>
      <c r="M12" s="156" t="n">
        <f aca="false">SUM(Helpers!CI101:CT101)</f>
        <v>0</v>
      </c>
      <c r="N12" s="156" t="n">
        <f aca="false">B12-M12</f>
        <v>0</v>
      </c>
      <c r="O12" s="156" t="n">
        <f aca="false">IFERROR(H12*M12/B12,0)</f>
        <v>0</v>
      </c>
      <c r="P12" s="156" t="n">
        <f aca="false">H12-O12</f>
        <v>0</v>
      </c>
      <c r="Q12" s="159" t="n">
        <f aca="false">IF(N12&gt;=Assumptions!$B$86,Assumptions!$C$86,IF(N12&gt;=Assumptions!$B$85,Assumptions!$C$85,IF(N12&gt;=Assumptions!$B$84,Assumptions!$C$84,Assumptions!$C$83)))</f>
        <v>0.25</v>
      </c>
      <c r="R12" s="156" t="n">
        <f aca="false">O12*Q12*0.1</f>
        <v>0</v>
      </c>
      <c r="S12" s="156" t="n">
        <f aca="false">P12*0.1</f>
        <v>0</v>
      </c>
    </row>
    <row r="13" customFormat="false" ht="15" hidden="false" customHeight="true" outlineLevel="0" collapsed="false">
      <c r="A13" s="133" t="s">
        <v>381</v>
      </c>
      <c r="B13" s="166" t="n">
        <f aca="false">SUM(B5:B12)</f>
        <v>85292008.33</v>
      </c>
      <c r="C13" s="166" t="n">
        <f aca="false">SUM(C5:C12)</f>
        <v>5867663.71306235</v>
      </c>
      <c r="D13" s="166" t="n">
        <f aca="false">SUM(D5:D12)</f>
        <v>4400726.46179468</v>
      </c>
      <c r="E13" s="166" t="n">
        <f aca="false">SUM(E5:E12)</f>
        <v>0</v>
      </c>
      <c r="F13" s="166" t="n">
        <f aca="false">SUM(F5:F12)</f>
        <v>95560398.504857</v>
      </c>
      <c r="G13" s="166" t="n">
        <f aca="false">SUM(G5:G12)</f>
        <v>-3566091.62239321</v>
      </c>
      <c r="H13" s="166" t="n">
        <f aca="false">SUM(H5:H12)</f>
        <v>5357884.37810888</v>
      </c>
      <c r="I13" s="167" t="n">
        <f aca="false">SUM(I5:I12)</f>
        <v>220593.310436518</v>
      </c>
      <c r="J13" s="166" t="n">
        <f aca="false">SUM(J5:J12)</f>
        <v>1720500</v>
      </c>
      <c r="K13" s="166" t="n">
        <f aca="false">SUM(K5:K12)</f>
        <v>1941093.31043652</v>
      </c>
      <c r="L13" s="168" t="n">
        <f aca="false">IFERROR(I13/K13,0)</f>
        <v>0.113643846614932</v>
      </c>
      <c r="M13" s="169" t="n">
        <f aca="false">SUM(M5:M12)</f>
        <v>60265677.75</v>
      </c>
      <c r="N13" s="169" t="n">
        <f aca="false">SUM(N5:N12)</f>
        <v>25026330.58</v>
      </c>
      <c r="O13" s="169" t="n">
        <f aca="false">SUM(O5:O12)</f>
        <v>3926799.91921027</v>
      </c>
      <c r="P13" s="169" t="n">
        <f aca="false">SUM(P5:P12)</f>
        <v>1431084.45889861</v>
      </c>
      <c r="Q13" s="170" t="n">
        <f aca="false">IFERROR(R13/O13,0)</f>
        <v>0.025</v>
      </c>
      <c r="R13" s="169" t="n">
        <f aca="false">SUM(R5:R12)</f>
        <v>98169.9979802568</v>
      </c>
      <c r="S13" s="169" t="n">
        <f aca="false">SUM(S5:S12)</f>
        <v>143108.445889861</v>
      </c>
    </row>
    <row r="15" customFormat="false" ht="15" hidden="false" customHeight="true" outlineLevel="0" collapsed="false">
      <c r="A15" s="97" t="s">
        <v>198</v>
      </c>
    </row>
    <row r="16" customFormat="fals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customFormat="fals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customFormat="fals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customFormat="fals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customFormat="fals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customFormat="false" ht="15" hidden="false" customHeight="true" outlineLevel="0" collapsed="false">
      <c r="A21" s="73" t="s">
        <v>387</v>
      </c>
    </row>
    <row r="22" customFormat="false" ht="15" hidden="false" customHeight="true" outlineLevel="0" collapsed="false">
      <c r="A22" s="73" t="s">
        <v>388</v>
      </c>
    </row>
    <row r="23" customFormat="false" ht="15" hidden="false" customHeight="true" outlineLevel="0" collapsed="false">
      <c r="A23" s="73" t="s">
        <v>389</v>
      </c>
    </row>
    <row r="24" customFormat="false" ht="15" hidden="false" customHeight="true" outlineLevel="0" collapsed="false">
      <c r="A24" s="73" t="s">
        <v>390</v>
      </c>
    </row>
    <row r="25" customFormat="fals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8" activeCellId="0" sqref="D8"/>
    </sheetView>
  </sheetViews>
  <sheetFormatPr defaultColWidth="8.7109375" defaultRowHeight="13.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customFormat="fals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customFormat="fals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customFormat="fals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customFormat="fals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customFormat="fals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customFormat="fals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customFormat="fals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customFormat="fals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customFormat="fals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customFormat="fals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customFormat="fals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customFormat="fals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customFormat="fals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customFormat="fals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customFormat="fals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customFormat="fals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customFormat="fals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customFormat="fals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customFormat="fals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customFormat="fals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customFormat="fals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412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customFormat="fals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412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customFormat="fals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412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customFormat="fals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412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customFormat="fals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customFormat="fals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customFormat="fals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customFormat="fals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412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customFormat="fals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customFormat="fals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412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customFormat="fals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412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customFormat="fals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412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customFormat="fals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412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customFormat="fals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412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customFormat="fals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412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customFormat="fals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customFormat="fals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customFormat="fals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412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customFormat="fals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customFormat="fals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customFormat="fals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412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customFormat="fals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412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customFormat="fals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412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customFormat="fals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412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customFormat="fals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412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14"/>
  </cols>
  <sheetData>
    <row r="1" customFormat="false" ht="19.5" hidden="false" customHeight="true" outlineLevel="0" collapsed="false">
      <c r="A1" s="97" t="s">
        <v>420</v>
      </c>
    </row>
    <row r="2" customFormat="false" ht="15" hidden="false" customHeight="true" outlineLevel="0" collapsed="false">
      <c r="A2" s="179" t="s">
        <v>421</v>
      </c>
    </row>
    <row r="4" customFormat="fals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customFormat="fals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customFormat="fals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customFormat="fals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customFormat="fals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customFormat="fals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customFormat="fals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customFormat="fals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customFormat="fals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customFormat="fals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customFormat="fals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customFormat="fals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customFormat="fals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customFormat="fals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customFormat="fals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customFormat="fals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customFormat="fals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customFormat="false" ht="15" hidden="false" customHeight="true" outlineLevel="0" collapsed="false">
      <c r="A21" s="97" t="s">
        <v>427</v>
      </c>
      <c r="G21" s="190" t="n">
        <f aca="false">SUM(G7:G20)+SUM(G24:G27)</f>
        <v>3714342.8378483</v>
      </c>
      <c r="H21" s="190" t="n">
        <f aca="false">SUM(H7:H20)+SUM(H24:H27)</f>
        <v>3714342.8378483</v>
      </c>
      <c r="I21" s="190" t="n">
        <f aca="false">SUM(I7:I20)+SUM(I24:I27)</f>
        <v>3714342.8378483</v>
      </c>
      <c r="J21" s="190" t="n">
        <f aca="false">SUM(J7:J20)+SUM(J24:J27)</f>
        <v>3714342.8378483</v>
      </c>
      <c r="K21" s="190" t="n">
        <f aca="false">SUM(K7:K20)+SUM(K24:K27)</f>
        <v>5529579.6040983</v>
      </c>
      <c r="L21" s="190" t="n">
        <f aca="false">SUM(L7:L20)+SUM(L24:L27)</f>
        <v>6213462.5540983</v>
      </c>
      <c r="M21" s="190" t="n">
        <f aca="false">SUM(M7:M20)+SUM(M24:M27)</f>
        <v>6213462.5540983</v>
      </c>
      <c r="N21" s="190" t="n">
        <f aca="false">SUM(N7:N20)+SUM(N24:N27)</f>
        <v>7099437.76243163</v>
      </c>
      <c r="O21" s="190" t="n">
        <f aca="false">SUM(O7:O20)+SUM(O24:O27)</f>
        <v>6208678.38743163</v>
      </c>
      <c r="P21" s="190" t="n">
        <f aca="false">SUM(P7:P20)+SUM(P24:P27)</f>
        <v>7909300.53216847</v>
      </c>
      <c r="Q21" s="190" t="n">
        <f aca="false">SUM(Q7:Q20)+SUM(Q24:Q27)</f>
        <v>7909300.53216847</v>
      </c>
      <c r="R21" s="190" t="n">
        <f aca="false">SUM(R7:R20)+SUM(R24:R27)</f>
        <v>7909300.53216847</v>
      </c>
      <c r="S21" s="190" t="n">
        <f aca="false">SUM(S7:S20)+SUM(S24:S27)</f>
        <v>7909300.53216847</v>
      </c>
      <c r="T21" s="190" t="n">
        <f aca="false">SUM(T7:T20)+SUM(T24:T27)</f>
        <v>10224298.9181334</v>
      </c>
      <c r="U21" s="190" t="n">
        <f aca="false">SUM(U7:U20)+SUM(U24:U27)</f>
        <v>10819950.7602386</v>
      </c>
      <c r="V21" s="190" t="n">
        <f aca="false">SUM(V7:V20)+SUM(V24:V27)</f>
        <v>11549073.1462036</v>
      </c>
      <c r="W21" s="190" t="n">
        <f aca="false">SUM(W7:W20)+SUM(W24:W27)</f>
        <v>11549073.1462036</v>
      </c>
      <c r="X21" s="190" t="n">
        <f aca="false">SUM(X7:X20)+SUM(X24:X27)</f>
        <v>10847315.4991447</v>
      </c>
      <c r="Y21" s="190" t="n">
        <f aca="false">SUM(Y7:Y20)+SUM(Y24:Y27)</f>
        <v>9726401.66581141</v>
      </c>
      <c r="Z21" s="190" t="n">
        <f aca="false">SUM(Z7:Z20)+SUM(Z24:Z27)</f>
        <v>10009803.1241886</v>
      </c>
      <c r="AA21" s="190" t="n">
        <f aca="false">SUM(AA7:AA20)+SUM(AA24:AA27)</f>
        <v>10009803.1241886</v>
      </c>
      <c r="AB21" s="190" t="n">
        <f aca="false">SUM(AB7:AB20)+SUM(AB24:AB27)</f>
        <v>10009803.1241886</v>
      </c>
      <c r="AC21" s="190" t="n">
        <f aca="false">SUM(AC7:AC20)+SUM(AC24:AC27)</f>
        <v>10009803.1241886</v>
      </c>
      <c r="AD21" s="190" t="n">
        <f aca="false">SUM(AD7:AD20)+SUM(AD24:AD27)</f>
        <v>10009803.1241886</v>
      </c>
      <c r="AE21" s="190" t="n">
        <f aca="false">SUM(AE7:AE20)+SUM(AE24:AE27)</f>
        <v>9325920.1741886</v>
      </c>
      <c r="AF21" s="190" t="n">
        <f aca="false">SUM(AF7:AF20)+SUM(AF24:AF27)</f>
        <v>9325920.1741886</v>
      </c>
      <c r="AG21" s="190" t="n">
        <f aca="false">SUM(AG7:AG20)+SUM(AG24:AG27)</f>
        <v>10704407.9075219</v>
      </c>
      <c r="AH21" s="190" t="n">
        <f aca="false">SUM(AH7:AH20)+SUM(AH24:AH27)</f>
        <v>10704407.9075219</v>
      </c>
      <c r="AI21" s="190" t="n">
        <f aca="false">SUM(AI7:AI20)+SUM(AI24:AI27)</f>
        <v>9003785.76278509</v>
      </c>
      <c r="AJ21" s="190" t="n">
        <f aca="false">SUM(AJ7:AJ20)+SUM(AJ24:AJ27)</f>
        <v>9003785.76278509</v>
      </c>
      <c r="AK21" s="190" t="n">
        <f aca="false">SUM(AK7:AK20)+SUM(AK24:AK27)</f>
        <v>9003785.76278509</v>
      </c>
      <c r="AL21" s="190" t="n">
        <f aca="false">SUM(AL7:AL20)+SUM(AL24:AL27)</f>
        <v>8117810.55445176</v>
      </c>
      <c r="AM21" s="190" t="n">
        <f aca="false">SUM(AM7:AM20)+SUM(AM24:AM27)</f>
        <v>7311704.50182018</v>
      </c>
      <c r="AN21" s="190" t="n">
        <f aca="false">SUM(AN7:AN20)+SUM(AN24:AN27)</f>
        <v>6716052.65971491</v>
      </c>
      <c r="AO21" s="190" t="n">
        <f aca="false">SUM(AO7:AO20)+SUM(AO24:AO27)</f>
        <v>5267480.24708333</v>
      </c>
      <c r="AP21" s="190" t="n">
        <f aca="false">SUM(AP7:AP20)+SUM(AP24:AP27)</f>
        <v>5267480.24708333</v>
      </c>
      <c r="AQ21" s="190" t="n">
        <f aca="false">SUM(AQ7:AQ20)+SUM(AQ24:AQ27)</f>
        <v>3930143.84083333</v>
      </c>
      <c r="AR21" s="190" t="n">
        <f aca="false">SUM(AR7:AR20)+SUM(AR24:AR27)</f>
        <v>3930143.84083333</v>
      </c>
      <c r="AS21" s="190" t="n">
        <f aca="false">SUM(AS7:AS20)+SUM(AS24:AS27)</f>
        <v>3930143.84083333</v>
      </c>
      <c r="AT21" s="190" t="n">
        <f aca="false">SUM(AT7:AT20)+SUM(AT24:AT27)</f>
        <v>3930143.84083333</v>
      </c>
      <c r="AU21" s="190" t="n">
        <f aca="false">SUM(AU7:AU20)+SUM(AU24:AU27)</f>
        <v>3930143.84083333</v>
      </c>
      <c r="AV21" s="190" t="n">
        <f aca="false">SUM(AV7:AV20)+SUM(AV24:AV27)</f>
        <v>3930143.84083333</v>
      </c>
      <c r="AW21" s="190" t="n">
        <f aca="false">SUM(AW7:AW20)+SUM(AW24:AW27)</f>
        <v>3930143.84083333</v>
      </c>
      <c r="AX21" s="190" t="n">
        <f aca="false">SUM(AX7:AX20)+SUM(AX24:AX27)</f>
        <v>1378487.73333333</v>
      </c>
      <c r="AY21" s="190" t="n">
        <f aca="false">SUM(AY7:AY20)+SUM(AY24:AY27)</f>
        <v>1378487.73333333</v>
      </c>
      <c r="AZ21" s="190" t="n">
        <f aca="false">SUM(AZ7:AZ20)+SUM(AZ24:AZ27)</f>
        <v>1378487.73333333</v>
      </c>
      <c r="BA21" s="190" t="n">
        <f aca="false">SUM(BA7:BA20)+SUM(BA24:BA27)</f>
        <v>1378487.73333333</v>
      </c>
      <c r="BB21" s="190" t="n">
        <f aca="false">SUM(BB7:BB20)+SUM(BB24:BB27)</f>
        <v>1378487.73333333</v>
      </c>
      <c r="BC21" s="190" t="n">
        <f aca="false">SUM(BC7:BC20)+SUM(BC24:BC27)</f>
        <v>1378487.73333333</v>
      </c>
      <c r="BD21" s="190" t="n">
        <f aca="false">SUM(BD7:BD20)+SUM(BD24:BD27)</f>
        <v>1378487.73333333</v>
      </c>
      <c r="BE21" s="190" t="n">
        <f aca="false">SUM(BE7:BE20)+SUM(BE24:BE27)</f>
        <v>1378487.73333333</v>
      </c>
      <c r="BF21" s="190" t="n">
        <f aca="false">SUM(BF7:BF20)+SUM(BF24:BF27)</f>
        <v>1378487.73333333</v>
      </c>
      <c r="BG21" s="190" t="n">
        <f aca="false">SUM(BG7:BG20)+SUM(BG24:BG27)</f>
        <v>1378487.73333333</v>
      </c>
      <c r="BH21" s="190" t="n">
        <f aca="false">SUM(BH7:BH20)+SUM(BH24:BH27)</f>
        <v>1378487.73333333</v>
      </c>
      <c r="BI21" s="190" t="n">
        <f aca="false">SUM(BI7:BI20)+SUM(BI24:BI27)</f>
        <v>1378487.73333333</v>
      </c>
      <c r="BJ21" s="190" t="n">
        <f aca="false">SUM(BJ7:BJ20)+SUM(BJ24:BJ27)</f>
        <v>1378487.73333333</v>
      </c>
      <c r="BK21" s="190" t="n">
        <f aca="false">SUM(BK7:BK20)+SUM(BK24:BK27)</f>
        <v>0</v>
      </c>
      <c r="BL21" s="190" t="n">
        <f aca="false">SUM(BL7:BL20)+SUM(BL24:BL27)</f>
        <v>0</v>
      </c>
      <c r="BM21" s="190" t="n">
        <f aca="false">SUM(BM7:BM20)+SUM(BM24:BM27)</f>
        <v>0</v>
      </c>
      <c r="BN21" s="190" t="n">
        <f aca="false">SUM(BN7:BN20)+SUM(BN24:BN27)</f>
        <v>0</v>
      </c>
      <c r="BO21" s="190" t="n">
        <f aca="false">SUM(BO7:BO20)+SUM(BO24:BO27)</f>
        <v>0</v>
      </c>
      <c r="BP21" s="190" t="n">
        <f aca="false">SUM(BP7:BP20)+SUM(BP24:BP27)</f>
        <v>0</v>
      </c>
      <c r="BQ21" s="190" t="n">
        <f aca="false">SUM(BQ7:BQ20)+SUM(BQ24:BQ27)</f>
        <v>0</v>
      </c>
      <c r="BR21" s="190" t="n">
        <f aca="false">SUM(BR7:BR20)+SUM(BR24:BR27)</f>
        <v>0</v>
      </c>
      <c r="BS21" s="190" t="n">
        <f aca="false">SUM(BS7:BS20)+SUM(BS24:BS27)</f>
        <v>0</v>
      </c>
      <c r="BT21" s="190" t="n">
        <f aca="false">SUM(BT7:BT20)+SUM(BT24:BT27)</f>
        <v>0</v>
      </c>
      <c r="BU21" s="190" t="n">
        <f aca="false">SUM(BU7:BU20)+SUM(BU24:BU27)</f>
        <v>0</v>
      </c>
      <c r="BV21" s="190" t="n">
        <f aca="false">SUM(BV7:BV20)+SUM(BV24:BV27)</f>
        <v>0</v>
      </c>
      <c r="BW21" s="190" t="n">
        <f aca="false">SUM(BW7:BW20)+SUM(BW24:BW27)</f>
        <v>0</v>
      </c>
      <c r="BX21" s="190" t="n">
        <f aca="false">SUM(BX7:BX20)+SUM(BX24:BX27)</f>
        <v>0</v>
      </c>
      <c r="BY21" s="190" t="n">
        <f aca="false">SUM(BY7:BY20)+SUM(BY24:BY27)</f>
        <v>0</v>
      </c>
      <c r="BZ21" s="190" t="n">
        <f aca="false">SUM(BZ7:BZ20)+SUM(BZ24:BZ27)</f>
        <v>0</v>
      </c>
      <c r="CA21" s="190" t="n">
        <f aca="false">SUM(CA7:CA20)+SUM(CA24:CA27)</f>
        <v>0</v>
      </c>
      <c r="CB21" s="190" t="n">
        <f aca="false">SUM(CB7:CB20)+SUM(CB24:CB27)</f>
        <v>0</v>
      </c>
      <c r="CC21" s="190" t="n">
        <f aca="false">SUM(CC7:CC20)+SUM(CC24:CC27)</f>
        <v>0</v>
      </c>
      <c r="CD21" s="190" t="n">
        <f aca="false">SUM(CD7:CD20)+SUM(CD24:CD27)</f>
        <v>0</v>
      </c>
      <c r="CE21" s="190" t="n">
        <f aca="false">SUM(CE7:CE20)+SUM(CE24:CE27)</f>
        <v>0</v>
      </c>
      <c r="CF21" s="190" t="n">
        <f aca="false">SUM(CF7:CF20)+SUM(CF24:CF27)</f>
        <v>0</v>
      </c>
      <c r="CG21" s="190" t="n">
        <f aca="false">SUM(CG7:CG20)+SUM(CG24:CG27)</f>
        <v>0</v>
      </c>
      <c r="CH21" s="190" t="n">
        <f aca="false">SUM(CH7:CH20)+SUM(CH24:CH27)</f>
        <v>0</v>
      </c>
      <c r="CI21" s="190" t="n">
        <f aca="false">SUM(CI7:CI20)+SUM(CI24:CI27)</f>
        <v>0</v>
      </c>
      <c r="CJ21" s="190" t="n">
        <f aca="false">SUM(CJ7:CJ20)+SUM(CJ24:CJ27)</f>
        <v>0</v>
      </c>
      <c r="CK21" s="190" t="n">
        <f aca="false">SUM(CK7:CK20)+SUM(CK24:CK27)</f>
        <v>0</v>
      </c>
      <c r="CL21" s="190" t="n">
        <f aca="false">SUM(CL7:CL20)+SUM(CL24:CL27)</f>
        <v>0</v>
      </c>
      <c r="CM21" s="190" t="n">
        <f aca="false">SUM(CM7:CM20)+SUM(CM24:CM27)</f>
        <v>0</v>
      </c>
      <c r="CN21" s="190" t="n">
        <f aca="false">SUM(CN7:CN20)+SUM(CN24:CN27)</f>
        <v>0</v>
      </c>
      <c r="CO21" s="190" t="n">
        <f aca="false">SUM(CO7:CO20)+SUM(CO24:CO27)</f>
        <v>0</v>
      </c>
      <c r="CP21" s="190" t="n">
        <f aca="false">SUM(CP7:CP20)+SUM(CP24:CP27)</f>
        <v>0</v>
      </c>
      <c r="CQ21" s="190" t="n">
        <f aca="false">SUM(CQ7:CQ20)+SUM(CQ24:CQ27)</f>
        <v>0</v>
      </c>
      <c r="CR21" s="190" t="n">
        <f aca="false">SUM(CR7:CR20)+SUM(CR24:CR27)</f>
        <v>0</v>
      </c>
      <c r="CS21" s="190" t="n">
        <f aca="false">SUM(CS7:CS20)+SUM(CS24:CS27)</f>
        <v>0</v>
      </c>
      <c r="CT21" s="190" t="n">
        <f aca="false">SUM(CT7:CT20)+SUM(CT24:CT27)</f>
        <v>0</v>
      </c>
      <c r="CU21" s="190" t="n">
        <f aca="false">SUM(CU7:CU20)+SUM(CU24:CU27)</f>
        <v>0</v>
      </c>
      <c r="CV21" s="190" t="n">
        <f aca="false">SUM(CV7:CV20)+SUM(CV24:CV27)</f>
        <v>0</v>
      </c>
      <c r="CW21" s="190" t="n">
        <f aca="false">SUM(CW7:CW20)+SUM(CW24:CW27)</f>
        <v>0</v>
      </c>
      <c r="CX21" s="190" t="n">
        <f aca="false">SUM(CX7:CX20)+SUM(CX24:CX27)</f>
        <v>0</v>
      </c>
      <c r="CY21" s="190" t="n">
        <f aca="false">SUM(CY7:CY20)+SUM(CY24:CY27)</f>
        <v>0</v>
      </c>
      <c r="CZ21" s="190" t="n">
        <f aca="false">SUM(CZ7:CZ20)+SUM(CZ24:CZ27)</f>
        <v>0</v>
      </c>
      <c r="DA21" s="190" t="n">
        <f aca="false">SUM(DA7:DA20)+SUM(DA24:DA27)</f>
        <v>0</v>
      </c>
      <c r="DB21" s="190" t="n">
        <f aca="false">SUM(DB7:DB20)+SUM(DB24:DB27)</f>
        <v>0</v>
      </c>
    </row>
    <row r="22" customFormat="false" ht="15" hidden="false" customHeight="true" outlineLevel="0" collapsed="false">
      <c r="A22" s="97" t="s">
        <v>428</v>
      </c>
      <c r="G22" s="191" t="n">
        <f aca="false">COUNT(G7:G20)+COUNT(G24:G27)</f>
        <v>5</v>
      </c>
      <c r="H22" s="191" t="n">
        <f aca="false">COUNT(H7:H20)+COUNT(H24:H27)</f>
        <v>5</v>
      </c>
      <c r="I22" s="191" t="n">
        <f aca="false">COUNT(I7:I20)+COUNT(I24:I27)</f>
        <v>5</v>
      </c>
      <c r="J22" s="191" t="n">
        <f aca="false">COUNT(J7:J20)+COUNT(J24:J27)</f>
        <v>5</v>
      </c>
      <c r="K22" s="191" t="n">
        <f aca="false">COUNT(K7:K20)+COUNT(K24:K27)</f>
        <v>7</v>
      </c>
      <c r="L22" s="191" t="n">
        <f aca="false">COUNT(L7:L20)+COUNT(L24:L27)</f>
        <v>8</v>
      </c>
      <c r="M22" s="191" t="n">
        <f aca="false">COUNT(M7:M20)+COUNT(M24:M27)</f>
        <v>8</v>
      </c>
      <c r="N22" s="191" t="n">
        <f aca="false">COUNT(N7:N20)+COUNT(N24:N27)</f>
        <v>9</v>
      </c>
      <c r="O22" s="191" t="n">
        <f aca="false">COUNT(O7:O20)+COUNT(O24:O27)</f>
        <v>8</v>
      </c>
      <c r="P22" s="191" t="n">
        <f aca="false">COUNT(P7:P20)+COUNT(P24:P27)</f>
        <v>11</v>
      </c>
      <c r="Q22" s="191" t="n">
        <f aca="false">COUNT(Q7:Q20)+COUNT(Q24:Q27)</f>
        <v>11</v>
      </c>
      <c r="R22" s="191" t="n">
        <f aca="false">COUNT(R7:R20)+COUNT(R24:R27)</f>
        <v>11</v>
      </c>
      <c r="S22" s="191" t="n">
        <f aca="false">COUNT(S7:S20)+COUNT(S24:S27)</f>
        <v>11</v>
      </c>
      <c r="T22" s="191" t="n">
        <f aca="false">COUNT(T7:T20)+COUNT(T24:T27)</f>
        <v>13</v>
      </c>
      <c r="U22" s="191" t="n">
        <f aca="false">COUNT(U7:U20)+COUNT(U24:U27)</f>
        <v>14</v>
      </c>
      <c r="V22" s="191" t="n">
        <f aca="false">COUNT(V7:V20)+COUNT(V24:V27)</f>
        <v>14</v>
      </c>
      <c r="W22" s="191" t="n">
        <f aca="false">COUNT(W7:W20)+COUNT(W24:W27)</f>
        <v>14</v>
      </c>
      <c r="X22" s="191" t="n">
        <f aca="false">COUNT(X7:X20)+COUNT(X24:X27)</f>
        <v>13</v>
      </c>
      <c r="Y22" s="191" t="n">
        <f aca="false">COUNT(Y7:Y20)+COUNT(Y24:Y27)</f>
        <v>12</v>
      </c>
      <c r="Z22" s="191" t="n">
        <f aca="false">COUNT(Z7:Z20)+COUNT(Z24:Z27)</f>
        <v>12</v>
      </c>
      <c r="AA22" s="191" t="n">
        <f aca="false">COUNT(AA7:AA20)+COUNT(AA24:AA27)</f>
        <v>12</v>
      </c>
      <c r="AB22" s="191" t="n">
        <f aca="false">COUNT(AB7:AB20)+COUNT(AB24:AB27)</f>
        <v>12</v>
      </c>
      <c r="AC22" s="191" t="n">
        <f aca="false">COUNT(AC7:AC20)+COUNT(AC24:AC27)</f>
        <v>12</v>
      </c>
      <c r="AD22" s="191" t="n">
        <f aca="false">COUNT(AD7:AD20)+COUNT(AD24:AD27)</f>
        <v>12</v>
      </c>
      <c r="AE22" s="191" t="n">
        <f aca="false">COUNT(AE7:AE20)+COUNT(AE24:AE27)</f>
        <v>11</v>
      </c>
      <c r="AF22" s="191" t="n">
        <f aca="false">COUNT(AF7:AF20)+COUNT(AF24:AF27)</f>
        <v>11</v>
      </c>
      <c r="AG22" s="191" t="n">
        <f aca="false">COUNT(AG7:AG20)+COUNT(AG24:AG27)</f>
        <v>12</v>
      </c>
      <c r="AH22" s="191" t="n">
        <f aca="false">COUNT(AH7:AH20)+COUNT(AH24:AH27)</f>
        <v>12</v>
      </c>
      <c r="AI22" s="191" t="n">
        <f aca="false">COUNT(AI7:AI20)+COUNT(AI24:AI27)</f>
        <v>9</v>
      </c>
      <c r="AJ22" s="191" t="n">
        <f aca="false">COUNT(AJ7:AJ20)+COUNT(AJ24:AJ27)</f>
        <v>9</v>
      </c>
      <c r="AK22" s="191" t="n">
        <f aca="false">COUNT(AK7:AK20)+COUNT(AK24:AK27)</f>
        <v>9</v>
      </c>
      <c r="AL22" s="191" t="n">
        <f aca="false">COUNT(AL7:AL20)+COUNT(AL24:AL27)</f>
        <v>8</v>
      </c>
      <c r="AM22" s="191" t="n">
        <f aca="false">COUNT(AM7:AM20)+COUNT(AM24:AM27)</f>
        <v>7</v>
      </c>
      <c r="AN22" s="191" t="n">
        <f aca="false">COUNT(AN7:AN20)+COUNT(AN24:AN27)</f>
        <v>6</v>
      </c>
      <c r="AO22" s="191" t="n">
        <f aca="false">COUNT(AO7:AO20)+COUNT(AO24:AO27)</f>
        <v>4</v>
      </c>
      <c r="AP22" s="191" t="n">
        <f aca="false">COUNT(AP7:AP20)+COUNT(AP24:AP27)</f>
        <v>4</v>
      </c>
      <c r="AQ22" s="191" t="n">
        <f aca="false">COUNT(AQ7:AQ20)+COUNT(AQ24:AQ27)</f>
        <v>3</v>
      </c>
      <c r="AR22" s="191" t="n">
        <f aca="false">COUNT(AR7:AR20)+COUNT(AR24:AR27)</f>
        <v>3</v>
      </c>
      <c r="AS22" s="191" t="n">
        <f aca="false">COUNT(AS7:AS20)+COUNT(AS24:AS27)</f>
        <v>3</v>
      </c>
      <c r="AT22" s="191" t="n">
        <f aca="false">COUNT(AT7:AT20)+COUNT(AT24:AT27)</f>
        <v>3</v>
      </c>
      <c r="AU22" s="191" t="n">
        <f aca="false">COUNT(AU7:AU20)+COUNT(AU24:AU27)</f>
        <v>3</v>
      </c>
      <c r="AV22" s="191" t="n">
        <f aca="false">COUNT(AV7:AV20)+COUNT(AV24:AV27)</f>
        <v>3</v>
      </c>
      <c r="AW22" s="191" t="n">
        <f aca="false">COUNT(AW7:AW20)+COUNT(AW24:AW27)</f>
        <v>3</v>
      </c>
      <c r="AX22" s="191" t="n">
        <f aca="false">COUNT(AX7:AX20)+COUNT(AX24:AX27)</f>
        <v>1</v>
      </c>
      <c r="AY22" s="191" t="n">
        <f aca="false">COUNT(AY7:AY20)+COUNT(AY24:AY27)</f>
        <v>1</v>
      </c>
      <c r="AZ22" s="191" t="n">
        <f aca="false">COUNT(AZ7:AZ20)+COUNT(AZ24:AZ27)</f>
        <v>1</v>
      </c>
      <c r="BA22" s="191" t="n">
        <f aca="false">COUNT(BA7:BA20)+COUNT(BA24:BA27)</f>
        <v>1</v>
      </c>
      <c r="BB22" s="191" t="n">
        <f aca="false">COUNT(BB7:BB20)+COUNT(BB24:BB27)</f>
        <v>1</v>
      </c>
      <c r="BC22" s="191" t="n">
        <f aca="false">COUNT(BC7:BC20)+COUNT(BC24:BC27)</f>
        <v>1</v>
      </c>
      <c r="BD22" s="191" t="n">
        <f aca="false">COUNT(BD7:BD20)+COUNT(BD24:BD27)</f>
        <v>1</v>
      </c>
      <c r="BE22" s="191" t="n">
        <f aca="false">COUNT(BE7:BE20)+COUNT(BE24:BE27)</f>
        <v>1</v>
      </c>
      <c r="BF22" s="191" t="n">
        <f aca="false">COUNT(BF7:BF20)+COUNT(BF24:BF27)</f>
        <v>1</v>
      </c>
      <c r="BG22" s="191" t="n">
        <f aca="false">COUNT(BG7:BG20)+COUNT(BG24:BG27)</f>
        <v>1</v>
      </c>
      <c r="BH22" s="191" t="n">
        <f aca="false">COUNT(BH7:BH20)+COUNT(BH24:BH27)</f>
        <v>1</v>
      </c>
      <c r="BI22" s="191" t="n">
        <f aca="false">COUNT(BI7:BI20)+COUNT(BI24:BI27)</f>
        <v>1</v>
      </c>
      <c r="BJ22" s="191" t="n">
        <f aca="false">COUNT(BJ7:BJ20)+COUNT(BJ24:BJ27)</f>
        <v>1</v>
      </c>
      <c r="BK22" s="191" t="n">
        <f aca="false">COUNT(BK7:BK20)+COUNT(BK24:BK27)</f>
        <v>0</v>
      </c>
      <c r="BL22" s="191" t="n">
        <f aca="false">COUNT(BL7:BL20)+COUNT(BL24:BL27)</f>
        <v>0</v>
      </c>
      <c r="BM22" s="191" t="n">
        <f aca="false">COUNT(BM7:BM20)+COUNT(BM24:BM27)</f>
        <v>0</v>
      </c>
      <c r="BN22" s="191" t="n">
        <f aca="false">COUNT(BN7:BN20)+COUNT(BN24:BN27)</f>
        <v>0</v>
      </c>
      <c r="BO22" s="191" t="n">
        <f aca="false">COUNT(BO7:BO20)+COUNT(BO24:BO27)</f>
        <v>0</v>
      </c>
      <c r="BP22" s="191" t="n">
        <f aca="false">COUNT(BP7:BP20)+COUNT(BP24:BP27)</f>
        <v>0</v>
      </c>
      <c r="BQ22" s="191" t="n">
        <f aca="false">COUNT(BQ7:BQ20)+COUNT(BQ24:BQ27)</f>
        <v>0</v>
      </c>
      <c r="BR22" s="191" t="n">
        <f aca="false">COUNT(BR7:BR20)+COUNT(BR24:BR27)</f>
        <v>0</v>
      </c>
      <c r="BS22" s="191" t="n">
        <f aca="false">COUNT(BS7:BS20)+COUNT(BS24:BS27)</f>
        <v>0</v>
      </c>
      <c r="BT22" s="191" t="n">
        <f aca="false">COUNT(BT7:BT20)+COUNT(BT24:BT27)</f>
        <v>0</v>
      </c>
      <c r="BU22" s="191" t="n">
        <f aca="false">COUNT(BU7:BU20)+COUNT(BU24:BU27)</f>
        <v>0</v>
      </c>
      <c r="BV22" s="191" t="n">
        <f aca="false">COUNT(BV7:BV20)+COUNT(BV24:BV27)</f>
        <v>0</v>
      </c>
      <c r="BW22" s="191" t="n">
        <f aca="false">COUNT(BW7:BW20)+COUNT(BW24:BW27)</f>
        <v>0</v>
      </c>
      <c r="BX22" s="191" t="n">
        <f aca="false">COUNT(BX7:BX20)+COUNT(BX24:BX27)</f>
        <v>0</v>
      </c>
      <c r="BY22" s="191" t="n">
        <f aca="false">COUNT(BY7:BY20)+COUNT(BY24:BY27)</f>
        <v>0</v>
      </c>
      <c r="BZ22" s="191" t="n">
        <f aca="false">COUNT(BZ7:BZ20)+COUNT(BZ24:BZ27)</f>
        <v>0</v>
      </c>
      <c r="CA22" s="191" t="n">
        <f aca="false">COUNT(CA7:CA20)+COUNT(CA24:CA27)</f>
        <v>0</v>
      </c>
      <c r="CB22" s="191" t="n">
        <f aca="false">COUNT(CB7:CB20)+COUNT(CB24:CB27)</f>
        <v>0</v>
      </c>
      <c r="CC22" s="191" t="n">
        <f aca="false">COUNT(CC7:CC20)+COUNT(CC24:CC27)</f>
        <v>0</v>
      </c>
      <c r="CD22" s="191" t="n">
        <f aca="false">COUNT(CD7:CD20)+COUNT(CD24:CD27)</f>
        <v>0</v>
      </c>
      <c r="CE22" s="191" t="n">
        <f aca="false">COUNT(CE7:CE20)+COUNT(CE24:CE27)</f>
        <v>0</v>
      </c>
      <c r="CF22" s="191" t="n">
        <f aca="false">COUNT(CF7:CF20)+COUNT(CF24:CF27)</f>
        <v>0</v>
      </c>
      <c r="CG22" s="191" t="n">
        <f aca="false">COUNT(CG7:CG20)+COUNT(CG24:CG27)</f>
        <v>0</v>
      </c>
      <c r="CH22" s="191" t="n">
        <f aca="false">COUNT(CH7:CH20)+COUNT(CH24:CH27)</f>
        <v>0</v>
      </c>
      <c r="CI22" s="191" t="n">
        <f aca="false">COUNT(CI7:CI20)+COUNT(CI24:CI27)</f>
        <v>0</v>
      </c>
      <c r="CJ22" s="191" t="n">
        <f aca="false">COUNT(CJ7:CJ20)+COUNT(CJ24:CJ27)</f>
        <v>0</v>
      </c>
      <c r="CK22" s="191" t="n">
        <f aca="false">COUNT(CK7:CK20)+COUNT(CK24:CK27)</f>
        <v>0</v>
      </c>
      <c r="CL22" s="191" t="n">
        <f aca="false">COUNT(CL7:CL20)+COUNT(CL24:CL27)</f>
        <v>0</v>
      </c>
      <c r="CM22" s="191" t="n">
        <f aca="false">COUNT(CM7:CM20)+COUNT(CM24:CM27)</f>
        <v>0</v>
      </c>
      <c r="CN22" s="191" t="n">
        <f aca="false">COUNT(CN7:CN20)+COUNT(CN24:CN27)</f>
        <v>0</v>
      </c>
      <c r="CO22" s="191" t="n">
        <f aca="false">COUNT(CO7:CO20)+COUNT(CO24:CO27)</f>
        <v>0</v>
      </c>
      <c r="CP22" s="191" t="n">
        <f aca="false">COUNT(CP7:CP20)+COUNT(CP24:CP27)</f>
        <v>0</v>
      </c>
      <c r="CQ22" s="191" t="n">
        <f aca="false">COUNT(CQ7:CQ20)+COUNT(CQ24:CQ27)</f>
        <v>0</v>
      </c>
      <c r="CR22" s="191" t="n">
        <f aca="false">COUNT(CR7:CR20)+COUNT(CR24:CR27)</f>
        <v>0</v>
      </c>
      <c r="CS22" s="191" t="n">
        <f aca="false">COUNT(CS7:CS20)+COUNT(CS24:CS27)</f>
        <v>0</v>
      </c>
      <c r="CT22" s="191" t="n">
        <f aca="false">COUNT(CT7:CT20)+COUNT(CT24:CT27)</f>
        <v>0</v>
      </c>
      <c r="CU22" s="191" t="n">
        <f aca="false">COUNT(CU7:CU20)+COUNT(CU24:CU27)</f>
        <v>0</v>
      </c>
      <c r="CV22" s="191" t="n">
        <f aca="false">COUNT(CV7:CV20)+COUNT(CV24:CV27)</f>
        <v>0</v>
      </c>
      <c r="CW22" s="191" t="n">
        <f aca="false">COUNT(CW7:CW20)+COUNT(CW24:CW27)</f>
        <v>0</v>
      </c>
      <c r="CX22" s="191" t="n">
        <f aca="false">COUNT(CX7:CX20)+COUNT(CX24:CX27)</f>
        <v>0</v>
      </c>
      <c r="CY22" s="191" t="n">
        <f aca="false">COUNT(CY7:CY20)+COUNT(CY24:CY27)</f>
        <v>0</v>
      </c>
      <c r="CZ22" s="191" t="n">
        <f aca="false">COUNT(CZ7:CZ20)+COUNT(CZ24:CZ27)</f>
        <v>0</v>
      </c>
      <c r="DA22" s="191" t="n">
        <f aca="false">COUNT(DA7:DA20)+COUNT(DA24:DA27)</f>
        <v>0</v>
      </c>
      <c r="DB22" s="191" t="n">
        <f aca="false">COUNT(DB7:DB20)+COUNT(DB24:DB27)</f>
        <v>0</v>
      </c>
    </row>
    <row r="23" customFormat="fals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customFormat="fals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customFormat="fals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customFormat="fals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customFormat="fals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customFormat="fals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customFormat="fals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customFormat="fals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customFormat="fals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customFormat="fals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customFormat="fals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customFormat="fals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customFormat="fals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customFormat="fals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customFormat="fals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customFormat="fals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customFormat="fals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customFormat="fals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customFormat="fals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customFormat="fals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customFormat="fals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customFormat="fals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customFormat="fals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customFormat="fals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customFormat="fals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customFormat="fals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customFormat="fals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customFormat="fals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customFormat="fals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customFormat="fals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customFormat="false" ht="15" hidden="false" customHeight="true" outlineLevel="0" collapsed="false">
      <c r="A53" s="97" t="s">
        <v>430</v>
      </c>
      <c r="G53" s="190" t="n">
        <f aca="false">SUM(G28:G52)</f>
        <v>0</v>
      </c>
      <c r="H53" s="190" t="n">
        <f aca="false">SUM(H28:H52)</f>
        <v>0</v>
      </c>
      <c r="I53" s="190" t="n">
        <f aca="false">SUM(I28:I52)</f>
        <v>0</v>
      </c>
      <c r="J53" s="190" t="n">
        <f aca="false">SUM(J28:J52)</f>
        <v>0</v>
      </c>
      <c r="K53" s="190" t="n">
        <f aca="false">SUM(K28:K52)</f>
        <v>0</v>
      </c>
      <c r="L53" s="190" t="n">
        <f aca="false">SUM(L28:L52)</f>
        <v>0</v>
      </c>
      <c r="M53" s="190" t="n">
        <f aca="false">SUM(M28:M52)</f>
        <v>0</v>
      </c>
      <c r="N53" s="190" t="n">
        <f aca="false">SUM(N28:N52)</f>
        <v>0</v>
      </c>
      <c r="O53" s="190" t="n">
        <f aca="false">SUM(O28:O52)</f>
        <v>0</v>
      </c>
      <c r="P53" s="190" t="n">
        <f aca="false">SUM(P28:P52)</f>
        <v>0</v>
      </c>
      <c r="Q53" s="190" t="n">
        <f aca="false">SUM(Q28:Q52)</f>
        <v>0</v>
      </c>
      <c r="R53" s="190" t="n">
        <f aca="false">SUM(R28:R52)</f>
        <v>0</v>
      </c>
      <c r="S53" s="190" t="n">
        <f aca="false">SUM(S28:S52)</f>
        <v>0</v>
      </c>
      <c r="T53" s="190" t="n">
        <f aca="false">SUM(T28:T52)</f>
        <v>0</v>
      </c>
      <c r="U53" s="190" t="n">
        <f aca="false">SUM(U28:U52)</f>
        <v>0</v>
      </c>
      <c r="V53" s="190" t="n">
        <f aca="false">SUM(V28:V52)</f>
        <v>0</v>
      </c>
      <c r="W53" s="190" t="n">
        <f aca="false">SUM(W28:W52)</f>
        <v>0</v>
      </c>
      <c r="X53" s="190" t="n">
        <f aca="false">SUM(X28:X52)</f>
        <v>0</v>
      </c>
      <c r="Y53" s="190" t="n">
        <f aca="false">SUM(Y28:Y52)</f>
        <v>0</v>
      </c>
      <c r="Z53" s="190" t="n">
        <f aca="false">SUM(Z28:Z52)</f>
        <v>0</v>
      </c>
      <c r="AA53" s="190" t="n">
        <f aca="false">SUM(AA28:AA52)</f>
        <v>0</v>
      </c>
      <c r="AB53" s="190" t="n">
        <f aca="false">SUM(AB28:AB52)</f>
        <v>0</v>
      </c>
      <c r="AC53" s="190" t="n">
        <f aca="false">SUM(AC28:AC52)</f>
        <v>0</v>
      </c>
      <c r="AD53" s="190" t="n">
        <f aca="false">SUM(AD28:AD52)</f>
        <v>0</v>
      </c>
      <c r="AE53" s="190" t="n">
        <f aca="false">SUM(AE28:AE52)</f>
        <v>0</v>
      </c>
      <c r="AF53" s="190" t="n">
        <f aca="false">SUM(AF28:AF52)</f>
        <v>0</v>
      </c>
      <c r="AG53" s="190" t="n">
        <f aca="false">SUM(AG28:AG52)</f>
        <v>0</v>
      </c>
      <c r="AH53" s="190" t="n">
        <f aca="false">SUM(AH28:AH52)</f>
        <v>0</v>
      </c>
      <c r="AI53" s="190" t="n">
        <f aca="false">SUM(AI28:AI52)</f>
        <v>0</v>
      </c>
      <c r="AJ53" s="190" t="n">
        <f aca="false">SUM(AJ28:AJ52)</f>
        <v>0</v>
      </c>
      <c r="AK53" s="190" t="n">
        <f aca="false">SUM(AK28:AK52)</f>
        <v>789473.684210526</v>
      </c>
      <c r="AL53" s="190" t="n">
        <f aca="false">SUM(AL28:AL52)</f>
        <v>789473.684210526</v>
      </c>
      <c r="AM53" s="190" t="n">
        <f aca="false">SUM(AM28:AM52)</f>
        <v>789473.684210526</v>
      </c>
      <c r="AN53" s="190" t="n">
        <f aca="false">SUM(AN28:AN52)</f>
        <v>1578947.36842105</v>
      </c>
      <c r="AO53" s="190" t="n">
        <f aca="false">SUM(AO28:AO52)</f>
        <v>1578947.36842105</v>
      </c>
      <c r="AP53" s="190" t="n">
        <f aca="false">SUM(AP28:AP52)</f>
        <v>1578947.36842105</v>
      </c>
      <c r="AQ53" s="190" t="n">
        <f aca="false">SUM(AQ28:AQ52)</f>
        <v>2526315.78947368</v>
      </c>
      <c r="AR53" s="190" t="n">
        <f aca="false">SUM(AR28:AR52)</f>
        <v>2526315.78947368</v>
      </c>
      <c r="AS53" s="190" t="n">
        <f aca="false">SUM(AS28:AS52)</f>
        <v>2526315.78947368</v>
      </c>
      <c r="AT53" s="190" t="n">
        <f aca="false">SUM(AT28:AT52)</f>
        <v>3473684.21052632</v>
      </c>
      <c r="AU53" s="190" t="n">
        <f aca="false">SUM(AU28:AU52)</f>
        <v>3473684.21052632</v>
      </c>
      <c r="AV53" s="190" t="n">
        <f aca="false">SUM(AV28:AV52)</f>
        <v>4421052.63157895</v>
      </c>
      <c r="AW53" s="190" t="n">
        <f aca="false">SUM(AW28:AW52)</f>
        <v>4421052.63157895</v>
      </c>
      <c r="AX53" s="190" t="n">
        <f aca="false">SUM(AX28:AX52)</f>
        <v>5210526.31578947</v>
      </c>
      <c r="AY53" s="190" t="n">
        <f aca="false">SUM(AY28:AY52)</f>
        <v>5210526.31578947</v>
      </c>
      <c r="AZ53" s="190" t="n">
        <f aca="false">SUM(AZ28:AZ52)</f>
        <v>6000000</v>
      </c>
      <c r="BA53" s="190" t="n">
        <f aca="false">SUM(BA28:BA52)</f>
        <v>6000000</v>
      </c>
      <c r="BB53" s="190" t="n">
        <f aca="false">SUM(BB28:BB52)</f>
        <v>6789473.68421053</v>
      </c>
      <c r="BC53" s="190" t="n">
        <f aca="false">SUM(BC28:BC52)</f>
        <v>6789473.68421053</v>
      </c>
      <c r="BD53" s="190" t="n">
        <f aca="false">SUM(BD28:BD52)</f>
        <v>6789473.68421053</v>
      </c>
      <c r="BE53" s="190" t="n">
        <f aca="false">SUM(BE28:BE52)</f>
        <v>6789473.68421053</v>
      </c>
      <c r="BF53" s="190" t="n">
        <f aca="false">SUM(BF28:BF52)</f>
        <v>7736842.10526316</v>
      </c>
      <c r="BG53" s="190" t="n">
        <f aca="false">SUM(BG28:BG52)</f>
        <v>6947368.42105263</v>
      </c>
      <c r="BH53" s="190" t="n">
        <f aca="false">SUM(BH28:BH52)</f>
        <v>7736842.10526316</v>
      </c>
      <c r="BI53" s="190" t="n">
        <f aca="false">SUM(BI28:BI52)</f>
        <v>7736842.10526316</v>
      </c>
      <c r="BJ53" s="190" t="n">
        <f aca="false">SUM(BJ28:BJ52)</f>
        <v>7578947.36842105</v>
      </c>
      <c r="BK53" s="190" t="n">
        <f aca="false">SUM(BK28:BK52)</f>
        <v>7578947.36842105</v>
      </c>
      <c r="BL53" s="190" t="n">
        <f aca="false">SUM(BL28:BL52)</f>
        <v>8526315.78947369</v>
      </c>
      <c r="BM53" s="190" t="n">
        <f aca="false">SUM(BM28:BM52)</f>
        <v>7578947.36842105</v>
      </c>
      <c r="BN53" s="190" t="n">
        <f aca="false">SUM(BN28:BN52)</f>
        <v>8368421.05263158</v>
      </c>
      <c r="BO53" s="190" t="n">
        <f aca="false">SUM(BO28:BO52)</f>
        <v>7421052.63157895</v>
      </c>
      <c r="BP53" s="190" t="n">
        <f aca="false">SUM(BP28:BP52)</f>
        <v>8368421.05263158</v>
      </c>
      <c r="BQ53" s="190" t="n">
        <f aca="false">SUM(BQ28:BQ52)</f>
        <v>7578947.36842105</v>
      </c>
      <c r="BR53" s="190" t="n">
        <f aca="false">SUM(BR28:BR52)</f>
        <v>8368421.05263158</v>
      </c>
      <c r="BS53" s="190" t="n">
        <f aca="false">SUM(BS28:BS52)</f>
        <v>7578947.36842105</v>
      </c>
      <c r="BT53" s="190" t="n">
        <f aca="false">SUM(BT28:BT52)</f>
        <v>8368421.05263158</v>
      </c>
      <c r="BU53" s="190" t="n">
        <f aca="false">SUM(BU28:BU52)</f>
        <v>7578947.36842105</v>
      </c>
      <c r="BV53" s="190" t="n">
        <f aca="false">SUM(BV28:BV52)</f>
        <v>8526315.78947369</v>
      </c>
      <c r="BW53" s="190" t="n">
        <f aca="false">SUM(BW28:BW52)</f>
        <v>7736842.10526316</v>
      </c>
      <c r="BX53" s="190" t="n">
        <f aca="false">SUM(BX28:BX52)</f>
        <v>8526315.78947369</v>
      </c>
      <c r="BY53" s="190" t="n">
        <f aca="false">SUM(BY28:BY52)</f>
        <v>7578947.36842105</v>
      </c>
      <c r="BZ53" s="190" t="n">
        <f aca="false">SUM(BZ28:BZ52)</f>
        <v>8368421.05263158</v>
      </c>
      <c r="CA53" s="190" t="n">
        <f aca="false">SUM(CA28:CA52)</f>
        <v>7578947.36842105</v>
      </c>
      <c r="CB53" s="190" t="n">
        <f aca="false">SUM(CB28:CB52)</f>
        <v>8526315.78947369</v>
      </c>
      <c r="CC53" s="190" t="n">
        <f aca="false">SUM(CC28:CC52)</f>
        <v>7736842.10526316</v>
      </c>
      <c r="CD53" s="190" t="n">
        <f aca="false">SUM(CD28:CD52)</f>
        <v>8526315.78947369</v>
      </c>
      <c r="CE53" s="190" t="n">
        <f aca="false">SUM(CE28:CE52)</f>
        <v>7578947.36842105</v>
      </c>
      <c r="CF53" s="190" t="n">
        <f aca="false">SUM(CF28:CF52)</f>
        <v>8368421.05263158</v>
      </c>
      <c r="CG53" s="190" t="n">
        <f aca="false">SUM(CG28:CG52)</f>
        <v>7578947.36842105</v>
      </c>
      <c r="CH53" s="190" t="n">
        <f aca="false">SUM(CH28:CH52)</f>
        <v>8526315.78947369</v>
      </c>
      <c r="CI53" s="190" t="n">
        <f aca="false">SUM(CI28:CI52)</f>
        <v>7578947.36842105</v>
      </c>
      <c r="CJ53" s="190" t="n">
        <f aca="false">SUM(CJ28:CJ52)</f>
        <v>8368421.05263158</v>
      </c>
      <c r="CK53" s="190" t="n">
        <f aca="false">SUM(CK28:CK52)</f>
        <v>7578947.36842105</v>
      </c>
      <c r="CL53" s="190" t="n">
        <f aca="false">SUM(CL28:CL52)</f>
        <v>7578947.36842105</v>
      </c>
      <c r="CM53" s="190" t="n">
        <f aca="false">SUM(CM28:CM52)</f>
        <v>6789473.68421053</v>
      </c>
      <c r="CN53" s="190" t="n">
        <f aca="false">SUM(CN28:CN52)</f>
        <v>6789473.68421053</v>
      </c>
      <c r="CO53" s="190" t="n">
        <f aca="false">SUM(CO28:CO52)</f>
        <v>5842105.2631579</v>
      </c>
      <c r="CP53" s="190" t="n">
        <f aca="false">SUM(CP28:CP52)</f>
        <v>5842105.2631579</v>
      </c>
      <c r="CQ53" s="190" t="n">
        <f aca="false">SUM(CQ28:CQ52)</f>
        <v>5052631.57894737</v>
      </c>
      <c r="CR53" s="190" t="n">
        <f aca="false">SUM(CR28:CR52)</f>
        <v>5052631.57894737</v>
      </c>
      <c r="CS53" s="190" t="n">
        <f aca="false">SUM(CS28:CS52)</f>
        <v>4263157.89473684</v>
      </c>
      <c r="CT53" s="190" t="n">
        <f aca="false">SUM(CT28:CT52)</f>
        <v>4263157.89473684</v>
      </c>
      <c r="CU53" s="190" t="n">
        <f aca="false">SUM(CU28:CU52)</f>
        <v>3315789.47368421</v>
      </c>
      <c r="CV53" s="190" t="n">
        <f aca="false">SUM(CV28:CV52)</f>
        <v>3315789.47368421</v>
      </c>
      <c r="CW53" s="190" t="n">
        <f aca="false">SUM(CW28:CW52)</f>
        <v>2526315.78947368</v>
      </c>
      <c r="CX53" s="190" t="n">
        <f aca="false">SUM(CX28:CX52)</f>
        <v>2526315.78947368</v>
      </c>
      <c r="CY53" s="190" t="n">
        <f aca="false">SUM(CY28:CY52)</f>
        <v>1736842.10526316</v>
      </c>
      <c r="CZ53" s="190" t="n">
        <f aca="false">SUM(CZ28:CZ52)</f>
        <v>1736842.10526316</v>
      </c>
      <c r="DA53" s="190" t="n">
        <f aca="false">SUM(DA28:DA52)</f>
        <v>789473.684210526</v>
      </c>
      <c r="DB53" s="190" t="n">
        <f aca="false">SUM(DB28:DB52)</f>
        <v>789473.684210526</v>
      </c>
    </row>
    <row r="54" customFormat="false" ht="15" hidden="false" customHeight="true" outlineLevel="0" collapsed="false">
      <c r="A54" s="97" t="s">
        <v>431</v>
      </c>
      <c r="G54" s="191" t="n">
        <f aca="false">COUNT(G28:G52)</f>
        <v>0</v>
      </c>
      <c r="H54" s="191" t="n">
        <f aca="false">COUNT(H28:H52)</f>
        <v>0</v>
      </c>
      <c r="I54" s="191" t="n">
        <f aca="false">COUNT(I28:I52)</f>
        <v>0</v>
      </c>
      <c r="J54" s="191" t="n">
        <f aca="false">COUNT(J28:J52)</f>
        <v>0</v>
      </c>
      <c r="K54" s="191" t="n">
        <f aca="false">COUNT(K28:K52)</f>
        <v>0</v>
      </c>
      <c r="L54" s="191" t="n">
        <f aca="false">COUNT(L28:L52)</f>
        <v>0</v>
      </c>
      <c r="M54" s="191" t="n">
        <f aca="false">COUNT(M28:M52)</f>
        <v>0</v>
      </c>
      <c r="N54" s="191" t="n">
        <f aca="false">COUNT(N28:N52)</f>
        <v>0</v>
      </c>
      <c r="O54" s="191" t="n">
        <f aca="false">COUNT(O28:O52)</f>
        <v>0</v>
      </c>
      <c r="P54" s="191" t="n">
        <f aca="false">COUNT(P28:P52)</f>
        <v>0</v>
      </c>
      <c r="Q54" s="191" t="n">
        <f aca="false">COUNT(Q28:Q52)</f>
        <v>0</v>
      </c>
      <c r="R54" s="191" t="n">
        <f aca="false">COUNT(R28:R52)</f>
        <v>0</v>
      </c>
      <c r="S54" s="191" t="n">
        <f aca="false">COUNT(S28:S52)</f>
        <v>0</v>
      </c>
      <c r="T54" s="191" t="n">
        <f aca="false">COUNT(T28:T52)</f>
        <v>0</v>
      </c>
      <c r="U54" s="191" t="n">
        <f aca="false">COUNT(U28:U52)</f>
        <v>0</v>
      </c>
      <c r="V54" s="191" t="n">
        <f aca="false">COUNT(V28:V52)</f>
        <v>0</v>
      </c>
      <c r="W54" s="191" t="n">
        <f aca="false">COUNT(W28:W52)</f>
        <v>0</v>
      </c>
      <c r="X54" s="191" t="n">
        <f aca="false">COUNT(X28:X52)</f>
        <v>0</v>
      </c>
      <c r="Y54" s="191" t="n">
        <f aca="false">COUNT(Y28:Y52)</f>
        <v>0</v>
      </c>
      <c r="Z54" s="191" t="n">
        <f aca="false">COUNT(Z28:Z52)</f>
        <v>0</v>
      </c>
      <c r="AA54" s="191" t="n">
        <f aca="false">COUNT(AA28:AA52)</f>
        <v>0</v>
      </c>
      <c r="AB54" s="191" t="n">
        <f aca="false">COUNT(AB28:AB52)</f>
        <v>0</v>
      </c>
      <c r="AC54" s="191" t="n">
        <f aca="false">COUNT(AC28:AC52)</f>
        <v>0</v>
      </c>
      <c r="AD54" s="191" t="n">
        <f aca="false">COUNT(AD28:AD52)</f>
        <v>0</v>
      </c>
      <c r="AE54" s="191" t="n">
        <f aca="false">COUNT(AE28:AE52)</f>
        <v>0</v>
      </c>
      <c r="AF54" s="191" t="n">
        <f aca="false">COUNT(AF28:AF52)</f>
        <v>0</v>
      </c>
      <c r="AG54" s="191" t="n">
        <f aca="false">COUNT(AG28:AG52)</f>
        <v>0</v>
      </c>
      <c r="AH54" s="191" t="n">
        <f aca="false">COUNT(AH28:AH52)</f>
        <v>0</v>
      </c>
      <c r="AI54" s="191" t="n">
        <f aca="false">COUNT(AI28:AI52)</f>
        <v>0</v>
      </c>
      <c r="AJ54" s="191" t="n">
        <f aca="false">COUNT(AJ28:AJ52)</f>
        <v>0</v>
      </c>
      <c r="AK54" s="191" t="n">
        <f aca="false">COUNT(AK28:AK52)</f>
        <v>1</v>
      </c>
      <c r="AL54" s="191" t="n">
        <f aca="false">COUNT(AL28:AL52)</f>
        <v>1</v>
      </c>
      <c r="AM54" s="191" t="n">
        <f aca="false">COUNT(AM28:AM52)</f>
        <v>1</v>
      </c>
      <c r="AN54" s="191" t="n">
        <f aca="false">COUNT(AN28:AN52)</f>
        <v>2</v>
      </c>
      <c r="AO54" s="191" t="n">
        <f aca="false">COUNT(AO28:AO52)</f>
        <v>2</v>
      </c>
      <c r="AP54" s="191" t="n">
        <f aca="false">COUNT(AP28:AP52)</f>
        <v>2</v>
      </c>
      <c r="AQ54" s="191" t="n">
        <f aca="false">COUNT(AQ28:AQ52)</f>
        <v>3</v>
      </c>
      <c r="AR54" s="191" t="n">
        <f aca="false">COUNT(AR28:AR52)</f>
        <v>3</v>
      </c>
      <c r="AS54" s="191" t="n">
        <f aca="false">COUNT(AS28:AS52)</f>
        <v>3</v>
      </c>
      <c r="AT54" s="191" t="n">
        <f aca="false">COUNT(AT28:AT52)</f>
        <v>4</v>
      </c>
      <c r="AU54" s="191" t="n">
        <f aca="false">COUNT(AU28:AU52)</f>
        <v>4</v>
      </c>
      <c r="AV54" s="191" t="n">
        <f aca="false">COUNT(AV28:AV52)</f>
        <v>5</v>
      </c>
      <c r="AW54" s="191" t="n">
        <f aca="false">COUNT(AW28:AW52)</f>
        <v>5</v>
      </c>
      <c r="AX54" s="191" t="n">
        <f aca="false">COUNT(AX28:AX52)</f>
        <v>6</v>
      </c>
      <c r="AY54" s="191" t="n">
        <f aca="false">COUNT(AY28:AY52)</f>
        <v>6</v>
      </c>
      <c r="AZ54" s="191" t="n">
        <f aca="false">COUNT(AZ28:AZ52)</f>
        <v>7</v>
      </c>
      <c r="BA54" s="191" t="n">
        <f aca="false">COUNT(BA28:BA52)</f>
        <v>7</v>
      </c>
      <c r="BB54" s="191" t="n">
        <f aca="false">COUNT(BB28:BB52)</f>
        <v>8</v>
      </c>
      <c r="BC54" s="191" t="n">
        <f aca="false">COUNT(BC28:BC52)</f>
        <v>8</v>
      </c>
      <c r="BD54" s="191" t="n">
        <f aca="false">COUNT(BD28:BD52)</f>
        <v>8</v>
      </c>
      <c r="BE54" s="191" t="n">
        <f aca="false">COUNT(BE28:BE52)</f>
        <v>8</v>
      </c>
      <c r="BF54" s="191" t="n">
        <f aca="false">COUNT(BF28:BF52)</f>
        <v>9</v>
      </c>
      <c r="BG54" s="191" t="n">
        <f aca="false">COUNT(BG28:BG52)</f>
        <v>8</v>
      </c>
      <c r="BH54" s="191" t="n">
        <f aca="false">COUNT(BH28:BH52)</f>
        <v>9</v>
      </c>
      <c r="BI54" s="191" t="n">
        <f aca="false">COUNT(BI28:BI52)</f>
        <v>9</v>
      </c>
      <c r="BJ54" s="191" t="n">
        <f aca="false">COUNT(BJ28:BJ52)</f>
        <v>9</v>
      </c>
      <c r="BK54" s="191" t="n">
        <f aca="false">COUNT(BK28:BK52)</f>
        <v>9</v>
      </c>
      <c r="BL54" s="191" t="n">
        <f aca="false">COUNT(BL28:BL52)</f>
        <v>10</v>
      </c>
      <c r="BM54" s="191" t="n">
        <f aca="false">COUNT(BM28:BM52)</f>
        <v>9</v>
      </c>
      <c r="BN54" s="191" t="n">
        <f aca="false">COUNT(BN28:BN52)</f>
        <v>10</v>
      </c>
      <c r="BO54" s="191" t="n">
        <f aca="false">COUNT(BO28:BO52)</f>
        <v>9</v>
      </c>
      <c r="BP54" s="191" t="n">
        <f aca="false">COUNT(BP28:BP52)</f>
        <v>10</v>
      </c>
      <c r="BQ54" s="191" t="n">
        <f aca="false">COUNT(BQ28:BQ52)</f>
        <v>9</v>
      </c>
      <c r="BR54" s="191" t="n">
        <f aca="false">COUNT(BR28:BR52)</f>
        <v>10</v>
      </c>
      <c r="BS54" s="191" t="n">
        <f aca="false">COUNT(BS28:BS52)</f>
        <v>9</v>
      </c>
      <c r="BT54" s="191" t="n">
        <f aca="false">COUNT(BT28:BT52)</f>
        <v>10</v>
      </c>
      <c r="BU54" s="191" t="n">
        <f aca="false">COUNT(BU28:BU52)</f>
        <v>9</v>
      </c>
      <c r="BV54" s="191" t="n">
        <f aca="false">COUNT(BV28:BV52)</f>
        <v>10</v>
      </c>
      <c r="BW54" s="191" t="n">
        <f aca="false">COUNT(BW28:BW52)</f>
        <v>9</v>
      </c>
      <c r="BX54" s="191" t="n">
        <f aca="false">COUNT(BX28:BX52)</f>
        <v>10</v>
      </c>
      <c r="BY54" s="191" t="n">
        <f aca="false">COUNT(BY28:BY52)</f>
        <v>9</v>
      </c>
      <c r="BZ54" s="191" t="n">
        <f aca="false">COUNT(BZ28:BZ52)</f>
        <v>10</v>
      </c>
      <c r="CA54" s="191" t="n">
        <f aca="false">COUNT(CA28:CA52)</f>
        <v>9</v>
      </c>
      <c r="CB54" s="191" t="n">
        <f aca="false">COUNT(CB28:CB52)</f>
        <v>10</v>
      </c>
      <c r="CC54" s="191" t="n">
        <f aca="false">COUNT(CC28:CC52)</f>
        <v>9</v>
      </c>
      <c r="CD54" s="191" t="n">
        <f aca="false">COUNT(CD28:CD52)</f>
        <v>10</v>
      </c>
      <c r="CE54" s="191" t="n">
        <f aca="false">COUNT(CE28:CE52)</f>
        <v>9</v>
      </c>
      <c r="CF54" s="191" t="n">
        <f aca="false">COUNT(CF28:CF52)</f>
        <v>10</v>
      </c>
      <c r="CG54" s="191" t="n">
        <f aca="false">COUNT(CG28:CG52)</f>
        <v>9</v>
      </c>
      <c r="CH54" s="191" t="n">
        <f aca="false">COUNT(CH28:CH52)</f>
        <v>10</v>
      </c>
      <c r="CI54" s="191" t="n">
        <f aca="false">COUNT(CI28:CI52)</f>
        <v>9</v>
      </c>
      <c r="CJ54" s="191" t="n">
        <f aca="false">COUNT(CJ28:CJ52)</f>
        <v>10</v>
      </c>
      <c r="CK54" s="191" t="n">
        <f aca="false">COUNT(CK28:CK52)</f>
        <v>9</v>
      </c>
      <c r="CL54" s="191" t="n">
        <f aca="false">COUNT(CL28:CL52)</f>
        <v>9</v>
      </c>
      <c r="CM54" s="191" t="n">
        <f aca="false">COUNT(CM28:CM52)</f>
        <v>8</v>
      </c>
      <c r="CN54" s="191" t="n">
        <f aca="false">COUNT(CN28:CN52)</f>
        <v>8</v>
      </c>
      <c r="CO54" s="191" t="n">
        <f aca="false">COUNT(CO28:CO52)</f>
        <v>7</v>
      </c>
      <c r="CP54" s="191" t="n">
        <f aca="false">COUNT(CP28:CP52)</f>
        <v>7</v>
      </c>
      <c r="CQ54" s="191" t="n">
        <f aca="false">COUNT(CQ28:CQ52)</f>
        <v>6</v>
      </c>
      <c r="CR54" s="191" t="n">
        <f aca="false">COUNT(CR28:CR52)</f>
        <v>6</v>
      </c>
      <c r="CS54" s="191" t="n">
        <f aca="false">COUNT(CS28:CS52)</f>
        <v>5</v>
      </c>
      <c r="CT54" s="191" t="n">
        <f aca="false">COUNT(CT28:CT52)</f>
        <v>5</v>
      </c>
      <c r="CU54" s="191" t="n">
        <f aca="false">COUNT(CU28:CU52)</f>
        <v>4</v>
      </c>
      <c r="CV54" s="191" t="n">
        <f aca="false">COUNT(CV28:CV52)</f>
        <v>4</v>
      </c>
      <c r="CW54" s="191" t="n">
        <f aca="false">COUNT(CW28:CW52)</f>
        <v>3</v>
      </c>
      <c r="CX54" s="191" t="n">
        <f aca="false">COUNT(CX28:CX52)</f>
        <v>3</v>
      </c>
      <c r="CY54" s="191" t="n">
        <f aca="false">COUNT(CY28:CY52)</f>
        <v>2</v>
      </c>
      <c r="CZ54" s="191" t="n">
        <f aca="false">COUNT(CZ28:CZ52)</f>
        <v>2</v>
      </c>
      <c r="DA54" s="191" t="n">
        <f aca="false">COUNT(DA28:DA52)</f>
        <v>1</v>
      </c>
      <c r="DB54" s="191" t="n">
        <f aca="false">COUNT(DB28:DB52)</f>
        <v>1</v>
      </c>
    </row>
    <row r="56" customFormat="fals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customFormat="fals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customFormat="false" ht="15" hidden="false" customHeight="true" outlineLevel="0" collapsed="false">
      <c r="A59" s="97" t="s">
        <v>434</v>
      </c>
      <c r="F59" s="196" t="n">
        <v>0</v>
      </c>
    </row>
    <row r="60" customFormat="fals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customFormat="fals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customFormat="fals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customFormat="fals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customFormat="fals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customFormat="fals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customFormat="fals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customFormat="fals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customFormat="fals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customFormat="fals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customFormat="fals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customFormat="fals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customFormat="fals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customFormat="fals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customFormat="fals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customFormat="fals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customFormat="fals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customFormat="fals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customFormat="fals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customFormat="fals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customFormat="fals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customFormat="fals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customFormat="fals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customFormat="fals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customFormat="fals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customFormat="fals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customFormat="fals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customFormat="fals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customFormat="fals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customFormat="fals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customFormat="fals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customFormat="fals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customFormat="fals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customFormat="fals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customFormat="fals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customFormat="fals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customFormat="fals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customFormat="fals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customFormat="fals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customFormat="fals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customFormat="fals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customFormat="fals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customFormat="fals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customFormat="false" ht="15" hidden="false" customHeight="true" outlineLevel="0" collapsed="false"/>
    <row r="44" customFormat="false" ht="15" hidden="false" customHeight="true" outlineLevel="0" collapsed="false">
      <c r="A44" s="1" t="s">
        <v>507</v>
      </c>
    </row>
    <row r="45" customFormat="fals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customFormat="fals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customFormat="fals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00" t="s">
        <v>511</v>
      </c>
    </row>
    <row r="2" customFormat="false" ht="15" hidden="false" customHeight="true" outlineLevel="0" collapsed="false">
      <c r="A2" s="93" t="s">
        <v>398</v>
      </c>
      <c r="B2" s="100" t="s">
        <v>412</v>
      </c>
    </row>
    <row r="4" customFormat="fals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customFormat="false" ht="15" hidden="false" customHeight="true" outlineLevel="0" collapsed="false">
      <c r="A5" s="93" t="s">
        <v>513</v>
      </c>
      <c r="B5" s="93" t="s">
        <v>511</v>
      </c>
    </row>
    <row r="6" customFormat="false" ht="15" hidden="false" customHeight="true" outlineLevel="0" collapsed="false">
      <c r="A6" s="93" t="s">
        <v>514</v>
      </c>
      <c r="B6" s="93" t="s">
        <v>515</v>
      </c>
    </row>
    <row r="7" customFormat="false" ht="15" hidden="false" customHeight="true" outlineLevel="0" collapsed="false">
      <c r="A7" s="93" t="s">
        <v>516</v>
      </c>
      <c r="B7" s="221" t="n">
        <v>60</v>
      </c>
    </row>
    <row r="8" customFormat="false" ht="15" hidden="false" customHeight="true" outlineLevel="0" collapsed="false">
      <c r="A8" s="93" t="s">
        <v>517</v>
      </c>
      <c r="B8" s="93" t="s">
        <v>518</v>
      </c>
    </row>
    <row r="9" customFormat="false" ht="15" hidden="false" customHeight="true" outlineLevel="0" collapsed="false">
      <c r="A9" s="93" t="s">
        <v>519</v>
      </c>
      <c r="B9" s="222" t="n">
        <v>1400000</v>
      </c>
    </row>
    <row r="10" customFormat="false" ht="15" hidden="false" customHeight="true" outlineLevel="0" collapsed="false">
      <c r="A10" s="93" t="s">
        <v>520</v>
      </c>
      <c r="B10" s="222" t="n">
        <v>1609391</v>
      </c>
    </row>
    <row r="11" customFormat="false" ht="15" hidden="false" customHeight="true" outlineLevel="0" collapsed="false">
      <c r="A11" s="93" t="s">
        <v>521</v>
      </c>
      <c r="B11" s="222" t="n">
        <v>3419763</v>
      </c>
    </row>
    <row r="12" customFormat="false" ht="15" hidden="false" customHeight="true" outlineLevel="0" collapsed="false">
      <c r="A12" s="93" t="s">
        <v>407</v>
      </c>
      <c r="B12" s="223" t="n">
        <f aca="false">B16</f>
        <v>9009665</v>
      </c>
    </row>
    <row r="14" customFormat="fals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customFormat="fals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customFormat="fals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customFormat="fals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customFormat="fals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customFormat="fals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customFormat="fals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customFormat="fals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customFormat="fals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customFormat="fals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customFormat="fals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customFormat="fals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customFormat="fals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customFormat="fals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customFormat="fals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customFormat="fals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customFormat="fals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customFormat="fals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customFormat="fals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customFormat="fals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customFormat="fals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customFormat="fals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customFormat="fals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customFormat="fals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customFormat="fals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customFormat="fals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customFormat="fals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customFormat="fals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customFormat="fals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customFormat="fals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customFormat="fals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customFormat="false" ht="15" hidden="false" customHeight="true" outlineLevel="0" collapsed="false">
      <c r="A48" s="239" t="s">
        <v>586</v>
      </c>
      <c r="G48" s="240" t="n">
        <f aca="false">SUM(G44:G47)</f>
        <v>1500039</v>
      </c>
    </row>
    <row r="50" customFormat="fals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customFormat="fals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customFormat="fals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customFormat="fals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customFormat="fals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customFormat="fals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customFormat="false" ht="15" hidden="false" customHeight="true" outlineLevel="0" collapsed="false">
      <c r="A56" s="242" t="s">
        <v>595</v>
      </c>
      <c r="E56" s="243" t="n">
        <v>456000</v>
      </c>
    </row>
    <row r="57" customFormat="false" ht="15" hidden="false" customHeight="true" outlineLevel="0" collapsed="false">
      <c r="A57" s="244" t="s">
        <v>596</v>
      </c>
    </row>
    <row r="59" customFormat="fals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customFormat="false" ht="15" hidden="false" customHeight="true" outlineLevel="0" collapsed="false">
      <c r="A60" s="93" t="s">
        <v>598</v>
      </c>
      <c r="B60" s="222" t="n">
        <f aca="false">B16</f>
        <v>9009665</v>
      </c>
    </row>
    <row r="61" customFormat="false" ht="15" hidden="false" customHeight="true" outlineLevel="0" collapsed="false">
      <c r="A61" s="93" t="s">
        <v>524</v>
      </c>
      <c r="B61" s="222" t="n">
        <f aca="false">B17</f>
        <v>-1500039</v>
      </c>
    </row>
    <row r="62" customFormat="false" ht="15" hidden="false" customHeight="true" outlineLevel="0" collapsed="false">
      <c r="A62" s="93" t="s">
        <v>525</v>
      </c>
      <c r="B62" s="222" t="n">
        <f aca="false">B18</f>
        <v>-456000</v>
      </c>
    </row>
    <row r="63" customFormat="false" ht="15" hidden="false" customHeight="true" outlineLevel="0" collapsed="false">
      <c r="A63" s="231" t="s">
        <v>526</v>
      </c>
      <c r="B63" s="234" t="n">
        <f aca="false">B60+B61+B62</f>
        <v>7053626</v>
      </c>
    </row>
    <row r="64" customFormat="false" ht="15" hidden="false" customHeight="true" outlineLevel="0" collapsed="false">
      <c r="A64" s="93" t="s">
        <v>599</v>
      </c>
      <c r="B64" s="222" t="n">
        <f aca="false">-B20</f>
        <v>-563192.617</v>
      </c>
    </row>
    <row r="65" customFormat="false" ht="15" hidden="false" customHeight="true" outlineLevel="0" collapsed="false">
      <c r="A65" s="231" t="s">
        <v>528</v>
      </c>
      <c r="B65" s="234" t="n">
        <f aca="false">B63+B64</f>
        <v>6490433.383</v>
      </c>
    </row>
    <row r="66" customFormat="false" ht="15" hidden="false" customHeight="true" outlineLevel="0" collapsed="false">
      <c r="A66" s="93" t="s">
        <v>600</v>
      </c>
      <c r="B66" s="222" t="n">
        <f aca="false">-B22</f>
        <v>-2951665.926</v>
      </c>
    </row>
    <row r="67" customFormat="false" ht="15" hidden="false" customHeight="true" outlineLevel="0" collapsed="false">
      <c r="A67" s="231" t="s">
        <v>530</v>
      </c>
      <c r="B67" s="234" t="n">
        <f aca="false">B65+B66</f>
        <v>3538767.457</v>
      </c>
    </row>
    <row r="68" customFormat="false" ht="15" hidden="false" customHeight="true" outlineLevel="0" collapsed="false">
      <c r="A68" s="93" t="s">
        <v>527</v>
      </c>
      <c r="B68" s="222" t="n">
        <f aca="false">B20</f>
        <v>563192.617</v>
      </c>
    </row>
    <row r="69" customFormat="false" ht="15" hidden="false" customHeight="true" outlineLevel="0" collapsed="false">
      <c r="A69" s="231" t="s">
        <v>531</v>
      </c>
      <c r="B69" s="234" t="n">
        <f aca="false">B67+B68</f>
        <v>4101960.074</v>
      </c>
    </row>
    <row r="71" customFormat="fals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customFormat="fals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customFormat="fals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customFormat="fals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customFormat="fals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customFormat="fals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customFormat="fals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customFormat="fals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customFormat="fals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customFormat="fals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customFormat="fals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customFormat="fals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customFormat="fals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customFormat="fals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customFormat="fals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customFormat="fals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customFormat="fals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customFormat="fals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customFormat="fals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customFormat="false" ht="15" hidden="false" customHeight="true" outlineLevel="0" collapsed="false">
      <c r="A91" s="1" t="s">
        <v>635</v>
      </c>
      <c r="B91" s="1" t="s">
        <v>636</v>
      </c>
    </row>
    <row r="93" customFormat="fals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customFormat="false" ht="15" hidden="false" customHeight="true" outlineLevel="0" collapsed="false">
      <c r="A94" s="93" t="s">
        <v>638</v>
      </c>
      <c r="B94" s="248" t="n">
        <v>0.1</v>
      </c>
    </row>
    <row r="95" customFormat="false" ht="15" hidden="false" customHeight="true" outlineLevel="0" collapsed="false">
      <c r="A95" s="93" t="s">
        <v>639</v>
      </c>
      <c r="B95" s="248" t="n">
        <v>150000</v>
      </c>
    </row>
    <row r="96" customFormat="false" ht="15" hidden="false" customHeight="true" outlineLevel="0" collapsed="false">
      <c r="A96" s="1" t="s">
        <v>640</v>
      </c>
      <c r="B96" s="1" t="s">
        <v>641</v>
      </c>
    </row>
    <row r="97" customFormat="fals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customFormat="fals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customFormat="fals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customFormat="fals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customFormat="fals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customFormat="fals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customFormat="fals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customFormat="fals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customFormat="fals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customFormat="fals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customFormat="fals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customFormat="fals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customFormat="fals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customFormat="fals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customFormat="fals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customFormat="fals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customFormat="fals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customFormat="fals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customFormat="fals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customFormat="fals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customFormat="fals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customFormat="fals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customFormat="fals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customFormat="fals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customFormat="fals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customFormat="fals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customFormat="fals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customFormat="fals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customFormat="fals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customFormat="fals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customFormat="fals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customFormat="fals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customFormat="fals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customFormat="fals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customFormat="fals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customFormat="fals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customFormat="fals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customFormat="fals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customFormat="fals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customFormat="fals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customFormat="fals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customFormat="fals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customFormat="fals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customFormat="fals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customFormat="fals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customFormat="fals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customFormat="fals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customFormat="fals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customFormat="fals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customFormat="fals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customFormat="fals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customFormat="fals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customFormat="fals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customFormat="fals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customFormat="fals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customFormat="fals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customFormat="fals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customFormat="fals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customFormat="fals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customFormat="fals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customFormat="fals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customFormat="fals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customFormat="fals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customFormat="fals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customFormat="fals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customFormat="fals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customFormat="fals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customFormat="fals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customFormat="fals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125156806.019914</v>
      </c>
      <c r="E41" s="254" t="n">
        <f aca="false">'Annual Summary'!E7</f>
        <v>42116575.585038</v>
      </c>
      <c r="F41" s="254" t="n">
        <f aca="false">'Annual Summary'!F7</f>
        <v>13258749.920152</v>
      </c>
      <c r="G41" s="254" t="n">
        <f aca="false">'Annual Summary'!G7</f>
        <v>0</v>
      </c>
      <c r="H41" s="254" t="n">
        <f aca="false">'Annual Summary'!H7</f>
        <v>0</v>
      </c>
      <c r="I41" s="254" t="n">
        <f aca="false">'Annual Summary'!I7</f>
        <v>0</v>
      </c>
    </row>
    <row r="42" customFormat="false" ht="15" hidden="false" customHeight="true" outlineLevel="0" collapsed="false">
      <c r="A42" s="42" t="s">
        <v>96</v>
      </c>
      <c r="B42" s="272" t="n">
        <f aca="false">'Annual Summary'!B22</f>
        <v>3185511.55784014</v>
      </c>
      <c r="C42" s="272" t="n">
        <f aca="false">'Annual Summary'!C22</f>
        <v>5712289.81088508</v>
      </c>
      <c r="D42" s="272" t="n">
        <f aca="false">'Annual Summary'!D22</f>
        <v>7592724.91403973</v>
      </c>
      <c r="E42" s="272" t="n">
        <f aca="false">'Annual Summary'!E22</f>
        <v>-8007.6344462274</v>
      </c>
      <c r="F42" s="272" t="n">
        <f aca="false">'Annual Summary'!F22</f>
        <v>-4057168.07333852</v>
      </c>
      <c r="G42" s="272" t="n">
        <f aca="false">'Annual Summary'!G22</f>
        <v>-6161167.6059071</v>
      </c>
      <c r="H42" s="272" t="n">
        <f aca="false">'Annual Summary'!H22</f>
        <v>-6284390.95802524</v>
      </c>
      <c r="I42" s="272" t="n">
        <f aca="false">'Annual Summary'!I22</f>
        <v>-6410078.77718574</v>
      </c>
    </row>
    <row r="43" customFormat="false" ht="15" hidden="false" customHeight="true" outlineLevel="0" collapsed="false">
      <c r="A43" s="82" t="s">
        <v>718</v>
      </c>
      <c r="B43" s="261" t="n">
        <f aca="false">'Annual Summary'!B23</f>
        <v>0.0582019550723823</v>
      </c>
      <c r="C43" s="261" t="n">
        <f aca="false">'Annual Summary'!C23</f>
        <v>0.0517421765701088</v>
      </c>
      <c r="D43" s="261" t="n">
        <f aca="false">'Annual Summary'!D23</f>
        <v>0.0606656973399565</v>
      </c>
      <c r="E43" s="261" t="n">
        <f aca="false">'Annual Summary'!E23</f>
        <v>-0.000190130235779951</v>
      </c>
      <c r="F43" s="261" t="n">
        <f aca="false">'Annual Summary'!F23</f>
        <v>-0.305999290866179</v>
      </c>
      <c r="G43" s="261" t="n">
        <f aca="false">'Annual Summary'!G23</f>
        <v>0</v>
      </c>
      <c r="H43" s="261" t="n">
        <f aca="false">'Annual Summary'!H23</f>
        <v>0</v>
      </c>
      <c r="I43" s="261" t="n">
        <f aca="false">'Annual Summary'!I23</f>
        <v>0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1128802.87714286</v>
      </c>
      <c r="D45" s="254" t="n">
        <f aca="false">'Annual Summary'!D25</f>
        <v>366039.47</v>
      </c>
      <c r="E45" s="254" t="n">
        <f aca="false">'Annual Summary'!E25</f>
        <v>163365</v>
      </c>
      <c r="F45" s="254" t="n">
        <f aca="false">'Annual Summary'!F25</f>
        <v>1276957</v>
      </c>
      <c r="G45" s="254" t="n">
        <f aca="false">'Annual Summary'!G25</f>
        <v>546560</v>
      </c>
      <c r="H45" s="254" t="n">
        <f aca="false">'Annual Summary'!H25</f>
        <v>819993</v>
      </c>
      <c r="I45" s="254" t="n">
        <f aca="false">'Annual Summary'!I25</f>
        <v>2310160</v>
      </c>
    </row>
    <row r="46" customFormat="fals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-1453674.74685714</v>
      </c>
      <c r="D46" s="272" t="n">
        <f aca="false">'Annual Summary'!D27</f>
        <v>-1971040.12408</v>
      </c>
      <c r="E46" s="272" t="n">
        <f aca="false">'Annual Summary'!E27</f>
        <v>-2383821.1859616</v>
      </c>
      <c r="F46" s="272" t="n">
        <f aca="false">'Annual Summary'!F27</f>
        <v>-2431497.60968083</v>
      </c>
      <c r="G46" s="272" t="n">
        <f aca="false">'Annual Summary'!G27</f>
        <v>-2359115.21187445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2" t="s">
        <v>142</v>
      </c>
      <c r="B48" s="272" t="n">
        <f aca="false">'Annual Summary'!B29</f>
        <v>1286995.74117348</v>
      </c>
      <c r="C48" s="272" t="n">
        <f aca="false">'Annual Summary'!C29</f>
        <v>4258615.06402794</v>
      </c>
      <c r="D48" s="272" t="n">
        <f aca="false">'Annual Summary'!D29</f>
        <v>5621684.78995973</v>
      </c>
      <c r="E48" s="272" t="n">
        <f aca="false">'Annual Summary'!E29</f>
        <v>-2391828.82040783</v>
      </c>
      <c r="F48" s="272" t="n">
        <f aca="false">'Annual Summary'!F29</f>
        <v>-6488665.68301935</v>
      </c>
      <c r="G48" s="272" t="n">
        <f aca="false">'Annual Summary'!G29</f>
        <v>-8520282.81778154</v>
      </c>
      <c r="H48" s="272" t="n">
        <f aca="false">'Annual Summary'!H29</f>
        <v>-8525599.07113718</v>
      </c>
      <c r="I48" s="272" t="n">
        <f aca="false">'Annual Summary'!I29</f>
        <v>-7486547.46595344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73" t="s">
        <v>719</v>
      </c>
      <c r="B50" s="274" t="n">
        <f aca="false">'Annual Summary'!B51</f>
        <v>2707864.10183276</v>
      </c>
      <c r="C50" s="274" t="n">
        <f aca="false">'Annual Summary'!C51</f>
        <v>4697385.29319945</v>
      </c>
      <c r="D50" s="274" t="n">
        <f aca="false">'Annual Summary'!D51</f>
        <v>9609818.33664361</v>
      </c>
      <c r="E50" s="274" t="n">
        <f aca="false">'Annual Summary'!E51</f>
        <v>8265965.09621836</v>
      </c>
      <c r="F50" s="274" t="n">
        <f aca="false">'Annual Summary'!F51</f>
        <v>2084735.71289269</v>
      </c>
      <c r="G50" s="274" t="n">
        <f aca="false">'Annual Summary'!G51</f>
        <v>-6435547.10488887</v>
      </c>
      <c r="H50" s="274" t="n">
        <f aca="false">'Annual Summary'!H51</f>
        <v>-14961146.176026</v>
      </c>
      <c r="I50" s="274" t="n">
        <f aca="false">'Annual Summary'!I51</f>
        <v>-22447693.6419795</v>
      </c>
    </row>
    <row r="51" customFormat="false" ht="15" hidden="false" customHeight="true" outlineLevel="0" collapsed="false">
      <c r="A51" s="273" t="s">
        <v>186</v>
      </c>
      <c r="B51" s="274" t="n">
        <f aca="false">'Annual Summary'!B48</f>
        <v>3330232.18849943</v>
      </c>
      <c r="C51" s="274" t="n">
        <f aca="false">'Annual Summary'!C48</f>
        <v>8367428.12672326</v>
      </c>
      <c r="D51" s="274" t="n">
        <f aca="false">'Annual Summary'!D48</f>
        <v>16152882.724526</v>
      </c>
      <c r="E51" s="274" t="n">
        <f aca="false">'Annual Summary'!E48</f>
        <v>17442850.6700624</v>
      </c>
      <c r="F51" s="274" t="n">
        <f aca="false">'Annual Summary'!F48</f>
        <v>13693118.8964175</v>
      </c>
      <c r="G51" s="274" t="n">
        <f aca="false">'Annual Summary'!G48</f>
        <v>7531951.29051043</v>
      </c>
      <c r="H51" s="274" t="n">
        <f aca="false">'Annual Summary'!H48</f>
        <v>1247560.3324852</v>
      </c>
      <c r="I51" s="274" t="n">
        <f aca="false">'Annual Summary'!I48</f>
        <v>-5162518.44470055</v>
      </c>
    </row>
    <row r="52" customFormat="fals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-3670042.83352381</v>
      </c>
      <c r="D52" s="274" t="n">
        <f aca="false">'Annual Summary'!D49</f>
        <v>-6543064.38788241</v>
      </c>
      <c r="E52" s="274" t="n">
        <f aca="false">'Annual Summary'!E49</f>
        <v>-9176885.57384401</v>
      </c>
      <c r="F52" s="274" t="n">
        <f aca="false">'Annual Summary'!F49</f>
        <v>-11608383.1835248</v>
      </c>
      <c r="G52" s="274" t="n">
        <f aca="false">'Annual Summary'!G49</f>
        <v>-13967498.3953993</v>
      </c>
      <c r="H52" s="274" t="n">
        <f aca="false">'Annual Summary'!H49</f>
        <v>-16208706.5085112</v>
      </c>
      <c r="I52" s="274" t="n">
        <f aca="false">'Annual Summary'!I49</f>
        <v>-17285175.197279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13258584.501624</v>
      </c>
      <c r="F54" s="252" t="n">
        <f aca="false">'Annual Summary'!F46</f>
        <v>0</v>
      </c>
      <c r="G54" s="252" t="n">
        <f aca="false">'Annual Summary'!G46</f>
        <v>0</v>
      </c>
      <c r="H54" s="252" t="n">
        <f aca="false">'Annual Summary'!H46</f>
        <v>0</v>
      </c>
      <c r="I54" s="252" t="n">
        <f aca="false">'Annual Summary'!I46</f>
        <v>0</v>
      </c>
    </row>
    <row r="55" customFormat="fals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customFormat="fals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customFormat="fals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customFormat="fals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customFormat="fals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customFormat="fals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customFormat="false" ht="15" hidden="false" customHeight="true" outlineLevel="0" collapsed="false">
      <c r="A70" s="82" t="s">
        <v>731</v>
      </c>
      <c r="B70" s="269" t="n">
        <f aca="false">'Annual Summary'!B48</f>
        <v>3330232.18849943</v>
      </c>
      <c r="C70" s="265" t="n">
        <f aca="false">'Annual Summary'!C48</f>
        <v>8367428.12672326</v>
      </c>
      <c r="D70" s="265" t="n">
        <f aca="false">'Annual Summary'!E48</f>
        <v>17442850.6700624</v>
      </c>
      <c r="E70" s="265" t="n">
        <f aca="false">'Annual Summary'!G48</f>
        <v>7531951.29051043</v>
      </c>
      <c r="F70" s="265" t="n">
        <f aca="false">'Annual Summary'!I48</f>
        <v>-5162518.44470055</v>
      </c>
      <c r="G70" s="3"/>
      <c r="H70" s="3"/>
      <c r="I70" s="3"/>
    </row>
    <row r="71" customFormat="fals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-3670042.83352381</v>
      </c>
      <c r="D71" s="265" t="n">
        <f aca="false">'Annual Summary'!E49</f>
        <v>-9176885.57384401</v>
      </c>
      <c r="E71" s="265" t="n">
        <f aca="false">'Annual Summary'!G49</f>
        <v>-13967498.3953993</v>
      </c>
      <c r="F71" s="265" t="n">
        <f aca="false">'Annual Summary'!I49</f>
        <v>-17285175.197279</v>
      </c>
      <c r="G71" s="3"/>
      <c r="H71" s="3"/>
      <c r="I71" s="3"/>
    </row>
    <row r="72" customFormat="false" ht="15" hidden="false" customHeight="true" outlineLevel="0" collapsed="false">
      <c r="A72" s="273" t="s">
        <v>733</v>
      </c>
      <c r="B72" s="279" t="n">
        <f aca="false">'Annual Summary'!B51</f>
        <v>2707864.10183276</v>
      </c>
      <c r="C72" s="280" t="n">
        <f aca="false">'Annual Summary'!C51</f>
        <v>4697385.29319945</v>
      </c>
      <c r="D72" s="280" t="n">
        <f aca="false">'Annual Summary'!E51</f>
        <v>8265965.09621836</v>
      </c>
      <c r="E72" s="280" t="n">
        <f aca="false">'Annual Summary'!G51</f>
        <v>-6435547.10488887</v>
      </c>
      <c r="F72" s="280" t="n">
        <f aca="false">'Annual Summary'!I51</f>
        <v>-22447693.6419795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customFormat="fals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customFormat="fals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customFormat="fals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customFormat="fals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customFormat="fals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customFormat="fals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customFormat="fals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customFormat="fals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customFormat="fals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customFormat="fals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82" t="s">
        <v>754</v>
      </c>
      <c r="B100" s="265" t="n">
        <f aca="false">'Annual Summary'!B51</f>
        <v>2707864.10183276</v>
      </c>
      <c r="C100" s="265" t="n">
        <f aca="false">'Annual Summary'!C51</f>
        <v>4697385.29319945</v>
      </c>
      <c r="D100" s="265" t="n">
        <f aca="false">'Annual Summary'!D51</f>
        <v>9609818.33664361</v>
      </c>
      <c r="E100" s="265" t="n">
        <f aca="false">'Annual Summary'!E51</f>
        <v>8265965.09621836</v>
      </c>
      <c r="F100" s="3"/>
      <c r="G100" s="3"/>
      <c r="H100" s="3"/>
      <c r="I100" s="3"/>
    </row>
    <row r="101" customFormat="false" ht="15" hidden="false" customHeight="true" outlineLevel="0" collapsed="false">
      <c r="A101" s="82" t="s">
        <v>755</v>
      </c>
      <c r="B101" s="265" t="n">
        <f aca="false">'Annual Summary'!B22*0.05</f>
        <v>159275.577892007</v>
      </c>
      <c r="C101" s="265" t="n">
        <f aca="false">'Annual Summary'!C22*0.05</f>
        <v>285614.490544254</v>
      </c>
      <c r="D101" s="265" t="n">
        <f aca="false">'Annual Summary'!D22*0.05</f>
        <v>379636.245701986</v>
      </c>
      <c r="E101" s="265" t="n">
        <f aca="false">'Annual Summary'!E22*0.05</f>
        <v>-400.38172231137</v>
      </c>
      <c r="F101" s="3"/>
      <c r="G101" s="3"/>
      <c r="H101" s="3"/>
      <c r="I101" s="3"/>
    </row>
    <row r="102" customFormat="false" ht="15" hidden="false" customHeight="true" outlineLevel="0" collapsed="false">
      <c r="A102" s="82" t="s">
        <v>756</v>
      </c>
      <c r="B102" s="265" t="n">
        <f aca="false">B100+B101</f>
        <v>2867139.67972477</v>
      </c>
      <c r="C102" s="265" t="n">
        <f aca="false">C100+C101</f>
        <v>4982999.78374371</v>
      </c>
      <c r="D102" s="265" t="n">
        <f aca="false">D100+D101</f>
        <v>9989454.5823456</v>
      </c>
      <c r="E102" s="265" t="n">
        <f aca="false">E100+E101</f>
        <v>8265564.71449605</v>
      </c>
      <c r="F102" s="3"/>
      <c r="G102" s="3"/>
      <c r="H102" s="3"/>
      <c r="I102" s="3"/>
    </row>
    <row r="103" customFormat="false" ht="15" hidden="false" customHeight="true" outlineLevel="0" collapsed="false">
      <c r="A103" s="253" t="s">
        <v>757</v>
      </c>
      <c r="B103" s="254" t="n">
        <f aca="false">B102-B99</f>
        <v>538526.004256564</v>
      </c>
      <c r="C103" s="254" t="n">
        <f aca="false">C102-C99</f>
        <v>2436988.23963241</v>
      </c>
      <c r="D103" s="254" t="n">
        <f aca="false">D102-D99</f>
        <v>8727414.82890128</v>
      </c>
      <c r="E103" s="254" t="n">
        <f aca="false">E102-E99</f>
        <v>7934100.10195545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customFormat="fals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customFormat="fals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customFormat="fals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customFormat="fals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customFormat="fals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customFormat="fals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customFormat="false" ht="15" hidden="false" customHeight="true" outlineLevel="0" collapsed="false">
      <c r="A5" s="286" t="s">
        <v>830</v>
      </c>
    </row>
    <row r="6" customFormat="fals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customFormat="fals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customFormat="fals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customFormat="fals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2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74" activeCellId="0" sqref="I274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87" t="s">
        <v>831</v>
      </c>
      <c r="B1" s="287"/>
      <c r="C1" s="287"/>
      <c r="D1" s="287"/>
    </row>
    <row r="3" customFormat="false" ht="15" hidden="false" customHeight="true" outlineLevel="0" collapsed="false">
      <c r="A3" s="23" t="s">
        <v>832</v>
      </c>
      <c r="B3" s="23"/>
      <c r="C3" s="23"/>
      <c r="D3" s="23"/>
    </row>
    <row r="4" customFormat="false" ht="15" hidden="false" customHeight="true" outlineLevel="0" collapsed="false">
      <c r="A4" s="172" t="s">
        <v>833</v>
      </c>
      <c r="B4" s="285" t="n">
        <v>0.06</v>
      </c>
    </row>
    <row r="5" customFormat="false" ht="15" hidden="false" customHeight="true" outlineLevel="0" collapsed="false">
      <c r="A5" s="172" t="s">
        <v>677</v>
      </c>
      <c r="B5" s="285" t="n">
        <v>0.06</v>
      </c>
    </row>
    <row r="6" customFormat="false" ht="15" hidden="false" customHeight="true" outlineLevel="0" collapsed="false">
      <c r="A6" s="172" t="s">
        <v>834</v>
      </c>
      <c r="B6" s="285" t="n">
        <v>0.02</v>
      </c>
    </row>
    <row r="7" customFormat="false" ht="15" hidden="false" customHeight="true" outlineLevel="0" collapsed="false">
      <c r="A7" s="172" t="s">
        <v>835</v>
      </c>
      <c r="B7" s="175" t="n">
        <f aca="false">B4+B5+B6</f>
        <v>0.14</v>
      </c>
    </row>
    <row r="8" customFormat="false" ht="15" hidden="false" customHeight="true" outlineLevel="0" collapsed="false">
      <c r="A8" s="172"/>
      <c r="B8" s="285"/>
    </row>
    <row r="9" customFormat="fals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customFormat="false" ht="15" hidden="false" customHeight="true" outlineLevel="0" collapsed="false">
      <c r="A10" s="172" t="s">
        <v>838</v>
      </c>
      <c r="B10" s="175" t="n">
        <v>0.051596</v>
      </c>
    </row>
    <row r="11" customFormat="false" ht="15" hidden="false" customHeight="true" outlineLevel="0" collapsed="false">
      <c r="A11" s="172" t="s">
        <v>839</v>
      </c>
      <c r="B11" s="175" t="n">
        <v>0.051596</v>
      </c>
    </row>
    <row r="12" customFormat="false" ht="15" hidden="false" customHeight="true" outlineLevel="0" collapsed="false">
      <c r="A12" s="172" t="s">
        <v>840</v>
      </c>
      <c r="B12" s="175" t="n">
        <v>0.017199</v>
      </c>
    </row>
    <row r="14" customFormat="false" ht="15" hidden="false" customHeight="true" outlineLevel="0" collapsed="false">
      <c r="A14" s="23" t="s">
        <v>841</v>
      </c>
      <c r="B14" s="23"/>
      <c r="C14" s="23"/>
      <c r="D14" s="23"/>
    </row>
    <row r="15" customFormat="false" ht="15" hidden="false" customHeight="true" outlineLevel="0" collapsed="false">
      <c r="A15" s="172" t="s">
        <v>682</v>
      </c>
      <c r="B15" s="285" t="n">
        <v>0.015</v>
      </c>
    </row>
    <row r="16" customFormat="false" ht="15" hidden="false" customHeight="true" outlineLevel="0" collapsed="false">
      <c r="A16" s="172" t="s">
        <v>684</v>
      </c>
      <c r="B16" s="285" t="n">
        <v>0.0074</v>
      </c>
    </row>
    <row r="17" customFormat="false" ht="15" hidden="false" customHeight="true" outlineLevel="0" collapsed="false">
      <c r="A17" s="172" t="s">
        <v>686</v>
      </c>
      <c r="B17" s="285" t="n">
        <v>0.0325</v>
      </c>
    </row>
    <row r="18" customFormat="fals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customFormat="false" ht="15" hidden="false" customHeight="true" outlineLevel="0" collapsed="false">
      <c r="A19" s="23" t="s">
        <v>844</v>
      </c>
      <c r="B19" s="23"/>
      <c r="C19" s="23"/>
      <c r="D19" s="23"/>
    </row>
    <row r="20" customFormat="false" ht="15" hidden="false" customHeight="true" outlineLevel="0" collapsed="false">
      <c r="A20" s="172" t="s">
        <v>845</v>
      </c>
      <c r="B20" s="285" t="n">
        <v>0.07</v>
      </c>
    </row>
    <row r="21" customFormat="false" ht="15" hidden="false" customHeight="true" outlineLevel="0" collapsed="false">
      <c r="A21" s="172" t="s">
        <v>846</v>
      </c>
      <c r="B21" s="285" t="n">
        <v>0.005</v>
      </c>
    </row>
    <row r="22" customFormat="false" ht="15" hidden="false" customHeight="true" outlineLevel="0" collapsed="false">
      <c r="A22" s="172" t="s">
        <v>847</v>
      </c>
      <c r="B22" s="285" t="n">
        <v>0.05</v>
      </c>
    </row>
    <row r="23" customFormat="false" ht="15" hidden="false" customHeight="true" outlineLevel="0" collapsed="false">
      <c r="A23" s="172" t="s">
        <v>848</v>
      </c>
      <c r="B23" s="285" t="n">
        <v>0.02</v>
      </c>
    </row>
    <row r="25" customFormat="false" ht="15" hidden="false" customHeight="true" outlineLevel="0" collapsed="false">
      <c r="A25" s="23" t="s">
        <v>849</v>
      </c>
      <c r="B25" s="23"/>
      <c r="C25" s="23"/>
      <c r="D25" s="23"/>
    </row>
    <row r="26" customFormat="false" ht="15" hidden="false" customHeight="true" outlineLevel="0" collapsed="false">
      <c r="A26" s="172" t="s">
        <v>850</v>
      </c>
      <c r="B26" s="262" t="n">
        <v>0.02</v>
      </c>
    </row>
    <row r="28" customFormat="false" ht="15" hidden="false" customHeight="true" outlineLevel="0" collapsed="false">
      <c r="A28" s="23" t="s">
        <v>851</v>
      </c>
      <c r="B28" s="23"/>
      <c r="C28" s="23"/>
      <c r="D28" s="23"/>
    </row>
    <row r="29" customFormat="false" ht="15" hidden="false" customHeight="true" outlineLevel="0" collapsed="false">
      <c r="A29" s="172" t="s">
        <v>852</v>
      </c>
      <c r="B29" s="264" t="n">
        <v>283340</v>
      </c>
    </row>
    <row r="30" customFormat="false" ht="15" hidden="false" customHeight="true" outlineLevel="0" collapsed="false">
      <c r="A30" s="172" t="s">
        <v>853</v>
      </c>
      <c r="B30" s="264" t="n">
        <f aca="false">122223-500000</f>
        <v>-377777</v>
      </c>
    </row>
    <row r="32" customFormat="false" ht="15" hidden="false" customHeight="true" outlineLevel="0" collapsed="false">
      <c r="A32" s="23" t="s">
        <v>854</v>
      </c>
      <c r="B32" s="23"/>
      <c r="C32" s="23"/>
      <c r="D32" s="23"/>
    </row>
    <row r="33" customFormat="false" ht="15" hidden="false" customHeight="true" outlineLevel="0" collapsed="false">
      <c r="A33" s="172" t="s">
        <v>855</v>
      </c>
      <c r="B33" s="264" t="n">
        <v>1615485</v>
      </c>
    </row>
    <row r="34" customFormat="false" ht="15" hidden="false" customHeight="true" outlineLevel="0" collapsed="false">
      <c r="A34" s="172" t="s">
        <v>856</v>
      </c>
      <c r="B34" s="285" t="n">
        <v>0.15</v>
      </c>
    </row>
    <row r="35" customFormat="false" ht="15" hidden="false" customHeight="true" outlineLevel="0" collapsed="false">
      <c r="A35" s="172" t="s">
        <v>857</v>
      </c>
      <c r="B35" s="175" t="n">
        <f aca="false">B34/4</f>
        <v>0.0375</v>
      </c>
    </row>
    <row r="36" customFormat="false" ht="15" hidden="false" customHeight="true" outlineLevel="0" collapsed="false">
      <c r="A36" s="172" t="s">
        <v>858</v>
      </c>
      <c r="B36" s="264" t="n">
        <v>112000</v>
      </c>
    </row>
    <row r="37" customFormat="false" ht="15" hidden="false" customHeight="true" outlineLevel="0" collapsed="false">
      <c r="A37" s="172" t="s">
        <v>859</v>
      </c>
      <c r="B37" s="290" t="n">
        <v>10</v>
      </c>
    </row>
    <row r="38" customFormat="false" ht="15" hidden="false" customHeight="true" outlineLevel="0" collapsed="false">
      <c r="A38" s="291" t="s">
        <v>860</v>
      </c>
    </row>
    <row r="40" customFormat="false" ht="15" hidden="false" customHeight="true" outlineLevel="0" collapsed="false">
      <c r="A40" s="23" t="s">
        <v>861</v>
      </c>
      <c r="B40" s="23"/>
      <c r="C40" s="23"/>
      <c r="D40" s="23"/>
    </row>
    <row r="41" customFormat="false" ht="15" hidden="false" customHeight="true" outlineLevel="0" collapsed="false">
      <c r="A41" s="172" t="s">
        <v>862</v>
      </c>
      <c r="B41" s="264" t="n">
        <v>1000000</v>
      </c>
    </row>
    <row r="42" customFormat="false" ht="15" hidden="false" customHeight="true" outlineLevel="0" collapsed="false">
      <c r="A42" s="172" t="s">
        <v>863</v>
      </c>
      <c r="B42" s="292" t="n">
        <f aca="false">B41*0.25</f>
        <v>250000</v>
      </c>
    </row>
    <row r="43" customFormat="false" ht="15" hidden="false" customHeight="true" outlineLevel="0" collapsed="false">
      <c r="A43" s="172" t="s">
        <v>864</v>
      </c>
      <c r="B43" s="264" t="n">
        <v>1000000</v>
      </c>
    </row>
    <row r="44" customFormat="false" ht="15" hidden="false" customHeight="true" outlineLevel="0" collapsed="false">
      <c r="A44" s="291" t="s">
        <v>865</v>
      </c>
    </row>
    <row r="46" customFormat="false" ht="15" hidden="false" customHeight="true" outlineLevel="0" collapsed="false">
      <c r="A46" s="23" t="s">
        <v>866</v>
      </c>
      <c r="B46" s="23"/>
      <c r="C46" s="23"/>
      <c r="D46" s="23"/>
    </row>
    <row r="47" customFormat="false" ht="15" hidden="false" customHeight="true" outlineLevel="0" collapsed="false">
      <c r="A47" s="172" t="s">
        <v>867</v>
      </c>
      <c r="B47" s="285" t="n">
        <v>0.01</v>
      </c>
    </row>
    <row r="48" customFormat="false" ht="15" hidden="false" customHeight="true" outlineLevel="0" collapsed="false">
      <c r="A48" s="172" t="s">
        <v>868</v>
      </c>
      <c r="B48" s="285" t="n">
        <v>0.03</v>
      </c>
    </row>
    <row r="50" customFormat="false" ht="15" hidden="false" customHeight="true" outlineLevel="0" collapsed="false">
      <c r="A50" s="23" t="s">
        <v>869</v>
      </c>
      <c r="B50" s="23"/>
      <c r="C50" s="293"/>
      <c r="D50" s="23"/>
    </row>
    <row r="51" customFormat="false" ht="15" hidden="false" customHeight="true" outlineLevel="0" collapsed="false">
      <c r="A51" s="172" t="s">
        <v>16</v>
      </c>
      <c r="B51" s="264" t="n">
        <v>2000000</v>
      </c>
    </row>
    <row r="52" customFormat="false" ht="15" hidden="false" customHeight="true" outlineLevel="0" collapsed="false">
      <c r="A52" s="172" t="s">
        <v>17</v>
      </c>
      <c r="B52" s="264" t="n">
        <v>2000000</v>
      </c>
    </row>
    <row r="53" customFormat="false" ht="15" hidden="false" customHeight="true" outlineLevel="0" collapsed="false">
      <c r="A53" s="172" t="s">
        <v>12</v>
      </c>
      <c r="B53" s="264" t="n">
        <v>5000000</v>
      </c>
      <c r="C53" s="93"/>
    </row>
    <row r="54" customFormat="false" ht="15" hidden="false" customHeight="true" outlineLevel="0" collapsed="false">
      <c r="A54" s="172" t="s">
        <v>18</v>
      </c>
      <c r="B54" s="264" t="n">
        <v>5000000</v>
      </c>
      <c r="C54" s="93"/>
    </row>
    <row r="55" customFormat="false" ht="15" hidden="false" customHeight="true" outlineLevel="0" collapsed="false">
      <c r="A55" s="172" t="s">
        <v>19</v>
      </c>
      <c r="B55" s="264" t="n">
        <v>5000000</v>
      </c>
      <c r="C55" s="93"/>
    </row>
    <row r="57" customFormat="false" ht="15" hidden="false" customHeight="true" outlineLevel="0" collapsed="false">
      <c r="A57" s="23" t="s">
        <v>870</v>
      </c>
      <c r="B57" s="23"/>
      <c r="C57" s="23"/>
      <c r="D57" s="23"/>
    </row>
    <row r="58" customFormat="false" ht="15" hidden="false" customHeight="true" outlineLevel="0" collapsed="false">
      <c r="A58" s="172" t="s">
        <v>871</v>
      </c>
      <c r="B58" s="285" t="n">
        <v>0.15</v>
      </c>
    </row>
    <row r="59" customFormat="false" ht="15" hidden="false" customHeight="true" outlineLevel="0" collapsed="false">
      <c r="A59" s="172" t="s">
        <v>872</v>
      </c>
      <c r="B59" s="175" t="n">
        <f aca="false">B58/4</f>
        <v>0.0375</v>
      </c>
    </row>
    <row r="60" customFormat="false" ht="15" hidden="false" customHeight="true" outlineLevel="0" collapsed="false">
      <c r="A60" s="172" t="s">
        <v>873</v>
      </c>
      <c r="B60" s="264" t="n">
        <v>0</v>
      </c>
    </row>
    <row r="61" customFormat="false" ht="15" hidden="false" customHeight="true" outlineLevel="0" collapsed="false">
      <c r="A61" s="172" t="s">
        <v>874</v>
      </c>
      <c r="B61" s="264" t="n">
        <v>0</v>
      </c>
    </row>
    <row r="62" customFormat="false" ht="15" hidden="false" customHeight="true" outlineLevel="0" collapsed="false">
      <c r="A62" s="172" t="s">
        <v>875</v>
      </c>
      <c r="B62" s="264" t="n">
        <v>1784000</v>
      </c>
    </row>
    <row r="63" customFormat="false" ht="15" hidden="false" customHeight="true" outlineLevel="0" collapsed="false">
      <c r="A63" s="172" t="s">
        <v>876</v>
      </c>
      <c r="B63" s="264" t="n">
        <v>1766181</v>
      </c>
    </row>
    <row r="64" customFormat="false" ht="15" hidden="false" customHeight="true" outlineLevel="0" collapsed="false">
      <c r="A64" s="291" t="s">
        <v>877</v>
      </c>
    </row>
    <row r="66" customFormat="false" ht="15" hidden="false" customHeight="true" outlineLevel="0" collapsed="false">
      <c r="A66" s="100" t="s">
        <v>99</v>
      </c>
    </row>
    <row r="67" customFormat="false" ht="15" hidden="false" customHeight="true" outlineLevel="0" collapsed="false">
      <c r="A67" s="93" t="s">
        <v>878</v>
      </c>
      <c r="B67" s="294" t="n">
        <v>833.33</v>
      </c>
    </row>
    <row r="68" customFormat="false" ht="15" hidden="false" customHeight="true" outlineLevel="0" collapsed="false">
      <c r="A68" s="93" t="s">
        <v>879</v>
      </c>
      <c r="B68" s="93" t="n">
        <v>5</v>
      </c>
    </row>
    <row r="70" customFormat="false" ht="15" hidden="false" customHeight="true" outlineLevel="0" collapsed="false">
      <c r="A70" s="295" t="s">
        <v>880</v>
      </c>
      <c r="B70" s="295"/>
    </row>
    <row r="71" customFormat="false" ht="15" hidden="false" customHeight="true" outlineLevel="0" collapsed="false">
      <c r="A71" s="296" t="s">
        <v>881</v>
      </c>
      <c r="B71" s="297" t="n">
        <v>1134000</v>
      </c>
    </row>
    <row r="72" customFormat="false" ht="15" hidden="false" customHeight="true" outlineLevel="0" collapsed="false">
      <c r="A72" s="298" t="s">
        <v>882</v>
      </c>
      <c r="B72" s="299" t="n">
        <v>50000</v>
      </c>
    </row>
    <row r="73" customFormat="false" ht="15" hidden="false" customHeight="true" outlineLevel="0" collapsed="false">
      <c r="A73" s="296" t="s">
        <v>883</v>
      </c>
      <c r="B73" s="300" t="n">
        <v>14</v>
      </c>
    </row>
    <row r="74" customFormat="false" ht="15" hidden="false" customHeight="true" outlineLevel="0" collapsed="false">
      <c r="A74" s="298" t="s">
        <v>170</v>
      </c>
      <c r="B74" s="299" t="n">
        <v>-1450000</v>
      </c>
    </row>
    <row r="75" customFormat="false" ht="15" hidden="false" customHeight="true" outlineLevel="0" collapsed="false">
      <c r="A75" s="296" t="s">
        <v>884</v>
      </c>
      <c r="B75" s="297" t="n">
        <v>264927.15</v>
      </c>
    </row>
    <row r="76" customFormat="false" ht="15" hidden="false" customHeight="true" outlineLevel="0" collapsed="false">
      <c r="A76" s="298" t="s">
        <v>885</v>
      </c>
      <c r="B76" s="299" t="n">
        <v>883090.5</v>
      </c>
    </row>
    <row r="77" customFormat="false" ht="15" hidden="false" customHeight="true" outlineLevel="0" collapsed="false">
      <c r="A77" s="296" t="s">
        <v>165</v>
      </c>
      <c r="B77" s="297" t="n">
        <v>-1800000</v>
      </c>
    </row>
    <row r="79" customFormat="false" ht="19.5" hidden="false" customHeight="true" outlineLevel="0" collapsed="false">
      <c r="A79" s="301" t="s">
        <v>886</v>
      </c>
    </row>
    <row r="80" customFormat="false" ht="15" hidden="false" customHeight="true" outlineLevel="0" collapsed="false">
      <c r="A80" s="302" t="s">
        <v>887</v>
      </c>
      <c r="B80" s="303" t="n">
        <v>1</v>
      </c>
    </row>
    <row r="82" customFormat="fals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customFormat="fals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customFormat="fals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customFormat="fals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customFormat="fals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customFormat="fals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30" customFormat="false" ht="15" hidden="false" customHeight="true" outlineLevel="0" collapsed="false">
      <c r="A130" s="1" t="s">
        <v>923</v>
      </c>
    </row>
    <row r="131" customFormat="false" ht="15" hidden="false" customHeight="true" outlineLevel="0" collapsed="false">
      <c r="A131" s="1" t="s">
        <v>924</v>
      </c>
    </row>
    <row r="132" customFormat="false" ht="15" hidden="false" customHeight="true" outlineLevel="0" collapsed="false">
      <c r="A132" s="1" t="s">
        <v>925</v>
      </c>
    </row>
    <row r="133" customFormat="false" ht="15" hidden="false" customHeight="true" outlineLevel="0" collapsed="false">
      <c r="A133" s="1" t="s">
        <v>926</v>
      </c>
    </row>
    <row r="134" customFormat="false" ht="15" hidden="false" customHeight="true" outlineLevel="0" collapsed="false">
      <c r="A134" s="1" t="s">
        <v>927</v>
      </c>
    </row>
    <row r="135" customFormat="false" ht="15" hidden="false" customHeight="true" outlineLevel="0" collapsed="false">
      <c r="A135" s="1" t="s">
        <v>928</v>
      </c>
    </row>
    <row r="136" customFormat="false" ht="15" hidden="false" customHeight="true" outlineLevel="0" collapsed="false">
      <c r="A136" s="1" t="s">
        <v>929</v>
      </c>
    </row>
    <row r="137" customFormat="false" ht="15" hidden="false" customHeight="true" outlineLevel="0" collapsed="false">
      <c r="A137" s="1" t="s">
        <v>930</v>
      </c>
    </row>
    <row r="138" customFormat="false" ht="15" hidden="false" customHeight="true" outlineLevel="0" collapsed="false">
      <c r="A138" s="1" t="s">
        <v>931</v>
      </c>
    </row>
    <row r="139" customFormat="false" ht="15" hidden="false" customHeight="true" outlineLevel="0" collapsed="false">
      <c r="A139" s="1" t="s">
        <v>932</v>
      </c>
    </row>
    <row r="141" customFormat="false" ht="15" hidden="false" customHeight="true" outlineLevel="0" collapsed="false">
      <c r="A141" s="1" t="s">
        <v>933</v>
      </c>
    </row>
    <row r="142" customFormat="false" ht="15" hidden="false" customHeight="true" outlineLevel="0" collapsed="false">
      <c r="A142" s="1" t="s">
        <v>934</v>
      </c>
    </row>
    <row r="143" customFormat="false" ht="15" hidden="false" customHeight="true" outlineLevel="0" collapsed="false">
      <c r="A143" s="1" t="s">
        <v>935</v>
      </c>
    </row>
    <row r="144" customFormat="false" ht="15" hidden="false" customHeight="true" outlineLevel="0" collapsed="false">
      <c r="A144" s="1" t="s">
        <v>936</v>
      </c>
    </row>
    <row r="145" customFormat="false" ht="15" hidden="false" customHeight="true" outlineLevel="0" collapsed="false">
      <c r="A145" s="1" t="s">
        <v>937</v>
      </c>
    </row>
    <row r="146" customFormat="false" ht="15" hidden="false" customHeight="true" outlineLevel="0" collapsed="false">
      <c r="A146" s="1" t="s">
        <v>938</v>
      </c>
    </row>
    <row r="147" customFormat="false" ht="15" hidden="false" customHeight="true" outlineLevel="0" collapsed="false">
      <c r="A147" s="1" t="s">
        <v>939</v>
      </c>
    </row>
    <row r="148" customFormat="false" ht="15" hidden="false" customHeight="true" outlineLevel="0" collapsed="false">
      <c r="A148" s="1" t="s">
        <v>940</v>
      </c>
    </row>
    <row r="149" customFormat="false" ht="15" hidden="false" customHeight="true" outlineLevel="0" collapsed="false">
      <c r="A149" s="1" t="s">
        <v>941</v>
      </c>
    </row>
    <row r="267" customFormat="false" ht="13.5" hidden="false" customHeight="true" outlineLevel="0" collapsed="false">
      <c r="I267" s="1" t="n">
        <v>638360</v>
      </c>
    </row>
    <row r="273" customFormat="false" ht="13.5" hidden="false" customHeight="true" outlineLevel="0" collapsed="false">
      <c r="I273" s="1" t="n">
        <v>122223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942</v>
      </c>
      <c r="B1" s="4" t="s">
        <v>943</v>
      </c>
    </row>
    <row r="2" customFormat="fals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customFormat="fals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customFormat="fals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customFormat="fals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customFormat="fals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customFormat="fals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customFormat="fals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customFormat="fals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customFormat="fals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customFormat="fals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customFormat="fals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customFormat="fals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customFormat="fals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customFormat="fals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customFormat="fals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customFormat="fals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customFormat="fals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customFormat="fals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customFormat="fals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customFormat="fals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customFormat="fals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customFormat="fals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customFormat="fals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customFormat="fals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customFormat="fals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customFormat="fals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customFormat="fals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customFormat="fals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customFormat="fals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customFormat="fals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customFormat="fals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customFormat="fals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customFormat="fals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customFormat="fals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customFormat="fals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customFormat="fals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customFormat="fals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customFormat="fals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customFormat="fals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customFormat="fals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customFormat="fals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customFormat="fals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customFormat="fals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customFormat="fals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customFormat="fals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customFormat="fals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customFormat="fals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customFormat="fals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customFormat="fals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customFormat="fals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customFormat="fals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customFormat="fals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customFormat="fals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customFormat="fals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customFormat="fals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customFormat="fals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customFormat="fals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customFormat="fals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customFormat="fals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customFormat="fals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customFormat="fals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customFormat="fals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customFormat="fals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customFormat="fals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customFormat="fals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customFormat="fals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customFormat="fals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customFormat="fals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customFormat="fals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customFormat="fals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customFormat="fals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customFormat="fals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customFormat="fals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customFormat="fals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customFormat="fals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customFormat="fals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customFormat="fals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customFormat="fals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customFormat="fals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customFormat="fals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customFormat="fals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customFormat="fals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customFormat="fals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customFormat="fals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customFormat="fals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customFormat="fals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customFormat="fals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customFormat="fals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customFormat="fals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customFormat="fals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customFormat="fals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customFormat="fals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customFormat="fals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customFormat="fals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customFormat="fals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customFormat="fals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customFormat="fals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customFormat="fals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customFormat="fals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customFormat="fals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customFormat="fals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customFormat="fals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customFormat="fals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customFormat="fals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customFormat="fals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87" t="s">
        <v>944</v>
      </c>
      <c r="B1" s="287"/>
      <c r="C1" s="287"/>
      <c r="D1" s="287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customFormat="false" ht="15" hidden="false" customHeight="true" outlineLevel="0" collapsed="false">
      <c r="A4" s="172" t="s">
        <v>945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customFormat="false" ht="15" hidden="false" customHeight="true" outlineLevel="0" collapsed="false">
      <c r="A5" s="172" t="s">
        <v>946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customFormat="false" ht="15" hidden="false" customHeight="true" outlineLevel="0" collapsed="false">
      <c r="A7" s="286" t="s">
        <v>947</v>
      </c>
    </row>
    <row r="8" customFormat="fals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customFormat="fals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customFormat="fals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customFormat="fals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customFormat="false" ht="15" hidden="false" customHeight="true" outlineLevel="0" collapsed="false">
      <c r="A18" s="23" t="s">
        <v>948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customFormat="false" ht="15" hidden="false" customHeight="true" outlineLevel="0" collapsed="false">
      <c r="A19" s="172" t="s">
        <v>949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customFormat="false" ht="15" hidden="false" customHeight="true" outlineLevel="0" collapsed="false">
      <c r="A20" s="309" t="s">
        <v>950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customFormat="false" ht="15" hidden="false" customHeight="true" outlineLevel="0" collapsed="false">
      <c r="A21" s="97" t="s">
        <v>951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customFormat="false" ht="15" hidden="false" customHeight="true" outlineLevel="0" collapsed="false">
      <c r="A22" s="172" t="s">
        <v>952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customFormat="false" ht="15" hidden="false" customHeight="true" outlineLevel="0" collapsed="false">
      <c r="A23" s="309" t="s">
        <v>953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customFormat="false" ht="15" hidden="false" customHeight="true" outlineLevel="0" collapsed="false">
      <c r="A24" s="97" t="s">
        <v>954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customFormat="false" ht="15" hidden="false" customHeight="true" outlineLevel="0" collapsed="false">
      <c r="A25" s="1" t="s">
        <v>955</v>
      </c>
      <c r="B25" s="1" t="s">
        <v>956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customFormat="false" ht="15" hidden="false" customHeight="true" outlineLevel="0" collapsed="false">
      <c r="B26" s="1" t="s">
        <v>957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customFormat="false" ht="15" hidden="false" customHeight="true" outlineLevel="0" collapsed="false">
      <c r="B27" s="1" t="s">
        <v>958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customFormat="false" ht="15" hidden="false" customHeight="true" outlineLevel="0" collapsed="false">
      <c r="A30" s="295" t="s">
        <v>959</v>
      </c>
      <c r="B30" s="295"/>
      <c r="C30" s="295"/>
      <c r="D30" s="295"/>
      <c r="E30" s="295"/>
      <c r="F30" s="295"/>
      <c r="G30" s="295"/>
      <c r="H30" s="295"/>
      <c r="I30" s="295"/>
    </row>
    <row r="31" customFormat="false" ht="15" hidden="false" customHeight="true" outlineLevel="0" collapsed="false">
      <c r="A31" s="312" t="s">
        <v>960</v>
      </c>
    </row>
    <row r="32" customFormat="fals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customFormat="fals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customFormat="fals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customFormat="false" ht="15" hidden="false" customHeight="true" outlineLevel="0" collapsed="false">
      <c r="A36" s="312" t="s">
        <v>961</v>
      </c>
    </row>
    <row r="37" customFormat="fals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customFormat="fals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customFormat="fals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customFormat="false" ht="15" hidden="false" customHeight="true" outlineLevel="0" collapsed="false">
      <c r="A41" s="312" t="s">
        <v>962</v>
      </c>
    </row>
    <row r="42" customFormat="false" ht="15" hidden="false" customHeight="true" outlineLevel="0" collapsed="false">
      <c r="A42" s="313" t="s">
        <v>12</v>
      </c>
      <c r="B42" s="93" t="n">
        <f aca="false">40-B37</f>
        <v>26</v>
      </c>
    </row>
    <row r="43" customFormat="false" ht="15" hidden="false" customHeight="true" outlineLevel="0" collapsed="false">
      <c r="A43" s="313" t="s">
        <v>19</v>
      </c>
      <c r="B43" s="93" t="n">
        <f aca="false">40-B38</f>
        <v>37</v>
      </c>
    </row>
    <row r="44" customFormat="false" ht="15" hidden="false" customHeight="true" outlineLevel="0" collapsed="false">
      <c r="A44" s="313" t="s">
        <v>18</v>
      </c>
      <c r="B44" s="93" t="n">
        <f aca="false">40-B39</f>
        <v>29</v>
      </c>
    </row>
    <row r="46" customFormat="false" ht="15" hidden="false" customHeight="true" outlineLevel="0" collapsed="false">
      <c r="A46" s="312" t="s">
        <v>963</v>
      </c>
    </row>
    <row r="47" customFormat="false" ht="15" hidden="false" customHeight="true" outlineLevel="0" collapsed="false">
      <c r="A47" s="313" t="s">
        <v>12</v>
      </c>
      <c r="B47" s="222" t="n">
        <f aca="false">B32*B42</f>
        <v>1988974</v>
      </c>
    </row>
    <row r="48" customFormat="false" ht="15" hidden="false" customHeight="true" outlineLevel="0" collapsed="false">
      <c r="A48" s="313" t="s">
        <v>19</v>
      </c>
      <c r="B48" s="222" t="n">
        <f aca="false">B33*B43</f>
        <v>2706735</v>
      </c>
    </row>
    <row r="49" customFormat="false" ht="15" hidden="false" customHeight="true" outlineLevel="0" collapsed="false">
      <c r="A49" s="313" t="s">
        <v>18</v>
      </c>
      <c r="B49" s="222" t="n">
        <f aca="false">B34*B44</f>
        <v>2359498</v>
      </c>
    </row>
    <row r="51" customFormat="false" ht="15" hidden="false" customHeight="true" outlineLevel="0" collapsed="false">
      <c r="A51" s="295" t="s">
        <v>964</v>
      </c>
      <c r="B51" s="295"/>
      <c r="C51" s="295"/>
      <c r="D51" s="295"/>
      <c r="E51" s="295"/>
      <c r="F51" s="295"/>
      <c r="G51" s="295"/>
    </row>
    <row r="52" customFormat="false" ht="15" hidden="false" customHeight="true" outlineLevel="0" collapsed="false">
      <c r="A52" s="312" t="s">
        <v>965</v>
      </c>
      <c r="B52" s="312" t="s">
        <v>966</v>
      </c>
      <c r="C52" s="312" t="s">
        <v>967</v>
      </c>
      <c r="D52" s="312" t="s">
        <v>968</v>
      </c>
      <c r="E52" s="312" t="s">
        <v>969</v>
      </c>
      <c r="F52" s="312" t="s">
        <v>970</v>
      </c>
      <c r="G52" s="312" t="s">
        <v>971</v>
      </c>
    </row>
    <row r="53" customFormat="fals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customFormat="fals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customFormat="fals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customFormat="fals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customFormat="fals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customFormat="fals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customFormat="fals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customFormat="fals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customFormat="fals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customFormat="fals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customFormat="fals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customFormat="fals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customFormat="fals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customFormat="fals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customFormat="fals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customFormat="fals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customFormat="fals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customFormat="fals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customFormat="fals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customFormat="fals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customFormat="fals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customFormat="fals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customFormat="fals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customFormat="fals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customFormat="fals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customFormat="fals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customFormat="fals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customFormat="fals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customFormat="fals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customFormat="fals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customFormat="fals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customFormat="fals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customFormat="fals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customFormat="fals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customFormat="fals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customFormat="fals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customFormat="fals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customFormat="fals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customFormat="fals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customFormat="fals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customFormat="false" ht="15" hidden="false" customHeight="true" outlineLevel="0" collapsed="false">
      <c r="A93" s="312" t="s">
        <v>972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973</v>
      </c>
    </row>
    <row r="95" customFormat="false" ht="15" hidden="false" customHeight="true" outlineLevel="0" collapsed="false">
      <c r="A95" s="1" t="s">
        <v>974</v>
      </c>
    </row>
    <row r="96" customFormat="false" ht="15" hidden="false" customHeight="true" outlineLevel="0" collapsed="false">
      <c r="A96" s="73" t="s">
        <v>975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73" t="s">
        <v>976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73" t="s">
        <v>977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0.306432548349455</v>
      </c>
      <c r="AK98" s="75" t="n">
        <f aca="false">IFERROR((AK97-AK96)/(Model!AJ109-(Model!AJ105+Model!AJ106)),0)</f>
        <v>0.475701090434069</v>
      </c>
      <c r="AL98" s="75" t="n">
        <f aca="false">IFERROR((AL97-AL96)/(Model!AK109-(Model!AK105+Model!AK106)),0)</f>
        <v>0.419543597342474</v>
      </c>
      <c r="AM98" s="75" t="n">
        <f aca="false">IFERROR((AM97-AM96)/(Model!AL109-(Model!AL105+Model!AL106)),0)</f>
        <v>0.359630726564615</v>
      </c>
      <c r="AN98" s="75" t="n">
        <f aca="false">IFERROR((AN97-AN96)/(Model!AM109-(Model!AM105+Model!AM106)),0)</f>
        <v>0.199466510433645</v>
      </c>
      <c r="AO98" s="75" t="n">
        <f aca="false">IFERROR((AO97-AO96)/(Model!AN109-(Model!AN105+Model!AN106)),0)</f>
        <v>0.243678682180925</v>
      </c>
      <c r="AP98" s="75" t="n">
        <f aca="false">IFERROR((AP97-AP96)/(Model!AO109-(Model!AO105+Model!AO106)),0)</f>
        <v>0.265324582610076</v>
      </c>
      <c r="AQ98" s="75" t="n">
        <f aca="false">IFERROR((AQ97-AQ96)/(Model!AP109-(Model!AP105+Model!AP106)),0)</f>
        <v>0.265324582610076</v>
      </c>
      <c r="AR98" s="75" t="n">
        <f aca="false">IFERROR((AR97-AR96)/(Model!AQ109-(Model!AQ105+Model!AQ106)),0)</f>
        <v>0.265324582610077</v>
      </c>
      <c r="AS98" s="75" t="n">
        <f aca="false">IFERROR((AS97-AS96)/(Model!AR109-(Model!AR105+Model!AR106)),0)</f>
        <v>0.265324582610077</v>
      </c>
      <c r="AT98" s="75" t="n">
        <f aca="false">IFERROR((AT97-AT96)/(Model!AS109-(Model!AS105+Model!AS106)),0)</f>
        <v>0.265324582610077</v>
      </c>
      <c r="AU98" s="75" t="n">
        <f aca="false">IFERROR((AU97-AU96)/(Model!AT109-(Model!AT105+Model!AT106)),0)</f>
        <v>0.265324582610077</v>
      </c>
      <c r="AV98" s="75" t="n">
        <f aca="false">IFERROR((AV97-AV96)/(Model!AU109-(Model!AU105+Model!AU106)),0)</f>
        <v>0.309306277136654</v>
      </c>
      <c r="AW98" s="75" t="n">
        <f aca="false">IFERROR((AW97-AW96)/(Model!AV109-(Model!AV105+Model!AV106)),0)</f>
        <v>0</v>
      </c>
      <c r="AX98" s="75" t="n">
        <f aca="false">IFERROR((AX97-AX96)/(Model!AW109-(Model!AW105+Model!AW106)),0)</f>
        <v>0</v>
      </c>
      <c r="AY98" s="75" t="n">
        <f aca="false">IFERROR((AY97-AY96)/(Model!AX109-(Model!AX105+Model!AX106)),0)</f>
        <v>0</v>
      </c>
      <c r="AZ98" s="75" t="n">
        <f aca="false">IFERROR((AZ97-AZ96)/(Model!AY109-(Model!AY105+Model!AY106)),0)</f>
        <v>0</v>
      </c>
      <c r="BA98" s="75" t="n">
        <f aca="false">IFERROR((BA97-BA96)/(Model!AZ109-(Model!AZ105+Model!AZ106)),0)</f>
        <v>0</v>
      </c>
      <c r="BB98" s="75" t="n">
        <f aca="false">IFERROR((BB97-BB96)/(Model!BA109-(Model!BA105+Model!BA106)),0)</f>
        <v>0</v>
      </c>
      <c r="BC98" s="75" t="n">
        <f aca="false">IFERROR((BC97-BC96)/(Model!BB109-(Model!BB105+Model!BB106)),0)</f>
        <v>0</v>
      </c>
      <c r="BD98" s="75" t="n">
        <f aca="false">IFERROR((BD97-BD96)/(Model!BC109-(Model!BC105+Model!BC106)),0)</f>
        <v>0</v>
      </c>
      <c r="BE98" s="75" t="n">
        <f aca="false">IFERROR((BE97-BE96)/(Model!BD109-(Model!BD105+Model!BD106)),0)</f>
        <v>0</v>
      </c>
      <c r="BF98" s="75" t="n">
        <f aca="false">IFERROR((BF97-BF96)/(Model!BE109-(Model!BE105+Model!BE106)),0)</f>
        <v>0</v>
      </c>
      <c r="BG98" s="75" t="n">
        <f aca="false">IFERROR((BG97-BG96)/(Model!BF109-(Model!BF105+Model!BF106)),0)</f>
        <v>0</v>
      </c>
      <c r="BH98" s="75" t="n">
        <f aca="false">IFERROR((BH97-BH96)/(Model!BG109-(Model!BG105+Model!BG106)),0)</f>
        <v>0</v>
      </c>
      <c r="BI98" s="75" t="n">
        <f aca="false">IFERROR((BI97-BI96)/(Model!BH109-(Model!BH105+Model!BH106)),0)</f>
        <v>0</v>
      </c>
      <c r="BJ98" s="75" t="n">
        <f aca="false">IFERROR((BJ97-BJ96)/(Model!BI109-(Model!BI105+Model!BI106)),0)</f>
        <v>0</v>
      </c>
      <c r="BK98" s="75" t="n">
        <f aca="false">IFERROR((BK97-BK96)/(Model!BJ109-(Model!BJ105+Model!BJ106)),0)</f>
        <v>0</v>
      </c>
      <c r="BL98" s="75" t="n">
        <f aca="false">IFERROR((BL97-BL96)/(Model!BK109-(Model!BK105+Model!BK106)),0)</f>
        <v>0</v>
      </c>
      <c r="BM98" s="75" t="n">
        <f aca="false">IFERROR((BM97-BM96)/(Model!BL109-(Model!BL105+Model!BL106)),0)</f>
        <v>0</v>
      </c>
      <c r="BN98" s="75" t="n">
        <f aca="false">IFERROR((BN97-BN96)/(Model!BM109-(Model!BM105+Model!BM106)),0)</f>
        <v>0</v>
      </c>
      <c r="BO98" s="75" t="n">
        <f aca="false">IFERROR((BO97-BO96)/(Model!BN109-(Model!BN105+Model!BN106)),0)</f>
        <v>0</v>
      </c>
      <c r="BP98" s="75" t="n">
        <f aca="false">IFERROR((BP97-BP96)/(Model!BO109-(Model!BO105+Model!BO106)),0)</f>
        <v>0</v>
      </c>
      <c r="BQ98" s="75" t="n">
        <f aca="false">IFERROR((BQ97-BQ96)/(Model!BP109-(Model!BP105+Model!BP106)),0)</f>
        <v>0</v>
      </c>
      <c r="BR98" s="75" t="n">
        <f aca="false">IFERROR((BR97-BR96)/(Model!BQ109-(Model!BQ105+Model!BQ106)),0)</f>
        <v>0</v>
      </c>
      <c r="BS98" s="75" t="n">
        <f aca="false">IFERROR((BS97-BS96)/(Model!BR109-(Model!BR105+Model!BR106)),0)</f>
        <v>0</v>
      </c>
      <c r="BT98" s="75" t="n">
        <f aca="false">IFERROR((BT97-BT96)/(Model!BS109-(Model!BS105+Model!BS106)),0)</f>
        <v>0</v>
      </c>
      <c r="BU98" s="75" t="n">
        <f aca="false">IFERROR((BU97-BU96)/(Model!BT109-(Model!BT105+Model!BT106)),0)</f>
        <v>0</v>
      </c>
      <c r="BV98" s="75" t="n">
        <f aca="false">IFERROR((BV97-BV96)/(Model!BU109-(Model!BU105+Model!BU106)),0)</f>
        <v>0</v>
      </c>
      <c r="BW98" s="75" t="n">
        <f aca="false">IFERROR((BW97-BW96)/(Model!BV109-(Model!BV105+Model!BV106)),0)</f>
        <v>0</v>
      </c>
      <c r="BX98" s="75" t="n">
        <f aca="false">IFERROR((BX97-BX96)/(Model!BW109-(Model!BW105+Model!BW106)),0)</f>
        <v>0</v>
      </c>
      <c r="BY98" s="75" t="n">
        <f aca="false">IFERROR((BY97-BY96)/(Model!BX109-(Model!BX105+Model!BX106)),0)</f>
        <v>0</v>
      </c>
      <c r="BZ98" s="75" t="n">
        <f aca="false">IFERROR((BZ97-BZ96)/(Model!BY109-(Model!BY105+Model!BY106)),0)</f>
        <v>0</v>
      </c>
      <c r="CA98" s="75" t="n">
        <f aca="false">IFERROR((CA97-CA96)/(Model!BZ109-(Model!BZ105+Model!BZ106)),0)</f>
        <v>0</v>
      </c>
      <c r="CB98" s="75" t="n">
        <f aca="false">IFERROR((CB97-CB96)/(Model!CA109-(Model!CA105+Model!CA106)),0)</f>
        <v>0</v>
      </c>
      <c r="CC98" s="75" t="n">
        <f aca="false">IFERROR((CC97-CC96)/(Model!CB109-(Model!CB105+Model!CB106)),0)</f>
        <v>0</v>
      </c>
      <c r="CD98" s="75" t="n">
        <f aca="false">IFERROR((CD97-CD96)/(Model!CC109-(Model!CC105+Model!CC106)),0)</f>
        <v>0</v>
      </c>
      <c r="CE98" s="75" t="n">
        <f aca="false">IFERROR((CE97-CE96)/(Model!CD109-(Model!CD105+Model!CD106)),0)</f>
        <v>0</v>
      </c>
      <c r="CF98" s="75" t="n">
        <f aca="false">IFERROR((CF97-CF96)/(Model!CE109-(Model!CE105+Model!CE106)),0)</f>
        <v>0</v>
      </c>
      <c r="CG98" s="75" t="n">
        <f aca="false">IFERROR((CG97-CG96)/(Model!CF109-(Model!CF105+Model!CF106)),0)</f>
        <v>0</v>
      </c>
      <c r="CH98" s="75" t="n">
        <f aca="false">IFERROR((CH97-CH96)/(Model!CG109-(Model!CG105+Model!CG106)),0)</f>
        <v>0</v>
      </c>
      <c r="CI98" s="75" t="n">
        <f aca="false">IFERROR((CI97-CI96)/(Model!CH109-(Model!CH105+Model!CH106)),0)</f>
        <v>0</v>
      </c>
      <c r="CJ98" s="75" t="n">
        <f aca="false">IFERROR((CJ97-CJ96)/(Model!CI109-(Model!CI105+Model!CI106)),0)</f>
        <v>0</v>
      </c>
      <c r="CK98" s="75" t="n">
        <f aca="false">IFERROR((CK97-CK96)/(Model!CJ109-(Model!CJ105+Model!CJ106)),0)</f>
        <v>0</v>
      </c>
      <c r="CL98" s="75" t="n">
        <f aca="false">IFERROR((CL97-CL96)/(Model!CK109-(Model!CK105+Model!CK106)),0)</f>
        <v>0</v>
      </c>
      <c r="CM98" s="75" t="n">
        <f aca="false">IFERROR((CM97-CM96)/(Model!CL109-(Model!CL105+Model!CL106)),0)</f>
        <v>0</v>
      </c>
      <c r="CN98" s="75" t="n">
        <f aca="false">IFERROR((CN97-CN96)/(Model!CM109-(Model!CM105+Model!CM106)),0)</f>
        <v>0</v>
      </c>
      <c r="CO98" s="75" t="n">
        <f aca="false">IFERROR((CO97-CO96)/(Model!CN109-(Model!CN105+Model!CN106)),0)</f>
        <v>0</v>
      </c>
      <c r="CP98" s="75" t="n">
        <f aca="false">IFERROR((CP97-CP96)/(Model!CO109-(Model!CO105+Model!CO106)),0)</f>
        <v>0</v>
      </c>
      <c r="CQ98" s="75" t="n">
        <f aca="false">IFERROR((CQ97-CQ96)/(Model!CP109-(Model!CP105+Model!CP106)),0)</f>
        <v>0</v>
      </c>
      <c r="CR98" s="75" t="n">
        <f aca="false">IFERROR((CR97-CR96)/(Model!CQ109-(Model!CQ105+Model!CQ106)),0)</f>
        <v>0</v>
      </c>
      <c r="CS98" s="75" t="n">
        <f aca="false">IFERROR((CS97-CS96)/(Model!CR109-(Model!CR105+Model!CR106)),0)</f>
        <v>0</v>
      </c>
      <c r="CT98" s="75" t="n">
        <f aca="false">IFERROR((CT97-CT96)/(Model!CS109-(Model!CS105+Model!CS106)),0)</f>
        <v>0</v>
      </c>
      <c r="CU98" s="75" t="n">
        <f aca="false">IFERROR((CU97-CU96)/(Model!CT109-(Model!CT105+Model!CT106)),0)</f>
        <v>0</v>
      </c>
      <c r="CV98" s="75" t="n">
        <f aca="false">IFERROR((CV97-CV96)/(Model!CU109-(Model!CU105+Model!CU106)),0)</f>
        <v>0</v>
      </c>
      <c r="CW98" s="75" t="n">
        <f aca="false">IFERROR((CW97-CW96)/(Model!CV109-(Model!CV105+Model!CV106)),0)</f>
        <v>0</v>
      </c>
      <c r="CX98" s="75" t="n">
        <f aca="false">IFERROR((CX97-CX96)/(Model!CW109-(Model!CW105+Model!CW106)),0)</f>
        <v>0</v>
      </c>
      <c r="CY98" s="75" t="n">
        <f aca="false">IFERROR((CY97-CY96)/(Model!CX109-(Model!CX105+Model!CX106)),0)</f>
        <v>0</v>
      </c>
      <c r="CZ98" s="75" t="n">
        <f aca="false">IFERROR((CZ97-CZ96)/(Model!CY109-(Model!CY105+Model!CY106)),0)</f>
        <v>0</v>
      </c>
      <c r="DA98" s="75" t="n">
        <f aca="false">IFERROR((DA97-DA96)/(Model!CZ109-(Model!CZ105+Model!CZ106)),0)</f>
        <v>0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customFormat="false" ht="15" hidden="false" customHeight="true" outlineLevel="0" collapsed="false">
      <c r="A99" s="73" t="s">
        <v>978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788470.429600235</v>
      </c>
      <c r="AK99" s="74" t="n">
        <f aca="false">Model!AJ109+SUM(Model!AJ113:AJ143)+Model!AJ145-(Model!AJ105+Model!AJ106)</f>
        <v>528714.5188846</v>
      </c>
      <c r="AL99" s="74" t="n">
        <f aca="false">Model!AK109+SUM(Model!AK113:AK143)+Model!AK145-(Model!AK105+Model!AK106)</f>
        <v>387441.02757485</v>
      </c>
      <c r="AM99" s="74" t="n">
        <f aca="false">Model!AL109+SUM(Model!AL113:AL143)+Model!AL145-(Model!AL105+Model!AL106)</f>
        <v>462819.49131644</v>
      </c>
      <c r="AN99" s="74" t="n">
        <f aca="false">Model!AM109+SUM(Model!AM113:AM143)+Model!AM145-(Model!AM105+Model!AM106)</f>
        <v>111706.420558677</v>
      </c>
      <c r="AO99" s="74" t="n">
        <f aca="false">Model!AN109+SUM(Model!AN113:AN143)+Model!AN145-(Model!AN105+Model!AN106)</f>
        <v>3224.37055867767</v>
      </c>
      <c r="AP99" s="74" t="n">
        <f aca="false">Model!AO109+SUM(Model!AO113:AO143)+Model!AO145-(Model!AO105+Model!AO106)</f>
        <v>-46428.2492258422</v>
      </c>
      <c r="AQ99" s="74" t="n">
        <f aca="false">Model!AP109+SUM(Model!AP113:AP143)+Model!AP145-(Model!AP105+Model!AP106)</f>
        <v>-46428.2492258422</v>
      </c>
      <c r="AR99" s="74" t="n">
        <f aca="false">Model!AQ109+SUM(Model!AQ113:AQ143)+Model!AQ145-(Model!AQ105+Model!AQ106)</f>
        <v>-46428.2492258427</v>
      </c>
      <c r="AS99" s="74" t="n">
        <f aca="false">Model!AR109+SUM(Model!AR113:AR143)+Model!AR145-(Model!AR105+Model!AR106)</f>
        <v>-46428.2492258427</v>
      </c>
      <c r="AT99" s="74" t="n">
        <f aca="false">Model!AS109+SUM(Model!AS113:AS143)+Model!AS145-(Model!AS105+Model!AS106)</f>
        <v>-46428.2492258427</v>
      </c>
      <c r="AU99" s="74" t="n">
        <f aca="false">Model!AT109+SUM(Model!AT113:AT143)+Model!AT145-(Model!AT105+Model!AT106)</f>
        <v>-46428.2492258427</v>
      </c>
      <c r="AV99" s="74" t="n">
        <f aca="false">Model!AU109+SUM(Model!AU113:AU143)+Model!AU145-(Model!AU105+Model!AU106)</f>
        <v>376704.584370497</v>
      </c>
      <c r="AW99" s="74" t="n">
        <f aca="false">Model!AV109+SUM(Model!AV113:AV143)+Model!AV145-(Model!AV105+Model!AV106)</f>
        <v>-338264.858141973</v>
      </c>
      <c r="AX99" s="74" t="n">
        <f aca="false">Model!AW109+SUM(Model!AW113:AW143)+Model!AW145-(Model!AW105+Model!AW106)</f>
        <v>-338264.858141973</v>
      </c>
      <c r="AY99" s="74" t="n">
        <f aca="false">Model!AX109+SUM(Model!AX113:AX143)+Model!AX145-(Model!AX105+Model!AX106)</f>
        <v>-338264.858141973</v>
      </c>
      <c r="AZ99" s="74" t="n">
        <f aca="false">Model!AY109+SUM(Model!AY113:AY143)+Model!AY145-(Model!AY105+Model!AY106)</f>
        <v>-338264.858141973</v>
      </c>
      <c r="BA99" s="74" t="n">
        <f aca="false">Model!AZ109+SUM(Model!AZ113:AZ143)+Model!AZ145-(Model!AZ105+Model!AZ106)</f>
        <v>-338264.858141973</v>
      </c>
      <c r="BB99" s="74" t="n">
        <f aca="false">Model!BA109+SUM(Model!BA113:BA143)+Model!BA145-(Model!BA105+Model!BA106)</f>
        <v>-348183.348122184</v>
      </c>
      <c r="BC99" s="74" t="n">
        <f aca="false">Model!BB109+SUM(Model!BB113:BB143)+Model!BB145-(Model!BB105+Model!BB106)</f>
        <v>-348183.348122184</v>
      </c>
      <c r="BD99" s="74" t="n">
        <f aca="false">Model!BC109+SUM(Model!BC113:BC143)+Model!BC145-(Model!BC105+Model!BC106)</f>
        <v>-348183.348122184</v>
      </c>
      <c r="BE99" s="74" t="n">
        <f aca="false">Model!BD109+SUM(Model!BD113:BD143)+Model!BD145-(Model!BD105+Model!BD106)</f>
        <v>-348183.348122184</v>
      </c>
      <c r="BF99" s="74" t="n">
        <f aca="false">Model!BE109+SUM(Model!BE113:BE143)+Model!BE145-(Model!BE105+Model!BE106)</f>
        <v>-348183.348122184</v>
      </c>
      <c r="BG99" s="74" t="n">
        <f aca="false">Model!BF109+SUM(Model!BF113:BF143)+Model!BF145-(Model!BF105+Model!BF106)</f>
        <v>-348183.348122184</v>
      </c>
      <c r="BH99" s="74" t="n">
        <f aca="false">Model!BG109+SUM(Model!BG113:BG143)+Model!BG145-(Model!BG105+Model!BG106)</f>
        <v>-348183.348122184</v>
      </c>
      <c r="BI99" s="74" t="n">
        <f aca="false">Model!BH109+SUM(Model!BH113:BH143)+Model!BH145-(Model!BH105+Model!BH106)</f>
        <v>-99247.0730665836</v>
      </c>
      <c r="BJ99" s="74" t="n">
        <f aca="false">Model!BI109+SUM(Model!BI113:BI143)+Model!BI145-(Model!BI105+Model!BI106)</f>
        <v>-505842.98899073</v>
      </c>
      <c r="BK99" s="74" t="n">
        <f aca="false">Model!BJ109+SUM(Model!BJ113:BJ143)+Model!BJ145-(Model!BJ105+Model!BJ106)</f>
        <v>-505842.98899073</v>
      </c>
      <c r="BL99" s="74" t="n">
        <f aca="false">Model!BK109+SUM(Model!BK113:BK143)+Model!BK145-(Model!BK105+Model!BK106)</f>
        <v>-505842.98899073</v>
      </c>
      <c r="BM99" s="74" t="n">
        <f aca="false">Model!BL109+SUM(Model!BL113:BL143)+Model!BL145-(Model!BL105+Model!BL106)</f>
        <v>-505842.98899073</v>
      </c>
      <c r="BN99" s="74" t="n">
        <f aca="false">Model!BM109+SUM(Model!BM113:BM143)+Model!BM145-(Model!BM105+Model!BM106)</f>
        <v>-515959.848770545</v>
      </c>
      <c r="BO99" s="74" t="n">
        <f aca="false">Model!BN109+SUM(Model!BN113:BN143)+Model!BN145-(Model!BN105+Model!BN106)</f>
        <v>-515959.848770545</v>
      </c>
      <c r="BP99" s="74" t="n">
        <f aca="false">Model!BO109+SUM(Model!BO113:BO143)+Model!BO145-(Model!BO105+Model!BO106)</f>
        <v>-515959.848770545</v>
      </c>
      <c r="BQ99" s="74" t="n">
        <f aca="false">Model!BP109+SUM(Model!BP113:BP143)+Model!BP145-(Model!BP105+Model!BP106)</f>
        <v>-515959.848770545</v>
      </c>
      <c r="BR99" s="74" t="n">
        <f aca="false">Model!BQ109+SUM(Model!BQ113:BQ143)+Model!BQ145-(Model!BQ105+Model!BQ106)</f>
        <v>-515959.848770545</v>
      </c>
      <c r="BS99" s="74" t="n">
        <f aca="false">Model!BR109+SUM(Model!BR113:BR143)+Model!BR145-(Model!BR105+Model!BR106)</f>
        <v>-515959.848770545</v>
      </c>
      <c r="BT99" s="74" t="n">
        <f aca="false">Model!BS109+SUM(Model!BS113:BS143)+Model!BS145-(Model!BS105+Model!BS106)</f>
        <v>-515959.848770545</v>
      </c>
      <c r="BU99" s="74" t="n">
        <f aca="false">Model!BT109+SUM(Model!BT113:BT143)+Model!BT145-(Model!BT105+Model!BT106)</f>
        <v>-515959.848770545</v>
      </c>
      <c r="BV99" s="74" t="n">
        <f aca="false">Model!BU109+SUM(Model!BU113:BU143)+Model!BU145-(Model!BU105+Model!BU106)</f>
        <v>-515959.848770545</v>
      </c>
      <c r="BW99" s="74" t="n">
        <f aca="false">Model!BV109+SUM(Model!BV113:BV143)+Model!BV145-(Model!BV105+Model!BV106)</f>
        <v>-515959.848770545</v>
      </c>
      <c r="BX99" s="74" t="n">
        <f aca="false">Model!BW109+SUM(Model!BW113:BW143)+Model!BW145-(Model!BW105+Model!BW106)</f>
        <v>-515959.848770545</v>
      </c>
      <c r="BY99" s="74" t="n">
        <f aca="false">Model!BX109+SUM(Model!BX113:BX143)+Model!BX145-(Model!BX105+Model!BX106)</f>
        <v>-515959.848770545</v>
      </c>
      <c r="BZ99" s="74" t="n">
        <f aca="false">Model!BY109+SUM(Model!BY113:BY143)+Model!BY145-(Model!BY105+Model!BY106)</f>
        <v>-526279.045745956</v>
      </c>
      <c r="CA99" s="74" t="n">
        <f aca="false">Model!BZ109+SUM(Model!BZ113:BZ143)+Model!BZ145-(Model!BZ105+Model!BZ106)</f>
        <v>-526279.045745956</v>
      </c>
      <c r="CB99" s="74" t="n">
        <f aca="false">Model!CA109+SUM(Model!CA113:CA143)+Model!CA145-(Model!CA105+Model!CA106)</f>
        <v>-526279.045745956</v>
      </c>
      <c r="CC99" s="74" t="n">
        <f aca="false">Model!CB109+SUM(Model!CB113:CB143)+Model!CB145-(Model!CB105+Model!CB106)</f>
        <v>-526279.045745956</v>
      </c>
      <c r="CD99" s="74" t="n">
        <f aca="false">Model!CC109+SUM(Model!CC113:CC143)+Model!CC145-(Model!CC105+Model!CC106)</f>
        <v>-526279.045745956</v>
      </c>
      <c r="CE99" s="74" t="n">
        <f aca="false">Model!CD109+SUM(Model!CD113:CD143)+Model!CD145-(Model!CD105+Model!CD106)</f>
        <v>-526279.045745956</v>
      </c>
      <c r="CF99" s="74" t="n">
        <f aca="false">Model!CE109+SUM(Model!CE113:CE143)+Model!CE145-(Model!CE105+Model!CE106)</f>
        <v>-526279.045745956</v>
      </c>
      <c r="CG99" s="74" t="n">
        <f aca="false">Model!CF109+SUM(Model!CF113:CF143)+Model!CF145-(Model!CF105+Model!CF106)</f>
        <v>-526279.045745956</v>
      </c>
      <c r="CH99" s="74" t="n">
        <f aca="false">Model!CG109+SUM(Model!CG113:CG143)+Model!CG145-(Model!CG105+Model!CG106)</f>
        <v>-526279.045745956</v>
      </c>
      <c r="CI99" s="74" t="n">
        <f aca="false">Model!CH109+SUM(Model!CH113:CH143)+Model!CH145-(Model!CH105+Model!CH106)</f>
        <v>-526279.045745956</v>
      </c>
      <c r="CJ99" s="74" t="n">
        <f aca="false">Model!CI109+SUM(Model!CI113:CI143)+Model!CI145-(Model!CI105+Model!CI106)</f>
        <v>-526279.045745956</v>
      </c>
      <c r="CK99" s="74" t="n">
        <f aca="false">Model!CJ109+SUM(Model!CJ113:CJ143)+Model!CJ145-(Model!CJ105+Model!CJ106)</f>
        <v>-526279.045745956</v>
      </c>
      <c r="CL99" s="74" t="n">
        <f aca="false">Model!CK109+SUM(Model!CK113:CK143)+Model!CK145-(Model!CK105+Model!CK106)</f>
        <v>-536804.626660875</v>
      </c>
      <c r="CM99" s="74" t="n">
        <f aca="false">Model!CL109+SUM(Model!CL113:CL143)+Model!CL145-(Model!CL105+Model!CL106)</f>
        <v>-536804.626660875</v>
      </c>
      <c r="CN99" s="74" t="n">
        <f aca="false">Model!CM109+SUM(Model!CM113:CM143)+Model!CM145-(Model!CM105+Model!CM106)</f>
        <v>-536804.626660875</v>
      </c>
      <c r="CO99" s="74" t="n">
        <f aca="false">Model!CN109+SUM(Model!CN113:CN143)+Model!CN145-(Model!CN105+Model!CN106)</f>
        <v>-536804.626660875</v>
      </c>
      <c r="CP99" s="74" t="n">
        <f aca="false">Model!CO109+SUM(Model!CO113:CO143)+Model!CO145-(Model!CO105+Model!CO106)</f>
        <v>-536804.626660875</v>
      </c>
      <c r="CQ99" s="74" t="n">
        <f aca="false">Model!CP109+SUM(Model!CP113:CP143)+Model!CP145-(Model!CP105+Model!CP106)</f>
        <v>-536804.626660875</v>
      </c>
      <c r="CR99" s="74" t="n">
        <f aca="false">Model!CQ109+SUM(Model!CQ113:CQ143)+Model!CQ145-(Model!CQ105+Model!CQ106)</f>
        <v>-536804.626660875</v>
      </c>
      <c r="CS99" s="74" t="n">
        <f aca="false">Model!CR109+SUM(Model!CR113:CR143)+Model!CR145-(Model!CR105+Model!CR106)</f>
        <v>-536804.626660875</v>
      </c>
      <c r="CT99" s="74" t="n">
        <f aca="false">Model!CS109+SUM(Model!CS113:CS143)+Model!CS145-(Model!CS105+Model!CS106)</f>
        <v>-536804.626660875</v>
      </c>
      <c r="CU99" s="74" t="n">
        <f aca="false">Model!CT109+SUM(Model!CT113:CT143)+Model!CT145-(Model!CT105+Model!CT106)</f>
        <v>-472713.949143898</v>
      </c>
      <c r="CV99" s="74" t="n">
        <f aca="false">Model!CU109+SUM(Model!CU113:CU143)+Model!CU145-(Model!CU105+Model!CU106)</f>
        <v>-472713.949143898</v>
      </c>
      <c r="CW99" s="74" t="n">
        <f aca="false">Model!CV109+SUM(Model!CV113:CV143)+Model!CV145-(Model!CV105+Model!CV106)</f>
        <v>-472713.949143898</v>
      </c>
      <c r="CX99" s="74" t="n">
        <f aca="false">Model!CW109+SUM(Model!CW113:CW143)+Model!CW145-(Model!CW105+Model!CW106)</f>
        <v>-482168.228126776</v>
      </c>
      <c r="CY99" s="74" t="n">
        <f aca="false">Model!CX109+SUM(Model!CX113:CX143)+Model!CX145-(Model!CX105+Model!CX106)</f>
        <v>-482168.228126776</v>
      </c>
      <c r="CZ99" s="74" t="n">
        <f aca="false">Model!CY109+SUM(Model!CY113:CY143)+Model!CY145-(Model!CY105+Model!CY106)</f>
        <v>-482168.228126776</v>
      </c>
      <c r="DA99" s="74" t="n">
        <f aca="false">Model!CZ109+SUM(Model!CZ113:CZ143)+Model!CZ145-(Model!CZ105+Model!CZ106)</f>
        <v>-482168.228126776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customFormat="false" ht="15" hidden="false" customHeight="true" outlineLevel="0" collapsed="false">
      <c r="A100" s="73" t="s">
        <v>979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241613.003040589</v>
      </c>
      <c r="AK100" s="76" t="n">
        <f aca="false">AK98*AK99</f>
        <v>251510.073161728</v>
      </c>
      <c r="AL100" s="76" t="n">
        <f aca="false">AL98*AL99</f>
        <v>162548.402466817</v>
      </c>
      <c r="AM100" s="76" t="n">
        <f aca="false">AM98*AM99</f>
        <v>166444.109930397</v>
      </c>
      <c r="AN100" s="76" t="n">
        <f aca="false">AN98*AN99</f>
        <v>22281.6899018726</v>
      </c>
      <c r="AO100" s="76" t="n">
        <f aca="false">AO98*AO99</f>
        <v>785.710368601547</v>
      </c>
      <c r="AP100" s="76" t="n">
        <f aca="false">AP98*AP99</f>
        <v>-12318.5558471632</v>
      </c>
      <c r="AQ100" s="76" t="n">
        <f aca="false">AQ98*AQ99</f>
        <v>-12318.5558471632</v>
      </c>
      <c r="AR100" s="76" t="n">
        <f aca="false">AR98*AR99</f>
        <v>-12318.5558471633</v>
      </c>
      <c r="AS100" s="76" t="n">
        <f aca="false">AS98*AS99</f>
        <v>-12318.5558471633</v>
      </c>
      <c r="AT100" s="76" t="n">
        <f aca="false">AT98*AT99</f>
        <v>-12318.5558471633</v>
      </c>
      <c r="AU100" s="76" t="n">
        <f aca="false">AU98*AU99</f>
        <v>-12318.5558471633</v>
      </c>
      <c r="AV100" s="76" t="n">
        <f aca="false">AV98*AV99</f>
        <v>116517.092571949</v>
      </c>
      <c r="AW100" s="76" t="n">
        <f aca="false">AW98*AW99</f>
        <v>-0</v>
      </c>
      <c r="AX100" s="76" t="n">
        <f aca="false">AX98*AX99</f>
        <v>-0</v>
      </c>
      <c r="AY100" s="76" t="n">
        <f aca="false">AY98*AY99</f>
        <v>-0</v>
      </c>
      <c r="AZ100" s="76" t="n">
        <f aca="false">AZ98*AZ99</f>
        <v>-0</v>
      </c>
      <c r="BA100" s="76" t="n">
        <f aca="false">BA98*BA99</f>
        <v>-0</v>
      </c>
      <c r="BB100" s="76" t="n">
        <f aca="false">BB98*BB99</f>
        <v>-0</v>
      </c>
      <c r="BC100" s="76" t="n">
        <f aca="false">BC98*BC99</f>
        <v>-0</v>
      </c>
      <c r="BD100" s="76" t="n">
        <f aca="false">BD98*BD99</f>
        <v>-0</v>
      </c>
      <c r="BE100" s="76" t="n">
        <f aca="false">BE98*BE99</f>
        <v>-0</v>
      </c>
      <c r="BF100" s="76" t="n">
        <f aca="false">BF98*BF99</f>
        <v>-0</v>
      </c>
      <c r="BG100" s="76" t="n">
        <f aca="false">BG98*BG99</f>
        <v>-0</v>
      </c>
      <c r="BH100" s="76" t="n">
        <f aca="false">BH98*BH99</f>
        <v>-0</v>
      </c>
      <c r="BI100" s="76" t="n">
        <f aca="false">BI98*BI99</f>
        <v>-0</v>
      </c>
      <c r="BJ100" s="76" t="n">
        <f aca="false">BJ98*BJ99</f>
        <v>-0</v>
      </c>
      <c r="BK100" s="76" t="n">
        <f aca="false">BK98*BK99</f>
        <v>-0</v>
      </c>
      <c r="BL100" s="76" t="n">
        <f aca="false">BL98*BL99</f>
        <v>-0</v>
      </c>
      <c r="BM100" s="76" t="n">
        <f aca="false">BM98*BM99</f>
        <v>-0</v>
      </c>
      <c r="BN100" s="76" t="n">
        <f aca="false">BN98*BN99</f>
        <v>-0</v>
      </c>
      <c r="BO100" s="76" t="n">
        <f aca="false">BO98*BO99</f>
        <v>-0</v>
      </c>
      <c r="BP100" s="76" t="n">
        <f aca="false">BP98*BP99</f>
        <v>-0</v>
      </c>
      <c r="BQ100" s="76" t="n">
        <f aca="false">BQ98*BQ99</f>
        <v>-0</v>
      </c>
      <c r="BR100" s="76" t="n">
        <f aca="false">BR98*BR99</f>
        <v>-0</v>
      </c>
      <c r="BS100" s="76" t="n">
        <f aca="false">BS98*BS99</f>
        <v>-0</v>
      </c>
      <c r="BT100" s="76" t="n">
        <f aca="false">BT98*BT99</f>
        <v>-0</v>
      </c>
      <c r="BU100" s="76" t="n">
        <f aca="false">BU98*BU99</f>
        <v>-0</v>
      </c>
      <c r="BV100" s="76" t="n">
        <f aca="false">BV98*BV99</f>
        <v>-0</v>
      </c>
      <c r="BW100" s="76" t="n">
        <f aca="false">BW98*BW99</f>
        <v>-0</v>
      </c>
      <c r="BX100" s="76" t="n">
        <f aca="false">BX98*BX99</f>
        <v>-0</v>
      </c>
      <c r="BY100" s="76" t="n">
        <f aca="false">BY98*BY99</f>
        <v>-0</v>
      </c>
      <c r="BZ100" s="76" t="n">
        <f aca="false">BZ98*BZ99</f>
        <v>-0</v>
      </c>
      <c r="CA100" s="76" t="n">
        <f aca="false">CA98*CA99</f>
        <v>-0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customFormat="false" ht="15" hidden="false" customHeight="true" outlineLevel="0" collapsed="false">
      <c r="A101" s="73" t="s">
        <v>980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00" t="s">
        <v>981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customFormat="fals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customFormat="false" ht="15" hidden="false" customHeight="true" outlineLevel="0" collapsed="false">
      <c r="A3" s="317"/>
      <c r="B3" s="318" t="s">
        <v>982</v>
      </c>
      <c r="C3" s="318" t="s">
        <v>983</v>
      </c>
      <c r="D3" s="318" t="s">
        <v>984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customFormat="fals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customFormat="fals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customFormat="false" ht="15" hidden="false" customHeight="true" outlineLevel="0" collapsed="false">
      <c r="A6" s="321" t="s">
        <v>985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customFormat="false" ht="15" hidden="false" customHeight="true" outlineLevel="0" collapsed="false">
      <c r="A7" s="93" t="s">
        <v>986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customFormat="false" ht="15" hidden="false" customHeight="true" outlineLevel="0" collapsed="false">
      <c r="A8" s="321" t="s">
        <v>987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customFormat="false" ht="15" hidden="false" customHeight="true" outlineLevel="0" collapsed="false">
      <c r="A9" s="93" t="s">
        <v>970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customFormat="false" ht="15" hidden="false" customHeight="true" outlineLevel="0" collapsed="false">
      <c r="A10" s="231" t="s">
        <v>988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customFormat="fals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customFormat="false" ht="15" hidden="false" customHeight="true" outlineLevel="0" collapsed="false">
      <c r="A12" s="295" t="s">
        <v>989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customFormat="false" ht="15" hidden="false" customHeight="true" outlineLevel="0" collapsed="false">
      <c r="A13" s="321" t="s">
        <v>985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customFormat="false" ht="15" hidden="false" customHeight="true" outlineLevel="0" collapsed="false">
      <c r="A14" s="326" t="s">
        <v>986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customFormat="false" ht="15" hidden="false" customHeight="true" outlineLevel="0" collapsed="false">
      <c r="A15" s="321" t="s">
        <v>987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customFormat="false" ht="15" hidden="false" customHeight="true" outlineLevel="0" collapsed="false">
      <c r="A16" s="326" t="s">
        <v>970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customFormat="false" ht="15" hidden="false" customHeight="true" outlineLevel="0" collapsed="false">
      <c r="A17" s="100" t="s">
        <v>988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customFormat="fals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customFormat="fals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customFormat="false" ht="15" hidden="false" customHeight="true" outlineLevel="0" collapsed="false">
      <c r="A20" s="332" t="s">
        <v>985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customFormat="false" ht="15" hidden="false" customHeight="true" outlineLevel="0" collapsed="false">
      <c r="A21" s="334" t="s">
        <v>986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customFormat="false" ht="15" hidden="false" customHeight="true" outlineLevel="0" collapsed="false">
      <c r="A22" s="332" t="s">
        <v>987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customFormat="false" ht="15" hidden="false" customHeight="true" outlineLevel="0" collapsed="false">
      <c r="A23" s="93" t="s">
        <v>970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customFormat="false" ht="15" hidden="false" customHeight="true" outlineLevel="0" collapsed="false">
      <c r="A24" s="236" t="s">
        <v>988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customFormat="fals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customFormat="false" ht="15" hidden="false" customHeight="true" outlineLevel="0" collapsed="false">
      <c r="A26" s="337" t="s">
        <v>990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customFormat="false" ht="15" hidden="false" customHeight="true" outlineLevel="0" collapsed="false">
      <c r="A27" s="339" t="s">
        <v>991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customFormat="false" ht="15" hidden="false" customHeight="true" outlineLevel="0" collapsed="false">
      <c r="A28" s="93" t="s">
        <v>992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customFormat="false" ht="15" hidden="false" customHeight="true" outlineLevel="0" collapsed="false">
      <c r="A29" s="341" t="s">
        <v>993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customFormat="false" ht="15" hidden="false" customHeight="true" outlineLevel="0" collapsed="false">
      <c r="A30" s="343" t="s">
        <v>994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customFormat="false" ht="15" hidden="false" customHeight="true" outlineLevel="0" collapsed="false">
      <c r="A31" s="100" t="s">
        <v>995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customFormat="fals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customFormat="fals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customFormat="false" ht="15" hidden="false" customHeight="true" outlineLevel="0" collapsed="false">
      <c r="A34" s="345"/>
      <c r="B34" s="346"/>
      <c r="C34" s="346"/>
      <c r="D34" s="346"/>
    </row>
    <row r="35" customFormat="false" ht="15" hidden="false" customHeight="true" outlineLevel="0" collapsed="false">
      <c r="A35" s="323"/>
      <c r="B35" s="324"/>
      <c r="C35" s="324"/>
      <c r="D35" s="324"/>
    </row>
    <row r="37" customFormat="false" ht="15" hidden="false" customHeight="true" outlineLevel="0" collapsed="false">
      <c r="A37" s="347"/>
    </row>
    <row r="38" customFormat="false" ht="15" hidden="false" customHeight="true" outlineLevel="0" collapsed="false">
      <c r="A38" s="348"/>
    </row>
    <row r="39" customFormat="false" ht="15" hidden="false" customHeight="true" outlineLevel="0" collapsed="false">
      <c r="A39" s="348"/>
    </row>
    <row r="40" customFormat="false" ht="15" hidden="false" customHeight="true" outlineLevel="0" collapsed="false">
      <c r="A40" s="348" t="s">
        <v>996</v>
      </c>
    </row>
    <row r="41" customFormat="false" ht="15" hidden="false" customHeight="true" outlineLevel="0" collapsed="false">
      <c r="A41" s="348" t="s">
        <v>997</v>
      </c>
    </row>
    <row r="42" customFormat="false" ht="15" hidden="false" customHeight="true" outlineLevel="0" collapsed="false">
      <c r="A42" s="348" t="s">
        <v>998</v>
      </c>
    </row>
    <row r="43" customFormat="false" ht="15" hidden="false" customHeight="true" outlineLevel="0" collapsed="false">
      <c r="A43" s="348" t="s">
        <v>999</v>
      </c>
    </row>
    <row r="44" customFormat="false" ht="15" hidden="false" customHeight="true" outlineLevel="0" collapsed="false">
      <c r="A44" s="348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97" t="s">
        <v>1001</v>
      </c>
    </row>
    <row r="2" customFormat="false" ht="15" hidden="false" customHeight="true" outlineLevel="0" collapsed="false">
      <c r="A2" s="93" t="s">
        <v>1002</v>
      </c>
      <c r="B2" s="349" t="n">
        <v>0.0025</v>
      </c>
    </row>
    <row r="3" customFormat="false" ht="15" hidden="false" customHeight="true" outlineLevel="0" collapsed="false">
      <c r="A3" s="93" t="s">
        <v>1003</v>
      </c>
      <c r="B3" s="350" t="n">
        <v>0.1</v>
      </c>
    </row>
    <row r="4" customFormat="false" ht="15" hidden="false" customHeight="true" outlineLevel="0" collapsed="false"/>
    <row r="5" customFormat="false" ht="30" hidden="false" customHeight="true" outlineLevel="0" collapsed="false">
      <c r="A5" s="351" t="s">
        <v>1004</v>
      </c>
      <c r="B5" s="351" t="s">
        <v>1005</v>
      </c>
      <c r="C5" s="351" t="s">
        <v>1006</v>
      </c>
      <c r="D5" s="352" t="s">
        <v>1007</v>
      </c>
      <c r="E5" s="352" t="s">
        <v>1008</v>
      </c>
      <c r="F5" s="352" t="s">
        <v>1009</v>
      </c>
      <c r="G5" s="353" t="s">
        <v>378</v>
      </c>
    </row>
    <row r="6" customFormat="fals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customFormat="fals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customFormat="fals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53655309.9414803</v>
      </c>
      <c r="E8" s="106" t="n">
        <f aca="false">SUM(Helpers!AA101:AL101)</f>
        <v>35077463.9093678</v>
      </c>
      <c r="F8" s="106" t="n">
        <f aca="false">D8-E8</f>
        <v>18577846.0321126</v>
      </c>
      <c r="G8" s="354" t="n">
        <f aca="false">IF(F8&gt;=Assumptions!$B$86,Assumptions!$C$86,IF(F8&gt;=Assumptions!$B$85,Assumptions!$C$85,IF(F8&gt;=Assumptions!$B$84,Assumptions!$C$84,Assumptions!$C$83)))</f>
        <v>0.25</v>
      </c>
    </row>
    <row r="9" customFormat="fals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5454020.6293392</v>
      </c>
      <c r="E9" s="106" t="n">
        <f aca="false">SUM(Helpers!AM101:AX101)</f>
        <v>489046.905573</v>
      </c>
      <c r="F9" s="106" t="n">
        <f aca="false">D9-E9</f>
        <v>4964973.7237662</v>
      </c>
      <c r="G9" s="354" t="n">
        <f aca="false">IF(F9&gt;=Assumptions!$B$86,Assumptions!$C$86,IF(F9&gt;=Assumptions!$B$85,Assumptions!$C$85,IF(F9&gt;=Assumptions!$B$84,Assumptions!$C$84,Assumptions!$C$83)))</f>
        <v>0.25</v>
      </c>
    </row>
    <row r="10" customFormat="fals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0</v>
      </c>
      <c r="E10" s="106" t="n">
        <f aca="false">SUM(Helpers!AY101:BJ101)</f>
        <v>0</v>
      </c>
      <c r="F10" s="106" t="n">
        <f aca="false">D10-E10</f>
        <v>0</v>
      </c>
      <c r="G10" s="354" t="n">
        <f aca="false">IF(F10&gt;=Assumptions!$B$86,Assumptions!$C$86,IF(F10&gt;=Assumptions!$B$85,Assumptions!$C$85,IF(F10&gt;=Assumptions!$B$84,Assumptions!$C$84,Assumptions!$C$83)))</f>
        <v>0.25</v>
      </c>
    </row>
    <row r="11" customFormat="fals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0</v>
      </c>
      <c r="E11" s="106" t="n">
        <f aca="false">SUM(Helpers!BK101:BV101)</f>
        <v>0</v>
      </c>
      <c r="F11" s="106" t="n">
        <f aca="false">D11-E11</f>
        <v>0</v>
      </c>
      <c r="G11" s="354" t="n">
        <f aca="false">IF(F11&gt;=Assumptions!$B$86,Assumptions!$C$86,IF(F11&gt;=Assumptions!$B$85,Assumptions!$C$85,IF(F11&gt;=Assumptions!$B$84,Assumptions!$C$84,Assumptions!$C$83)))</f>
        <v>0.25</v>
      </c>
    </row>
    <row r="12" customFormat="fals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0</v>
      </c>
      <c r="E12" s="106" t="n">
        <f aca="false">SUM(Helpers!BW101:CH101)</f>
        <v>0</v>
      </c>
      <c r="F12" s="106" t="n">
        <f aca="false">D12-E12</f>
        <v>0</v>
      </c>
      <c r="G12" s="354" t="n">
        <f aca="false">IF(F12&gt;=Assumptions!$B$86,Assumptions!$C$86,IF(F12&gt;=Assumptions!$B$85,Assumptions!$C$85,IF(F12&gt;=Assumptions!$B$84,Assumptions!$C$84,Assumptions!$C$83)))</f>
        <v>0.25</v>
      </c>
    </row>
    <row r="13" customFormat="fals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54" t="n">
        <f aca="false">IF(F13&gt;=Assumptions!$B$86,Assumptions!$C$86,IF(F13&gt;=Assumptions!$B$85,Assumptions!$C$85,IF(F13&gt;=Assumptions!$B$84,Assumptions!$C$84,Assumptions!$C$83)))</f>
        <v>0.25</v>
      </c>
    </row>
    <row r="14" customFormat="fals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customFormat="fals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customFormat="false" ht="15" hidden="false" customHeight="true" outlineLevel="0" collapsed="false">
      <c r="A16" s="232" t="s">
        <v>1010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customFormat="false" ht="15" hidden="false" customHeight="true" outlineLevel="0" collapsed="false">
      <c r="A17" s="232" t="s">
        <v>1011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8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6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5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32" t="s">
        <v>1012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60775.06115325</v>
      </c>
      <c r="AK18" s="106" t="n">
        <f aca="false">IFERROR(AK16/AK17,0)</f>
        <v>69457.2127465714</v>
      </c>
      <c r="AL18" s="106" t="n">
        <f aca="false">IFERROR(AL16/AL17,0)</f>
        <v>81033.414871</v>
      </c>
      <c r="AM18" s="106" t="n">
        <f aca="false">IFERROR(AM16/AM17,0)</f>
        <v>97240.0978452</v>
      </c>
      <c r="AN18" s="106" t="n">
        <f aca="false">IFERROR(AN16/AN17,0)</f>
        <v>162066.829742</v>
      </c>
      <c r="AO18" s="106" t="n">
        <f aca="false">IFERROR(AO16/AO17,0)</f>
        <v>162066.829742</v>
      </c>
      <c r="AP18" s="106" t="n">
        <f aca="false">IFERROR(AP16/AP17,0)</f>
        <v>165308.16633684</v>
      </c>
      <c r="AQ18" s="106" t="n">
        <f aca="false">IFERROR(AQ16/AQ17,0)</f>
        <v>165308.16633684</v>
      </c>
      <c r="AR18" s="106" t="n">
        <f aca="false">IFERROR(AR16/AR17,0)</f>
        <v>165308.16633684</v>
      </c>
      <c r="AS18" s="106" t="n">
        <f aca="false">IFERROR(AS16/AS17,0)</f>
        <v>165308.16633684</v>
      </c>
      <c r="AT18" s="106" t="n">
        <f aca="false">IFERROR(AT16/AT17,0)</f>
        <v>165308.16633684</v>
      </c>
      <c r="AU18" s="106" t="n">
        <f aca="false">IFERROR(AU16/AU17,0)</f>
        <v>165308.16633684</v>
      </c>
      <c r="AV18" s="106" t="n">
        <f aca="false">IFERROR(AV16/AV17,0)</f>
        <v>165308.16633684</v>
      </c>
      <c r="AW18" s="106" t="n">
        <f aca="false">IFERROR(AW16/AW17,0)</f>
        <v>495924.49901052</v>
      </c>
      <c r="AX18" s="106" t="n">
        <f aca="false">IFERROR(AX16/AX17,0)</f>
        <v>495924.49901052</v>
      </c>
      <c r="AY18" s="106" t="n">
        <f aca="false">IFERROR(AY16/AY17,0)</f>
        <v>495924.49901052</v>
      </c>
      <c r="AZ18" s="106" t="n">
        <f aca="false">IFERROR(AZ16/AZ17,0)</f>
        <v>495924.49901052</v>
      </c>
      <c r="BA18" s="106" t="n">
        <f aca="false">IFERROR(BA16/BA17,0)</f>
        <v>495924.49901052</v>
      </c>
      <c r="BB18" s="106" t="n">
        <f aca="false">IFERROR(BB16/BB17,0)</f>
        <v>505842.98899073</v>
      </c>
      <c r="BC18" s="106" t="n">
        <f aca="false">IFERROR(BC16/BC17,0)</f>
        <v>505842.98899073</v>
      </c>
      <c r="BD18" s="106" t="n">
        <f aca="false">IFERROR(BD16/BD17,0)</f>
        <v>505842.98899073</v>
      </c>
      <c r="BE18" s="106" t="n">
        <f aca="false">IFERROR(BE16/BE17,0)</f>
        <v>505842.98899073</v>
      </c>
      <c r="BF18" s="106" t="n">
        <f aca="false">IFERROR(BF16/BF17,0)</f>
        <v>505842.98899073</v>
      </c>
      <c r="BG18" s="106" t="n">
        <f aca="false">IFERROR(BG16/BG17,0)</f>
        <v>505842.98899073</v>
      </c>
      <c r="BH18" s="106" t="n">
        <f aca="false">IFERROR(BH16/BH17,0)</f>
        <v>505842.98899073</v>
      </c>
      <c r="BI18" s="106" t="n">
        <f aca="false">IFERROR(BI16/BI17,0)</f>
        <v>505842.98899073</v>
      </c>
      <c r="BJ18" s="106" t="n">
        <f aca="false">IFERROR(BJ16/BJ17,0)</f>
        <v>0</v>
      </c>
      <c r="BK18" s="106" t="n">
        <f aca="false">IFERROR(BK16/BK17,0)</f>
        <v>0</v>
      </c>
      <c r="BL18" s="106" t="n">
        <f aca="false">IFERROR(BL16/BL17,0)</f>
        <v>0</v>
      </c>
      <c r="BM18" s="106" t="n">
        <f aca="false">IFERROR(BM16/BM17,0)</f>
        <v>0</v>
      </c>
      <c r="BN18" s="106" t="n">
        <f aca="false">IFERROR(BN16/BN17,0)</f>
        <v>0</v>
      </c>
      <c r="BO18" s="106" t="n">
        <f aca="false">IFERROR(BO16/BO17,0)</f>
        <v>0</v>
      </c>
      <c r="BP18" s="106" t="n">
        <f aca="false">IFERROR(BP16/BP17,0)</f>
        <v>0</v>
      </c>
      <c r="BQ18" s="106" t="n">
        <f aca="false">IFERROR(BQ16/BQ17,0)</f>
        <v>0</v>
      </c>
      <c r="BR18" s="106" t="n">
        <f aca="false">IFERROR(BR16/BR17,0)</f>
        <v>0</v>
      </c>
      <c r="BS18" s="106" t="n">
        <f aca="false">IFERROR(BS16/BS17,0)</f>
        <v>0</v>
      </c>
      <c r="BT18" s="106" t="n">
        <f aca="false">IFERROR(BT16/BT17,0)</f>
        <v>0</v>
      </c>
      <c r="BU18" s="106" t="n">
        <f aca="false">IFERROR(BU16/BU17,0)</f>
        <v>0</v>
      </c>
      <c r="BV18" s="106" t="n">
        <f aca="false">IFERROR(BV16/BV17,0)</f>
        <v>0</v>
      </c>
      <c r="BW18" s="106" t="n">
        <f aca="false">IFERROR(BW16/BW17,0)</f>
        <v>0</v>
      </c>
      <c r="BX18" s="106" t="n">
        <f aca="false">IFERROR(BX16/BX17,0)</f>
        <v>0</v>
      </c>
      <c r="BY18" s="106" t="n">
        <f aca="false">IFERROR(BY16/BY17,0)</f>
        <v>0</v>
      </c>
      <c r="BZ18" s="106" t="n">
        <f aca="false">IFERROR(BZ16/BZ17,0)</f>
        <v>0</v>
      </c>
      <c r="CA18" s="106" t="n">
        <f aca="false">IFERROR(CA16/CA17,0)</f>
        <v>0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customFormat="false" ht="15" hidden="false" customHeight="true" outlineLevel="0" collapsed="false"/>
    <row r="20" customFormat="false" ht="30" hidden="false" customHeight="true" outlineLevel="0" collapsed="false">
      <c r="A20" s="355" t="s">
        <v>1013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1014</v>
      </c>
      <c r="G20" s="355" t="s">
        <v>423</v>
      </c>
      <c r="H20" s="355" t="s">
        <v>1015</v>
      </c>
      <c r="I20" s="355" t="s">
        <v>1016</v>
      </c>
      <c r="J20" s="355" t="s">
        <v>1017</v>
      </c>
      <c r="K20" s="355" t="s">
        <v>1018</v>
      </c>
      <c r="L20" s="355" t="s">
        <v>1019</v>
      </c>
      <c r="M20" s="355" t="s">
        <v>1020</v>
      </c>
      <c r="N20" s="355" t="s">
        <v>1021</v>
      </c>
      <c r="O20" s="355" t="s">
        <v>1022</v>
      </c>
      <c r="P20" s="355" t="s">
        <v>523</v>
      </c>
      <c r="Q20" s="355" t="s">
        <v>1023</v>
      </c>
    </row>
    <row r="21" customFormat="fals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0.25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965646.485746577</v>
      </c>
      <c r="L21" s="106" t="n">
        <f aca="false">J21-K21</f>
        <v>878263.876118423</v>
      </c>
      <c r="M21" s="350" t="n">
        <f aca="false">$B$3*I21</f>
        <v>0.025</v>
      </c>
      <c r="N21" s="106" t="n">
        <f aca="false">IF($E21="Yes",$B$2*$B21,0)</f>
        <v>38290.0375</v>
      </c>
      <c r="O21" s="106" t="n">
        <f aca="false">M21*MAX(0,L21)</f>
        <v>21956.5969029606</v>
      </c>
      <c r="P21" s="106" t="n">
        <f aca="false">N21+Q21</f>
        <v>38290.0375</v>
      </c>
      <c r="Q21" s="106" t="n">
        <f aca="false">MAX(0,O21-N21)</f>
        <v>0</v>
      </c>
    </row>
    <row r="22" customFormat="fals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0.25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978752.757330077</v>
      </c>
      <c r="L22" s="106" t="n">
        <f aca="false">J22-K22</f>
        <v>383758.540204923</v>
      </c>
      <c r="M22" s="350" t="n">
        <f aca="false">$B$3*I22</f>
        <v>0.025</v>
      </c>
      <c r="N22" s="106" t="n">
        <f aca="false">IF($E22="Yes",$B$2*$B22,0)</f>
        <v>28293.4625</v>
      </c>
      <c r="O22" s="106" t="n">
        <f aca="false">M22*MAX(0,L22)</f>
        <v>9593.96350512308</v>
      </c>
      <c r="P22" s="106" t="n">
        <f aca="false">N22+Q22</f>
        <v>28293.4625</v>
      </c>
      <c r="Q22" s="106" t="n">
        <f aca="false">MAX(0,O22-N22)</f>
        <v>0</v>
      </c>
    </row>
    <row r="23" customFormat="fals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0.25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1023029.83891972</v>
      </c>
      <c r="L23" s="106" t="n">
        <f aca="false">J23-K23</f>
        <v>1197313.56375928</v>
      </c>
      <c r="M23" s="350" t="n">
        <f aca="false">$B$3*I23</f>
        <v>0.025</v>
      </c>
      <c r="N23" s="106" t="n">
        <f aca="false">IF($E23="Yes",$B$2*$B23,0)</f>
        <v>46106.9225</v>
      </c>
      <c r="O23" s="106" t="n">
        <f aca="false">M23*MAX(0,L23)</f>
        <v>29932.839093982</v>
      </c>
      <c r="P23" s="106" t="n">
        <f aca="false">N23+Q23</f>
        <v>46106.9225</v>
      </c>
      <c r="Q23" s="106" t="n">
        <f aca="false">MAX(0,O23-N23)</f>
        <v>0</v>
      </c>
    </row>
    <row r="24" customFormat="fals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2313653.8042416</v>
      </c>
      <c r="L24" s="106" t="n">
        <f aca="false">J24-K24</f>
        <v>699291.160615178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69929.1160615178</v>
      </c>
      <c r="P24" s="106" t="n">
        <f aca="false">N24+Q24</f>
        <v>69929.1160615178</v>
      </c>
      <c r="Q24" s="106" t="n">
        <f aca="false">MAX(0,O24-N24)</f>
        <v>7363.28961151779</v>
      </c>
    </row>
    <row r="25" customFormat="fals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0.25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0.025</v>
      </c>
      <c r="N25" s="106" t="n">
        <f aca="false">IF($E25="Yes",$B$2*$B25,0)</f>
        <v>37973.771875</v>
      </c>
      <c r="O25" s="106" t="n">
        <f aca="false">M25*MAX(0,L25)</f>
        <v>20497.7411832749</v>
      </c>
      <c r="P25" s="106" t="n">
        <f aca="false">N25+Q25</f>
        <v>37973.771875</v>
      </c>
      <c r="Q25" s="106" t="n">
        <f aca="false">MAX(0,O25-N25)</f>
        <v>0</v>
      </c>
    </row>
    <row r="26" customFormat="fals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50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customFormat="fals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0.25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50" t="n">
        <f aca="false">$B$3*I27</f>
        <v>0.025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customFormat="fals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No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0</v>
      </c>
      <c r="K28" s="106" t="n">
        <f aca="false">IF($E28="Yes",SUMPRODUCT(($C$15:$DF$15&gt;=$C28)*($C$15:$DF$15&lt;$C28+$D28)*$C$18:$DF$18),0)</f>
        <v>0</v>
      </c>
      <c r="L28" s="106" t="n">
        <f aca="false">J28-K28</f>
        <v>0</v>
      </c>
      <c r="M28" s="350" t="n">
        <f aca="false">$B$3*I28</f>
        <v>0.1</v>
      </c>
      <c r="N28" s="106" t="n">
        <f aca="false">IF($E28="Yes",$B$2*$B28,0)</f>
        <v>0</v>
      </c>
      <c r="O28" s="106" t="n">
        <f aca="false">M28*MAX(0,L28)</f>
        <v>0</v>
      </c>
      <c r="P28" s="106" t="n">
        <f aca="false">N28+Q28</f>
        <v>0</v>
      </c>
      <c r="Q28" s="106" t="n">
        <f aca="false">MAX(0,O28-N28)</f>
        <v>0</v>
      </c>
    </row>
    <row r="29" customFormat="fals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No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0</v>
      </c>
      <c r="K29" s="106" t="n">
        <f aca="false">IF($E29="Yes",SUMPRODUCT(($C$15:$DF$15&gt;=$C29)*($C$15:$DF$15&lt;$C29+$D29)*$C$18:$DF$18),0)</f>
        <v>0</v>
      </c>
      <c r="L29" s="106" t="n">
        <f aca="false">J29-K29</f>
        <v>0</v>
      </c>
      <c r="M29" s="350" t="n">
        <f aca="false">$B$3*I29</f>
        <v>0.1</v>
      </c>
      <c r="N29" s="106" t="n">
        <f aca="false">IF($E29="Yes",$B$2*$B29,0)</f>
        <v>0</v>
      </c>
      <c r="O29" s="106" t="n">
        <f aca="false">M29*MAX(0,L29)</f>
        <v>0</v>
      </c>
      <c r="P29" s="106" t="n">
        <f aca="false">N29+Q29</f>
        <v>0</v>
      </c>
      <c r="Q29" s="106" t="n">
        <f aca="false">MAX(0,O29-N29)</f>
        <v>0</v>
      </c>
    </row>
    <row r="30" customFormat="fals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customFormat="fals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customFormat="fals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0.25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0.025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customFormat="fals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No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0</v>
      </c>
      <c r="K33" s="106" t="n">
        <f aca="false">IF($E33="Yes",SUMPRODUCT(($C$15:$DF$15&gt;=$C33)*($C$15:$DF$15&lt;$C33+$D33)*$C$18:$DF$18),0)</f>
        <v>0</v>
      </c>
      <c r="L33" s="106" t="n">
        <f aca="false">J33-K33</f>
        <v>0</v>
      </c>
      <c r="M33" s="350" t="n">
        <f aca="false">$B$3*I33</f>
        <v>0.1</v>
      </c>
      <c r="N33" s="106" t="n">
        <f aca="false">IF($E33="Yes",$B$2*$B33,0)</f>
        <v>0</v>
      </c>
      <c r="O33" s="106" t="n">
        <f aca="false">M33*MAX(0,L33)</f>
        <v>0</v>
      </c>
      <c r="P33" s="106" t="n">
        <f aca="false">N33+Q33</f>
        <v>0</v>
      </c>
      <c r="Q33" s="106" t="n">
        <f aca="false">MAX(0,O33-N33)</f>
        <v>0</v>
      </c>
    </row>
    <row r="34" customFormat="fals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customFormat="fals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No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0</v>
      </c>
      <c r="K35" s="106" t="n">
        <f aca="false">IF($E35="Yes",SUMPRODUCT(($C$15:$DF$15&gt;=$C35)*($C$15:$DF$15&lt;$C35+$D35)*$C$18:$DF$18),0)</f>
        <v>0</v>
      </c>
      <c r="L35" s="106" t="n">
        <f aca="false">J35-K35</f>
        <v>0</v>
      </c>
      <c r="M35" s="350" t="n">
        <f aca="false">$B$3*I35</f>
        <v>0.1</v>
      </c>
      <c r="N35" s="106" t="n">
        <f aca="false">IF($E35="Yes",$B$2*$B35,0)</f>
        <v>0</v>
      </c>
      <c r="O35" s="106" t="n">
        <f aca="false">M35*MAX(0,L35)</f>
        <v>0</v>
      </c>
      <c r="P35" s="106" t="n">
        <f aca="false">N35+Q35</f>
        <v>0</v>
      </c>
      <c r="Q35" s="106" t="n">
        <f aca="false">MAX(0,O35-N35)</f>
        <v>0</v>
      </c>
    </row>
    <row r="36" customFormat="fals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No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0</v>
      </c>
      <c r="K36" s="106" t="n">
        <f aca="false">IF($E36="Yes",SUMPRODUCT(($C$15:$DF$15&gt;=$C36)*($C$15:$DF$15&lt;$C36+$D36)*$C$18:$DF$18),0)</f>
        <v>0</v>
      </c>
      <c r="L36" s="106" t="n">
        <f aca="false">J36-K36</f>
        <v>0</v>
      </c>
      <c r="M36" s="350" t="n">
        <f aca="false">$B$3*I36</f>
        <v>0.1</v>
      </c>
      <c r="N36" s="106" t="n">
        <f aca="false">IF($E36="Yes",$B$2*$B36,0)</f>
        <v>0</v>
      </c>
      <c r="O36" s="106" t="n">
        <f aca="false">M36*MAX(0,L36)</f>
        <v>0</v>
      </c>
      <c r="P36" s="106" t="n">
        <f aca="false">N36+Q36</f>
        <v>0</v>
      </c>
      <c r="Q36" s="106" t="n">
        <f aca="false">MAX(0,O36-N36)</f>
        <v>0</v>
      </c>
    </row>
    <row r="37" customFormat="fals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No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0</v>
      </c>
      <c r="K37" s="106" t="n">
        <f aca="false">IF($E37="Yes",SUMPRODUCT(($C$15:$DF$15&gt;=$C37)*($C$15:$DF$15&lt;$C37+$D37)*$C$18:$DF$18),0)</f>
        <v>0</v>
      </c>
      <c r="L37" s="106" t="n">
        <f aca="false">J37-K37</f>
        <v>0</v>
      </c>
      <c r="M37" s="350" t="n">
        <f aca="false">$B$3*I37</f>
        <v>0.1</v>
      </c>
      <c r="N37" s="106" t="n">
        <f aca="false">IF($E37="Yes",$B$2*$B37,0)</f>
        <v>0</v>
      </c>
      <c r="O37" s="106" t="n">
        <f aca="false">M37*MAX(0,L37)</f>
        <v>0</v>
      </c>
      <c r="P37" s="106" t="n">
        <f aca="false">N37+Q37</f>
        <v>0</v>
      </c>
      <c r="Q37" s="106" t="n">
        <f aca="false">MAX(0,O37-N37)</f>
        <v>0</v>
      </c>
    </row>
    <row r="38" customFormat="fals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No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0.25</v>
      </c>
      <c r="J38" s="106" t="n">
        <f aca="false">IF($E38="Yes",$B38*Assumptions!$B$9*0.95/$D38*SUMPRODUCT(($C$15:$DF$15&gt;=$C38)*($C$15:$DF$15&lt;$C38+$D38))+$B38*Assumptions!$B$9*0.05*SUMPRODUCT(--($C$15:$DF$15=$G38)),0)</f>
        <v>0</v>
      </c>
      <c r="K38" s="106" t="n">
        <f aca="false">IF($E38="Yes",SUMPRODUCT(($C$15:$DF$15&gt;=$C38)*($C$15:$DF$15&lt;$C38+$D38)*$C$18:$DF$18),0)</f>
        <v>0</v>
      </c>
      <c r="L38" s="106" t="n">
        <f aca="false">J38-K38</f>
        <v>0</v>
      </c>
      <c r="M38" s="350" t="n">
        <f aca="false">$B$3*I38</f>
        <v>0.025</v>
      </c>
      <c r="N38" s="106" t="n">
        <f aca="false">IF($E38="Yes",$B$2*$B38,0)</f>
        <v>0</v>
      </c>
      <c r="O38" s="106" t="n">
        <f aca="false">M38*MAX(0,L38)</f>
        <v>0</v>
      </c>
      <c r="P38" s="106" t="n">
        <f aca="false">N38+Q38</f>
        <v>0</v>
      </c>
      <c r="Q38" s="106" t="n">
        <f aca="false">MAX(0,O38-N38)</f>
        <v>0</v>
      </c>
    </row>
    <row r="39" customFormat="fals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No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0</v>
      </c>
      <c r="K39" s="106" t="n">
        <f aca="false">IF($E39="Yes",SUMPRODUCT(($C$15:$DF$15&gt;=$C39)*($C$15:$DF$15&lt;$C39+$D39)*$C$18:$DF$18),0)</f>
        <v>0</v>
      </c>
      <c r="L39" s="106" t="n">
        <f aca="false">J39-K39</f>
        <v>0</v>
      </c>
      <c r="M39" s="350" t="n">
        <f aca="false">$B$3*I39</f>
        <v>0.1</v>
      </c>
      <c r="N39" s="106" t="n">
        <f aca="false">IF($E39="Yes",$B$2*$B39,0)</f>
        <v>0</v>
      </c>
      <c r="O39" s="106" t="n">
        <f aca="false">M39*MAX(0,L39)</f>
        <v>0</v>
      </c>
      <c r="P39" s="106" t="n">
        <f aca="false">N39+Q39</f>
        <v>0</v>
      </c>
      <c r="Q39" s="106" t="n">
        <f aca="false">MAX(0,O39-N39)</f>
        <v>0</v>
      </c>
    </row>
    <row r="40" customFormat="fals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No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0</v>
      </c>
      <c r="K40" s="106" t="n">
        <f aca="false">IF($E40="Yes",SUMPRODUCT(($C$15:$DF$15&gt;=$C40)*($C$15:$DF$15&lt;$C40+$D40)*$C$18:$DF$18),0)</f>
        <v>0</v>
      </c>
      <c r="L40" s="106" t="n">
        <f aca="false">J40-K40</f>
        <v>0</v>
      </c>
      <c r="M40" s="350" t="n">
        <f aca="false">$B$3*I40</f>
        <v>0.1</v>
      </c>
      <c r="N40" s="106" t="n">
        <f aca="false">IF($E40="Yes",$B$2*$B40,0)</f>
        <v>0</v>
      </c>
      <c r="O40" s="106" t="n">
        <f aca="false">M40*MAX(0,L40)</f>
        <v>0</v>
      </c>
      <c r="P40" s="106" t="n">
        <f aca="false">N40+Q40</f>
        <v>0</v>
      </c>
      <c r="Q40" s="106" t="n">
        <f aca="false">MAX(0,O40-N40)</f>
        <v>0</v>
      </c>
    </row>
    <row r="41" customFormat="fals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customFormat="fals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customFormat="fals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No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0</v>
      </c>
      <c r="K43" s="106" t="n">
        <f aca="false">IF($E43="Yes",SUMPRODUCT(($C$15:$DF$15&gt;=$C43)*($C$15:$DF$15&lt;$C43+$D43)*$C$18:$DF$18),0)</f>
        <v>0</v>
      </c>
      <c r="L43" s="106" t="n">
        <f aca="false">J43-K43</f>
        <v>0</v>
      </c>
      <c r="M43" s="350" t="n">
        <f aca="false">$B$3*I43</f>
        <v>0.1</v>
      </c>
      <c r="N43" s="106" t="n">
        <f aca="false">IF($E43="Yes",$B$2*$B43,0)</f>
        <v>0</v>
      </c>
      <c r="O43" s="106" t="n">
        <f aca="false">M43*MAX(0,L43)</f>
        <v>0</v>
      </c>
      <c r="P43" s="106" t="n">
        <f aca="false">N43+Q43</f>
        <v>0</v>
      </c>
      <c r="Q43" s="106" t="n">
        <f aca="false">MAX(0,O43-N43)</f>
        <v>0</v>
      </c>
    </row>
    <row r="44" customFormat="fals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0.25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0.025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customFormat="fals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customFormat="fals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No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0</v>
      </c>
      <c r="K46" s="106" t="n">
        <f aca="false">IF($E46="Yes",SUMPRODUCT(($C$15:$DF$15&gt;=$C46)*($C$15:$DF$15&lt;$C46+$D46)*$C$18:$DF$18),0)</f>
        <v>0</v>
      </c>
      <c r="L46" s="106" t="n">
        <f aca="false">J46-K46</f>
        <v>0</v>
      </c>
      <c r="M46" s="350" t="n">
        <f aca="false">$B$3*I46</f>
        <v>0.1</v>
      </c>
      <c r="N46" s="106" t="n">
        <f aca="false">IF($E46="Yes",$B$2*$B46,0)</f>
        <v>0</v>
      </c>
      <c r="O46" s="106" t="n">
        <f aca="false">M46*MAX(0,L46)</f>
        <v>0</v>
      </c>
      <c r="P46" s="106" t="n">
        <f aca="false">N46+Q46</f>
        <v>0</v>
      </c>
      <c r="Q46" s="106" t="n">
        <f aca="false">MAX(0,O46-N46)</f>
        <v>0</v>
      </c>
    </row>
    <row r="47" customFormat="fals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No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0</v>
      </c>
      <c r="K47" s="106" t="n">
        <f aca="false">IF($E47="Yes",SUMPRODUCT(($C$15:$DF$15&gt;=$C47)*($C$15:$DF$15&lt;$C47+$D47)*$C$18:$DF$18),0)</f>
        <v>0</v>
      </c>
      <c r="L47" s="106" t="n">
        <f aca="false">J47-K47</f>
        <v>0</v>
      </c>
      <c r="M47" s="350" t="n">
        <f aca="false">$B$3*I47</f>
        <v>0.1</v>
      </c>
      <c r="N47" s="106" t="n">
        <f aca="false">IF($E47="Yes",$B$2*$B47,0)</f>
        <v>0</v>
      </c>
      <c r="O47" s="106" t="n">
        <f aca="false">M47*MAX(0,L47)</f>
        <v>0</v>
      </c>
      <c r="P47" s="106" t="n">
        <f aca="false">N47+Q47</f>
        <v>0</v>
      </c>
      <c r="Q47" s="106" t="n">
        <f aca="false">MAX(0,O47-N47)</f>
        <v>0</v>
      </c>
    </row>
    <row r="48" customFormat="fals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No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0</v>
      </c>
      <c r="K48" s="106" t="n">
        <f aca="false">IF($E48="Yes",SUMPRODUCT(($C$15:$DF$15&gt;=$C48)*($C$15:$DF$15&lt;$C48+$D48)*$C$18:$DF$18),0)</f>
        <v>0</v>
      </c>
      <c r="L48" s="106" t="n">
        <f aca="false">J48-K48</f>
        <v>0</v>
      </c>
      <c r="M48" s="350" t="n">
        <f aca="false">$B$3*I48</f>
        <v>0.1</v>
      </c>
      <c r="N48" s="106" t="n">
        <f aca="false">IF($E48="Yes",$B$2*$B48,0)</f>
        <v>0</v>
      </c>
      <c r="O48" s="106" t="n">
        <f aca="false">M48*MAX(0,L48)</f>
        <v>0</v>
      </c>
      <c r="P48" s="106" t="n">
        <f aca="false">N48+Q48</f>
        <v>0</v>
      </c>
      <c r="Q48" s="106" t="n">
        <f aca="false">MAX(0,O48-N48)</f>
        <v>0</v>
      </c>
    </row>
    <row r="49" customFormat="fals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No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0</v>
      </c>
      <c r="K49" s="106" t="n">
        <f aca="false">IF($E49="Yes",SUMPRODUCT(($C$15:$DF$15&gt;=$C49)*($C$15:$DF$15&lt;$C49+$D49)*$C$18:$DF$18),0)</f>
        <v>0</v>
      </c>
      <c r="L49" s="106" t="n">
        <f aca="false">J49-K49</f>
        <v>0</v>
      </c>
      <c r="M49" s="350" t="n">
        <f aca="false">$B$3*I49</f>
        <v>0.1</v>
      </c>
      <c r="N49" s="106" t="n">
        <f aca="false">IF($E49="Yes",$B$2*$B49,0)</f>
        <v>0</v>
      </c>
      <c r="O49" s="106" t="n">
        <f aca="false">M49*MAX(0,L49)</f>
        <v>0</v>
      </c>
      <c r="P49" s="106" t="n">
        <f aca="false">N49+Q49</f>
        <v>0</v>
      </c>
      <c r="Q49" s="106" t="n">
        <f aca="false">MAX(0,O49-N49)</f>
        <v>0</v>
      </c>
    </row>
    <row r="50" customFormat="fals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No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0</v>
      </c>
      <c r="K50" s="106" t="n">
        <f aca="false">IF($E50="Yes",SUMPRODUCT(($C$15:$DF$15&gt;=$C50)*($C$15:$DF$15&lt;$C50+$D50)*$C$18:$DF$18),0)</f>
        <v>0</v>
      </c>
      <c r="L50" s="106" t="n">
        <f aca="false">J50-K50</f>
        <v>0</v>
      </c>
      <c r="M50" s="350" t="n">
        <f aca="false">$B$3*I50</f>
        <v>0.025</v>
      </c>
      <c r="N50" s="106" t="n">
        <f aca="false">IF($E50="Yes",$B$2*$B50,0)</f>
        <v>0</v>
      </c>
      <c r="O50" s="106" t="n">
        <f aca="false">M50*MAX(0,L50)</f>
        <v>0</v>
      </c>
      <c r="P50" s="106" t="n">
        <f aca="false">N50+Q50</f>
        <v>0</v>
      </c>
      <c r="Q50" s="106" t="n">
        <f aca="false">MAX(0,O50-N50)</f>
        <v>0</v>
      </c>
    </row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>
      <c r="A53" s="72" t="s">
        <v>1024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0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0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0</v>
      </c>
      <c r="AN53" s="106" t="n">
        <f aca="false">SUMPRODUCT(($H$21:$H$50=AN$15)*$N$21:$N$50)+SUMPRODUCT(($G$21:$G$50=AN$15)*$Q$21:$Q$50)</f>
        <v>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7363.28961151779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0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0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0</v>
      </c>
      <c r="BW53" s="106" t="n">
        <f aca="false">SUMPRODUCT(($H$21:$H$50=BW$15)*$N$21:$N$50)+SUMPRODUCT(($G$21:$G$50=BW$15)*$Q$21:$Q$50)</f>
        <v>0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I2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74" activeCellId="0" sqref="I274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6"/>
    <col collapsed="false" customWidth="true" hidden="false" outlineLevel="0" max="6" min="6" style="1" width="21.86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1025</v>
      </c>
      <c r="C1" s="356" t="s">
        <v>1026</v>
      </c>
      <c r="D1" s="356" t="s">
        <v>1027</v>
      </c>
      <c r="E1" s="356" t="s">
        <v>1028</v>
      </c>
      <c r="F1" s="356" t="s">
        <v>1029</v>
      </c>
      <c r="G1" s="356" t="s">
        <v>1030</v>
      </c>
    </row>
    <row r="2" customFormat="fals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customFormat="fals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customFormat="fals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customFormat="fals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customFormat="fals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customFormat="fals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customFormat="fals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customFormat="fals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customFormat="fals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customFormat="fals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customFormat="fals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customFormat="fals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customFormat="fals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customFormat="false" ht="15" hidden="false" customHeight="true" outlineLevel="0" collapsed="false">
      <c r="A15" s="172" t="s">
        <v>1031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customFormat="false" ht="15" hidden="false" customHeight="true" outlineLevel="0" collapsed="false">
      <c r="A16" s="172" t="s">
        <v>1032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customFormat="false" ht="15" hidden="false" customHeight="true" outlineLevel="0" collapsed="false">
      <c r="A17" s="172" t="s">
        <v>1033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customFormat="fals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customFormat="fals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customFormat="fals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0</v>
      </c>
      <c r="D20" s="358" t="n">
        <f aca="false">C20*0.05</f>
        <v>0</v>
      </c>
      <c r="E20" s="358" t="n">
        <f aca="false">B20+D20</f>
        <v>0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customFormat="fals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0</v>
      </c>
      <c r="D21" s="358" t="n">
        <f aca="false">C21*0.05</f>
        <v>0</v>
      </c>
      <c r="E21" s="358" t="n">
        <f aca="false">B21+D21</f>
        <v>0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customFormat="fals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0</v>
      </c>
      <c r="D22" s="358" t="n">
        <f aca="false">C22*0.05</f>
        <v>0</v>
      </c>
      <c r="E22" s="358" t="n">
        <f aca="false">B22+D22</f>
        <v>0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customFormat="fals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0</v>
      </c>
      <c r="D23" s="358" t="n">
        <f aca="false">C23*0.05</f>
        <v>0</v>
      </c>
      <c r="E23" s="358" t="n">
        <f aca="false">B23+D23</f>
        <v>0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customFormat="fals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customFormat="fals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customFormat="fals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customFormat="fals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0</v>
      </c>
      <c r="D27" s="358" t="n">
        <f aca="false">C27*0.05</f>
        <v>0</v>
      </c>
      <c r="E27" s="358" t="n">
        <f aca="false">B27+D27</f>
        <v>0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customFormat="fals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customFormat="fals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0</v>
      </c>
      <c r="D29" s="358" t="n">
        <f aca="false">C29*0.05</f>
        <v>0</v>
      </c>
      <c r="E29" s="358" t="n">
        <f aca="false">B29+D29</f>
        <v>0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customFormat="fals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0</v>
      </c>
      <c r="D30" s="358" t="n">
        <f aca="false">C30*0.05</f>
        <v>0</v>
      </c>
      <c r="E30" s="358" t="n">
        <f aca="false">B30+D30</f>
        <v>0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customFormat="fals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0</v>
      </c>
      <c r="D31" s="358" t="n">
        <f aca="false">C31*0.05</f>
        <v>0</v>
      </c>
      <c r="E31" s="358" t="n">
        <f aca="false">B31+D31</f>
        <v>0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customFormat="fals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0</v>
      </c>
      <c r="D32" s="358" t="n">
        <f aca="false">C32*0.05</f>
        <v>0</v>
      </c>
      <c r="E32" s="358" t="n">
        <f aca="false">B32+D32</f>
        <v>0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customFormat="fals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0</v>
      </c>
      <c r="D33" s="358" t="n">
        <f aca="false">C33*0.05</f>
        <v>0</v>
      </c>
      <c r="E33" s="358" t="n">
        <f aca="false">B33+D33</f>
        <v>0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customFormat="fals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0</v>
      </c>
      <c r="D34" s="358" t="n">
        <f aca="false">C34*0.05</f>
        <v>0</v>
      </c>
      <c r="E34" s="358" t="n">
        <f aca="false">B34+D34</f>
        <v>0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customFormat="fals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customFormat="fals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customFormat="fals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0</v>
      </c>
      <c r="D37" s="358" t="n">
        <f aca="false">C37*0.05</f>
        <v>0</v>
      </c>
      <c r="E37" s="358" t="n">
        <f aca="false">B37+D37</f>
        <v>0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customFormat="fals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customFormat="fals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customFormat="fals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0</v>
      </c>
      <c r="D40" s="358" t="n">
        <f aca="false">C40*0.05</f>
        <v>0</v>
      </c>
      <c r="E40" s="358" t="n">
        <f aca="false">B40+D40</f>
        <v>0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customFormat="fals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0</v>
      </c>
      <c r="D41" s="358" t="n">
        <f aca="false">C41*0.05</f>
        <v>0</v>
      </c>
      <c r="E41" s="358" t="n">
        <f aca="false">B41+D41</f>
        <v>0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customFormat="fals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0</v>
      </c>
      <c r="D42" s="358" t="n">
        <f aca="false">C42*0.05</f>
        <v>0</v>
      </c>
      <c r="E42" s="358" t="n">
        <f aca="false">B42+D42</f>
        <v>0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customFormat="fals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0</v>
      </c>
      <c r="D43" s="358" t="n">
        <f aca="false">C43*0.05</f>
        <v>0</v>
      </c>
      <c r="E43" s="358" t="n">
        <f aca="false">B43+D43</f>
        <v>0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customFormat="fals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0</v>
      </c>
      <c r="D44" s="358" t="n">
        <f aca="false">C44*0.05</f>
        <v>0</v>
      </c>
      <c r="E44" s="358" t="n">
        <f aca="false">B44+D44</f>
        <v>0</v>
      </c>
      <c r="F44" s="359" t="n">
        <f aca="false">Projects!$C$46+Projects!$D$46-1</f>
        <v>100</v>
      </c>
      <c r="G44" s="360" t="n">
        <f aca="false">EDATE(DATE(2026,4,1),F44-1)</f>
        <v>49126</v>
      </c>
    </row>
    <row r="267" customFormat="false" ht="13.5" hidden="false" customHeight="true" outlineLevel="0" collapsed="false">
      <c r="I267" s="1" t="n">
        <v>638360</v>
      </c>
    </row>
    <row r="273" customFormat="false" ht="13.5" hidden="false" customHeight="true" outlineLevel="0" collapsed="false">
      <c r="I273" s="1" t="n">
        <v>122223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customFormat="false" ht="15.75" hidden="false" customHeight="true" outlineLevel="0" collapsed="false">
      <c r="A1" s="97" t="s">
        <v>1034</v>
      </c>
    </row>
    <row r="2" customFormat="false" ht="15" hidden="false" customHeight="true" outlineLevel="0" collapsed="false">
      <c r="A2" s="73" t="s">
        <v>1035</v>
      </c>
    </row>
    <row r="4" customFormat="false" ht="15" hidden="false" customHeight="true" outlineLevel="0" collapsed="false">
      <c r="A4" s="23" t="s">
        <v>1036</v>
      </c>
      <c r="B4" s="23"/>
      <c r="C4" s="23"/>
    </row>
    <row r="5" customFormat="false" ht="15" hidden="false" customHeight="true" outlineLevel="0" collapsed="false">
      <c r="A5" s="172" t="s">
        <v>1037</v>
      </c>
      <c r="B5" s="173" t="n">
        <v>180000</v>
      </c>
      <c r="C5" s="73" t="s">
        <v>1038</v>
      </c>
    </row>
    <row r="6" customFormat="false" ht="15" hidden="false" customHeight="true" outlineLevel="0" collapsed="false">
      <c r="A6" s="172" t="s">
        <v>1039</v>
      </c>
      <c r="B6" s="361" t="n">
        <v>1</v>
      </c>
      <c r="C6" s="73" t="s">
        <v>335</v>
      </c>
    </row>
    <row r="7" customFormat="false" ht="15" hidden="false" customHeight="true" outlineLevel="0" collapsed="false">
      <c r="A7" s="172" t="s">
        <v>1040</v>
      </c>
      <c r="B7" s="361" t="n">
        <v>7</v>
      </c>
      <c r="C7" s="73" t="s">
        <v>1041</v>
      </c>
    </row>
    <row r="8" customFormat="false" ht="15" hidden="false" customHeight="true" outlineLevel="0" collapsed="false">
      <c r="A8" s="172" t="s">
        <v>1042</v>
      </c>
      <c r="B8" s="358" t="n">
        <f aca="false">B5/B7</f>
        <v>25714.2857142857</v>
      </c>
      <c r="C8" s="73" t="s">
        <v>1043</v>
      </c>
    </row>
    <row r="9" customFormat="false" ht="15" hidden="false" customHeight="true" outlineLevel="0" collapsed="false">
      <c r="A9" s="172" t="s">
        <v>1044</v>
      </c>
      <c r="B9" s="173" t="n">
        <v>2500</v>
      </c>
      <c r="C9" s="73" t="s">
        <v>1045</v>
      </c>
    </row>
    <row r="10" customFormat="false" ht="15" hidden="false" customHeight="true" outlineLevel="0" collapsed="false">
      <c r="A10" s="172" t="s">
        <v>1046</v>
      </c>
      <c r="B10" s="361" t="n">
        <v>9</v>
      </c>
      <c r="C10" s="73" t="s">
        <v>1047</v>
      </c>
    </row>
    <row r="11" customFormat="false" ht="15" hidden="false" customHeight="true" outlineLevel="0" collapsed="false">
      <c r="A11" s="172" t="s">
        <v>1048</v>
      </c>
      <c r="B11" s="361" t="n">
        <v>30</v>
      </c>
      <c r="C11" s="73" t="s">
        <v>1049</v>
      </c>
    </row>
    <row r="12" customFormat="false" ht="15" hidden="false" customHeight="true" outlineLevel="0" collapsed="false">
      <c r="A12" s="172" t="s">
        <v>1050</v>
      </c>
      <c r="B12" s="173" t="n">
        <v>2694</v>
      </c>
      <c r="C12" s="73" t="s">
        <v>1051</v>
      </c>
    </row>
    <row r="13" customFormat="false" ht="15" hidden="false" customHeight="true" outlineLevel="0" collapsed="false">
      <c r="A13" s="172" t="s">
        <v>1052</v>
      </c>
      <c r="B13" s="361" t="n">
        <v>2</v>
      </c>
      <c r="C13" s="73" t="s">
        <v>336</v>
      </c>
    </row>
    <row r="14" customFormat="false" ht="15" hidden="false" customHeight="true" outlineLevel="0" collapsed="false">
      <c r="A14" s="172" t="s">
        <v>1053</v>
      </c>
      <c r="B14" s="361" t="n">
        <v>15</v>
      </c>
      <c r="C14" s="73" t="s">
        <v>1054</v>
      </c>
    </row>
    <row r="15" customFormat="false" ht="15" hidden="false" customHeight="true" outlineLevel="0" collapsed="false">
      <c r="A15" s="172" t="s">
        <v>1055</v>
      </c>
      <c r="B15" s="173" t="n">
        <v>2500</v>
      </c>
      <c r="C15" s="73" t="s">
        <v>1056</v>
      </c>
    </row>
    <row r="16" customFormat="false" ht="15" hidden="false" customHeight="true" outlineLevel="0" collapsed="false">
      <c r="A16" s="172" t="s">
        <v>1057</v>
      </c>
      <c r="B16" s="361" t="n">
        <v>2</v>
      </c>
      <c r="C16" s="73" t="s">
        <v>336</v>
      </c>
    </row>
    <row r="17" customFormat="false" ht="15" hidden="false" customHeight="true" outlineLevel="0" collapsed="false">
      <c r="A17" s="172" t="s">
        <v>1058</v>
      </c>
      <c r="B17" s="361" t="n">
        <v>30</v>
      </c>
      <c r="C17" s="73" t="s">
        <v>1059</v>
      </c>
    </row>
    <row r="18" customFormat="false" ht="15" hidden="false" customHeight="true" outlineLevel="0" collapsed="false">
      <c r="A18" s="172" t="s">
        <v>1060</v>
      </c>
      <c r="B18" s="173" t="n">
        <v>7500</v>
      </c>
      <c r="C18" s="73" t="s">
        <v>1061</v>
      </c>
    </row>
    <row r="19" customFormat="false" ht="15" hidden="false" customHeight="true" outlineLevel="0" collapsed="false">
      <c r="A19" s="172" t="s">
        <v>1062</v>
      </c>
      <c r="B19" s="361" t="n">
        <v>2</v>
      </c>
      <c r="C19" s="73" t="s">
        <v>336</v>
      </c>
    </row>
    <row r="20" customFormat="false" ht="15" hidden="false" customHeight="true" outlineLevel="0" collapsed="false">
      <c r="A20" s="172" t="s">
        <v>1063</v>
      </c>
      <c r="B20" s="173" t="n">
        <v>32000</v>
      </c>
      <c r="C20" s="73" t="s">
        <v>1064</v>
      </c>
    </row>
    <row r="21" customFormat="false" ht="15" hidden="false" customHeight="true" outlineLevel="0" collapsed="false">
      <c r="A21" s="172" t="s">
        <v>1065</v>
      </c>
      <c r="B21" s="173" t="n">
        <v>600000</v>
      </c>
      <c r="C21" s="73" t="s">
        <v>1066</v>
      </c>
    </row>
    <row r="22" customFormat="false" ht="15" hidden="false" customHeight="true" outlineLevel="0" collapsed="false">
      <c r="A22" s="172" t="s">
        <v>1067</v>
      </c>
      <c r="B22" s="361" t="n">
        <v>7</v>
      </c>
      <c r="C22" s="73" t="s">
        <v>1068</v>
      </c>
    </row>
    <row r="23" customFormat="false" ht="15" hidden="false" customHeight="true" outlineLevel="0" collapsed="false">
      <c r="A23" s="172" t="s">
        <v>1069</v>
      </c>
      <c r="B23" s="361" t="n">
        <v>12</v>
      </c>
      <c r="C23" s="73" t="s">
        <v>1070</v>
      </c>
    </row>
    <row r="24" customFormat="false" ht="15" hidden="false" customHeight="true" outlineLevel="0" collapsed="false">
      <c r="A24" s="172" t="s">
        <v>1071</v>
      </c>
      <c r="B24" s="358" t="n">
        <f aca="false">B21/B23</f>
        <v>50000</v>
      </c>
      <c r="C24" s="73" t="s">
        <v>1043</v>
      </c>
    </row>
    <row r="25" customFormat="false" ht="15" hidden="false" customHeight="true" outlineLevel="0" collapsed="false">
      <c r="A25" s="172" t="s">
        <v>1072</v>
      </c>
      <c r="B25" s="173" t="n">
        <v>2500</v>
      </c>
      <c r="C25" s="73" t="s">
        <v>1066</v>
      </c>
    </row>
    <row r="26" customFormat="false" ht="15" hidden="false" customHeight="true" outlineLevel="0" collapsed="false">
      <c r="A26" s="172" t="s">
        <v>1073</v>
      </c>
      <c r="B26" s="361" t="n">
        <v>22</v>
      </c>
      <c r="C26" s="73" t="s">
        <v>1074</v>
      </c>
    </row>
    <row r="27" customFormat="false" ht="15" hidden="false" customHeight="true" outlineLevel="0" collapsed="false">
      <c r="A27" s="172" t="s">
        <v>1075</v>
      </c>
      <c r="B27" s="361" t="n">
        <v>30</v>
      </c>
      <c r="C27" s="73" t="s">
        <v>1076</v>
      </c>
    </row>
    <row r="28" customFormat="false" ht="15" hidden="false" customHeight="true" outlineLevel="0" collapsed="false">
      <c r="A28" s="23" t="s">
        <v>1077</v>
      </c>
      <c r="B28" s="23"/>
      <c r="C28" s="23"/>
    </row>
    <row r="29" customFormat="false" ht="15" hidden="false" customHeight="true" outlineLevel="0" collapsed="false">
      <c r="A29" s="172" t="s">
        <v>1078</v>
      </c>
      <c r="B29" s="173" t="n">
        <v>12500</v>
      </c>
      <c r="C29" s="73" t="s">
        <v>1079</v>
      </c>
    </row>
    <row r="30" customFormat="false" ht="15" hidden="false" customHeight="true" outlineLevel="0" collapsed="false">
      <c r="A30" s="172" t="s">
        <v>1080</v>
      </c>
      <c r="B30" s="361" t="n">
        <v>18750</v>
      </c>
      <c r="C30" s="73" t="s">
        <v>1081</v>
      </c>
    </row>
    <row r="31" customFormat="false" ht="15" hidden="false" customHeight="true" outlineLevel="0" collapsed="false">
      <c r="A31" s="172" t="s">
        <v>1082</v>
      </c>
      <c r="B31" s="359" t="n">
        <f aca="false">B22</f>
        <v>7</v>
      </c>
      <c r="C31" s="73" t="s">
        <v>1083</v>
      </c>
    </row>
    <row r="32" customFormat="false" ht="15" hidden="false" customHeight="true" outlineLevel="0" collapsed="false">
      <c r="A32" s="172" t="s">
        <v>1084</v>
      </c>
      <c r="B32" s="173" t="n">
        <v>365</v>
      </c>
      <c r="C32" s="73" t="s">
        <v>1085</v>
      </c>
    </row>
    <row r="33" customFormat="false" ht="15" hidden="false" customHeight="true" outlineLevel="0" collapsed="false">
      <c r="A33" s="172" t="s">
        <v>1086</v>
      </c>
      <c r="B33" s="173" t="n">
        <v>8000</v>
      </c>
      <c r="C33" s="73" t="s">
        <v>1087</v>
      </c>
    </row>
    <row r="34" customFormat="false" ht="15" hidden="false" customHeight="true" outlineLevel="0" collapsed="false">
      <c r="A34" s="172" t="s">
        <v>1088</v>
      </c>
      <c r="B34" s="361" t="n">
        <v>5000</v>
      </c>
      <c r="C34" s="73" t="s">
        <v>1089</v>
      </c>
    </row>
    <row r="35" customFormat="false" ht="15" hidden="false" customHeight="true" outlineLevel="0" collapsed="false">
      <c r="A35" s="172" t="s">
        <v>1090</v>
      </c>
      <c r="B35" s="361" t="n">
        <v>2500</v>
      </c>
      <c r="C35" s="73" t="s">
        <v>1091</v>
      </c>
    </row>
    <row r="36" customFormat="false" ht="15" hidden="false" customHeight="true" outlineLevel="0" collapsed="false">
      <c r="A36" s="172" t="s">
        <v>1092</v>
      </c>
      <c r="B36" s="361" t="n">
        <v>2</v>
      </c>
      <c r="C36" s="73" t="s">
        <v>336</v>
      </c>
    </row>
    <row r="38" customFormat="false" ht="13.5" hidden="false" customHeight="false" outlineLevel="0" collapsed="false">
      <c r="A38" s="23" t="s">
        <v>1093</v>
      </c>
    </row>
    <row r="39" customFormat="false" ht="13.5" hidden="false" customHeight="false" outlineLevel="0" collapsed="false">
      <c r="A39" s="172" t="s">
        <v>1094</v>
      </c>
      <c r="B39" s="362" t="n">
        <v>0.6</v>
      </c>
      <c r="C39" s="73" t="s">
        <v>1095</v>
      </c>
    </row>
    <row r="40" customFormat="false" ht="13.5" hidden="false" customHeight="false" outlineLevel="0" collapsed="false">
      <c r="A40" s="172" t="s">
        <v>1096</v>
      </c>
      <c r="B40" s="173" t="n">
        <v>10</v>
      </c>
      <c r="C40" s="73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customFormat="false" ht="15.75" hidden="false" customHeight="true" outlineLevel="0" collapsed="false">
      <c r="A1" s="97" t="s">
        <v>1098</v>
      </c>
    </row>
    <row r="3" customFormat="fals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customFormat="fals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customFormat="false" ht="15" hidden="false" customHeight="true" outlineLevel="0" collapsed="false">
      <c r="A6" s="23" t="s">
        <v>1036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customFormat="false" ht="15" hidden="false" customHeight="true" outlineLevel="0" collapsed="false">
      <c r="A7" s="185" t="s">
        <v>1099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customFormat="false" ht="15" hidden="false" customHeight="true" outlineLevel="0" collapsed="false">
      <c r="A8" s="185" t="s">
        <v>1100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customFormat="false" ht="15" hidden="false" customHeight="true" outlineLevel="0" collapsed="false">
      <c r="A9" s="185" t="s">
        <v>1101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customFormat="false" ht="15" hidden="false" customHeight="true" outlineLevel="0" collapsed="false">
      <c r="A10" s="185" t="s">
        <v>1102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customFormat="false" ht="15" hidden="false" customHeight="true" outlineLevel="0" collapsed="false">
      <c r="A11" s="185" t="s">
        <v>1103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customFormat="false" ht="15" hidden="false" customHeight="true" outlineLevel="0" collapsed="false">
      <c r="A12" s="185" t="s">
        <v>1104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customFormat="false" ht="15" hidden="false" customHeight="true" outlineLevel="0" collapsed="false">
      <c r="A13" s="185" t="s">
        <v>1105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customFormat="false" ht="15" hidden="false" customHeight="true" outlineLevel="0" collapsed="false">
      <c r="A14" s="364" t="s">
        <v>1106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customFormat="false" ht="15" hidden="false" customHeight="true" outlineLevel="0" collapsed="false">
      <c r="A16" s="23" t="s">
        <v>1077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customFormat="false" ht="15" hidden="false" customHeight="true" outlineLevel="0" collapsed="false">
      <c r="A17" s="185" t="s">
        <v>1107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customFormat="false" ht="15" hidden="false" customHeight="true" outlineLevel="0" collapsed="false">
      <c r="A18" s="185" t="s">
        <v>1108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customFormat="false" ht="15" hidden="false" customHeight="true" outlineLevel="0" collapsed="false">
      <c r="A19" s="185" t="s">
        <v>1109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customFormat="false" ht="15" hidden="false" customHeight="true" outlineLevel="0" collapsed="false">
      <c r="A20" s="185" t="s">
        <v>1110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customFormat="false" ht="15" hidden="false" customHeight="true" outlineLevel="0" collapsed="false">
      <c r="A21" s="364" t="s">
        <v>1111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customFormat="false" ht="15" hidden="false" customHeight="true" outlineLevel="0" collapsed="false">
      <c r="A23" s="366" t="s">
        <v>1112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customFormat="false" ht="15" hidden="false" customHeight="true" outlineLevel="0" collapsed="false">
      <c r="A24" s="185" t="s">
        <v>1113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customFormat="false" ht="15" hidden="false" customHeight="true" outlineLevel="0" collapsed="false">
      <c r="A27" s="23" t="s">
        <v>1114</v>
      </c>
      <c r="B27" s="23"/>
      <c r="C27" s="23"/>
    </row>
    <row r="28" customFormat="false" ht="15" hidden="false" customHeight="true" outlineLevel="0" collapsed="false">
      <c r="A28" s="172" t="s">
        <v>1106</v>
      </c>
      <c r="B28" s="358" t="n">
        <f aca="false">AN14</f>
        <v>1044910</v>
      </c>
    </row>
    <row r="29" customFormat="false" ht="15" hidden="false" customHeight="true" outlineLevel="0" collapsed="false">
      <c r="A29" s="172" t="s">
        <v>1111</v>
      </c>
      <c r="B29" s="358" t="n">
        <f aca="false">AN21</f>
        <v>728370</v>
      </c>
    </row>
    <row r="30" customFormat="false" ht="15" hidden="false" customHeight="true" outlineLevel="0" collapsed="false">
      <c r="A30" s="72" t="s">
        <v>1115</v>
      </c>
      <c r="B30" s="368" t="n">
        <f aca="false">B28-B29</f>
        <v>316540</v>
      </c>
    </row>
    <row r="31" customFormat="false" ht="15" hidden="false" customHeight="true" outlineLevel="0" collapsed="false">
      <c r="A31" s="72" t="s">
        <v>1116</v>
      </c>
      <c r="B31" s="368" t="n">
        <f aca="false">B30*0.5</f>
        <v>158270</v>
      </c>
    </row>
    <row r="32" customFormat="false" ht="15" hidden="false" customHeight="true" outlineLevel="0" collapsed="false">
      <c r="A32" s="172" t="s">
        <v>1117</v>
      </c>
      <c r="B32" s="358" t="n">
        <f aca="false">B30*0.5</f>
        <v>158270</v>
      </c>
    </row>
    <row r="33" customFormat="false" ht="15" hidden="false" customHeight="true" outlineLevel="0" collapsed="false">
      <c r="A33" s="172" t="s">
        <v>1118</v>
      </c>
      <c r="B33" s="358" t="n">
        <f aca="false">AN17+B32</f>
        <v>833270</v>
      </c>
    </row>
    <row r="35" customFormat="false" ht="15" hidden="false" customHeight="true" outlineLevel="0" collapsed="false">
      <c r="A35" s="73" t="s">
        <v>1119</v>
      </c>
    </row>
    <row r="36" customFormat="false" ht="15" hidden="false" customHeight="true" outlineLevel="0" collapsed="false">
      <c r="A36" s="73" t="s">
        <v>1120</v>
      </c>
    </row>
    <row r="37" customFormat="false" ht="15" hidden="false" customHeight="true" outlineLevel="0" collapsed="false">
      <c r="A37" s="73" t="s">
        <v>1121</v>
      </c>
    </row>
    <row r="38" customFormat="false" ht="15" hidden="false" customHeight="true" outlineLevel="0" collapsed="false">
      <c r="A38" s="73" t="s">
        <v>1122</v>
      </c>
    </row>
    <row r="39" customFormat="false" ht="15" hidden="false" customHeight="true" outlineLevel="0" collapsed="false">
      <c r="A39" s="73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1124</v>
      </c>
    </row>
    <row r="2" customFormat="false" ht="13.5" hidden="false" customHeight="false" outlineLevel="0" collapsed="false">
      <c r="A2" s="370" t="s">
        <v>1125</v>
      </c>
    </row>
    <row r="3" customFormat="false" ht="23.85" hidden="false" customHeight="false" outlineLevel="0" collapsed="false">
      <c r="A3" s="371" t="s">
        <v>1126</v>
      </c>
      <c r="B3" s="371" t="s">
        <v>1127</v>
      </c>
      <c r="C3" s="371" t="s">
        <v>1128</v>
      </c>
      <c r="D3" s="371" t="s">
        <v>1129</v>
      </c>
      <c r="E3" s="371" t="s">
        <v>1130</v>
      </c>
      <c r="F3" s="371" t="s">
        <v>1131</v>
      </c>
      <c r="G3" s="371" t="s">
        <v>1132</v>
      </c>
      <c r="H3" s="371" t="s">
        <v>1133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1134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1135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1134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1136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1137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1137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1134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1138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1137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1137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1137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1137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1134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1138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1134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1138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1137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1137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1137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1137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1137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1134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1138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1134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1138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1137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1139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1137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1139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1137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1139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1137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1139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1137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1139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1137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1139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1137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1139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1137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1139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1137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1139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1137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1139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1137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1139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1137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1139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1137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1139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1137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1139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1137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1139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1137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1139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1137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1139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1137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1139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1137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1139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1137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1139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1137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1139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1137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1139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1137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1139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1137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1139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1137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1139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1140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2026-08-31T20:21:18Z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