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3</xdr:rowOff>
              </xdr:from>
              <xdr:to>
                <xdr:col>2</xdr:col>
                <xdr:colOff>22</xdr:colOff>
                <xdr:row>145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<sst xmlns="http://schemas.openxmlformats.org/spreadsheetml/2006/main" count="3105" uniqueCount="1143">
  <si>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</si>
  <si>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</si>
  <si>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</si>
  <si>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</si>
  <si>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</si>
  <si>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</si>
  <si>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</si>
  <si>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</si>
  <si>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</si>
  <si>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</si>
  <si>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</si>
  <si>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</si>
  <si>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</si>
  <si>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</si>
  <si>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</si>
  <si>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</si>
  <si>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</si>
  <si>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</si>
  <si>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</si>
  <si>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</si>
  <si>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</si>
  <si>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</si>
  <si>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</si>
  <si>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</si>
  <si>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</si>
  <si>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</si>
  <si>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</si>
  <si>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</si>
  <si>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</si>
  <si>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</si>
  <si>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</si>
  <si>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</si>
  <si>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</si>
  <si>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</si>
  <si>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</si>
  <si>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</si>
  <si>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</si>
  <si>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</si>
  <si>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</si>
  <si>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</si>
  <si>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</si>
  <si>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</si>
  <si>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</si>
  <si>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</si>
  <si>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</si>
  <si>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</si>
  <si>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</si>
  <si>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</si>
  <si>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</si>
  <si>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</si>
  <si>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</si>
  <si>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</si>
  <si>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</si>
  <si>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</si>
  <si>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</si>
  <si>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</si>
  <si>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</si>
  <si>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</si>
  <si>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</si>
  <si>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</si>
  <si>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</si>
  <si>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</si>
  <si>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</si>
  <si>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</si>
  <si>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</si>
  <si>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</si>
  <si>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</si>
  <si>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</si>
  <si>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</si>
  <si>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</si>
  <si>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</si>
  <si>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</si>
  <si>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</si>
  <si>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</si>
  <si>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</si>
  <si>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</si>
  <si>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</si>
  <si>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</si>
  <si>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</si>
  <si>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</si>
  <si>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</si>
  <si>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</si>
  <si>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</si>
  <si>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</si>
  <si>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</si>
  <si>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</si>
  <si>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</si>
  <si>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</si>
  <si>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</si>
  <si>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</si>
  <si>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</si>
  <si>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</si>
  <si>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</si>
  <si>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</si>
  <si>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</si>
  <si>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</si>
  <si>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</si>
  <si>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</si>
  <si>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</si>
  <si>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</si>
  <si>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</si>
  <si>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</si>
  <si>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</si>
  <si>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</si>
  <si>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</si>
  <si>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</si>
  <si>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</si>
  <si>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</si>
  <si>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</si>
  <si>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</si>
  <si>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</si>
  <si>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</si>
  <si>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</si>
  <si>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</si>
  <si>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</si>
  <si>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</si>
  <si>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</si>
  <si>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</si>
  <si>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</si>
  <si>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</si>
  <si>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</si>
  <si>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</si>
  <si>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</si>
  <si>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</si>
  <si>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</si>
  <si>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</si>
  <si>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</si>
  <si>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</si>
  <si>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</si>
  <si>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</si>
  <si>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</si>
  <si>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</si>
  <si>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</si>
  <si>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</si>
  <si>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</si>
  <si>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</si>
  <si>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</si>
  <si>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</si>
  <si>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</si>
  <si>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</si>
  <si>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</si>
  <si>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</si>
  <si>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</si>
  <si>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</si>
  <si>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</si>
  <si>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</si>
  <si>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</si>
  <si>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</si>
  <si>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</si>
  <si>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</si>
  <si>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</si>
  <si>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</si>
  <si>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</si>
  <si>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</si>
  <si>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</si>
  <si>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</si>
  <si>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</si>
  <si>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</si>
  <si>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</si>
  <si>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</si>
  <si>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</si>
  <si>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</si>
  <si>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</si>
  <si>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</si>
  <si>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</si>
  <si>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</si>
  <si>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</si>
  <si>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</si>
  <si>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</si>
  <si>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</si>
  <si>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</si>
  <si>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</si>
  <si>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</si>
  <si>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</si>
  <si>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</si>
  <si>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</si>
  <si>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</si>
  <si>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</si>
  <si>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</si>
  <si>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</si>
  <si>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</si>
  <si>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</si>
  <si>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</si>
  <si>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</si>
  <si>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</si>
  <si>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</si>
  <si>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</si>
  <si>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</si>
  <si>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</si>
  <si>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</si>
  <si>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</si>
  <si>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</si>
  <si>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</si>
  <si>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</si>
  <si>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</si>
  <si>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</si>
  <si>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</si>
  <si>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</si>
  <si>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</si>
  <si>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</si>
  <si>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</si>
  <si>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</si>
  <si>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</si>
  <si>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</si>
  <si>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</si>
  <si>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</si>
  <si>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</si>
  <si>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</si>
  <si>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</si>
  <si>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</si>
  <si>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</si>
  <si>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</si>
  <si>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</si>
  <si>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</si>
  <si>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</si>
  <si>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</si>
  <si>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</si>
  <si>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</si>
  <si>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</si>
  <si>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</si>
  <si>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</si>
  <si>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</si>
  <si>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</si>
  <si>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</si>
  <si>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</si>
  <si>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</si>
  <si>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</si>
  <si>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</si>
  <si>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</si>
  <si>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</si>
  <si>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</si>
  <si>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</si>
  <si>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</si>
  <si>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</si>
  <si>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</si>
  <si>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</si>
  <si>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</si>
  <si>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</si>
  <si>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</si>
  <si>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</si>
  <si>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</si>
  <si>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</si>
  <si>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</si>
  <si>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</si>
  <si>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</si>
  <si>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</si>
  <si>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</si>
  <si>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</si>
  <si>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</si>
  <si>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</si>
  <si>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</si>
  <si>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</si>
  <si>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</si>
  <si>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</si>
  <si>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</si>
  <si>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</si>
  <si>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</si>
  <si>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</si>
  <si>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</si>
  <si>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</si>
  <si>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</si>
  <si>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</si>
  <si>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</si>
  <si>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</si>
  <si>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</si>
  <si>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</si>
  <si>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</si>
  <si>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</si>
  <si>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</si>
  <si>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</si>
  <si>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</si>
  <si>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</si>
  <si>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</si>
  <si>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</si>
  <si>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</si>
  <si>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</si>
  <si>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</si>
  <si>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</si>
  <si>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</si>
  <si>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</si>
  <si>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</si>
  <si>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</si>
  <si>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</si>
  <si>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</si>
  <si>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</si>
  <si>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</si>
  <si>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</si>
  <si>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</si>
  <si>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</si>
  <si>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</si>
  <si>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</si>
  <si>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</si>
  <si>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</si>
  <si>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</si>
  <si>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</si>
  <si>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</si>
  <si>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</si>
  <si>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</si>
  <si>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</si>
  <si>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</si>
  <si>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</si>
  <si>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</si>
  <si>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</si>
  <si>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</si>
  <si>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</si>
  <si>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</si>
  <si>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</si>
  <si>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</si>
  <si>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</si>
  <si>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</si>
  <si>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</si>
  <si>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</si>
  <si>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</si>
  <si>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</si>
  <si>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</si>
  <si>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</si>
  <si>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</si>
  <si>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</si>
  <si>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</si>
  <si>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</si>
  <si>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</si>
  <si>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</si>
  <si>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</si>
  <si>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</si>
  <si>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</si>
  <si>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</si>
  <si>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</si>
  <si>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</si>
  <si>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</si>
  <si>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</si>
  <si>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</si>
  <si>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</si>
  <si>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</si>
  <si>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</si>
  <si>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</si>
  <si>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</si>
  <si>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</si>
  <si>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</si>
  <si>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</si>
  <si>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</si>
  <si>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</si>
  <si>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</si>
  <si>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</si>
  <si>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</si>
  <si>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</si>
  <si>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</si>
  <si>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</si>
  <si>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</si>
  <si>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</si>
  <si>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</si>
  <si>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</si>
  <si>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</si>
  <si>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</si>
  <si>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</si>
  <si>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</si>
  <si>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</si>
  <si>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</si>
  <si>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</si>
  <si>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</si>
  <si>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</si>
  <si>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</si>
  <si>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</si>
  <si>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</si>
  <si>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</si>
  <si>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</si>
  <si>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</si>
  <si>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</si>
  <si>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</si>
  <si>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</si>
  <si>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</si>
  <si>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</si>
  <si>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</si>
  <si>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</si>
  <si>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</si>
  <si>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</si>
  <si>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</si>
  <si>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</si>
  <si>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</si>
  <si>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</si>
  <si>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</si>
  <si>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</si>
  <si>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</si>
  <si>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</si>
  <si>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</si>
  <si>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</si>
  <si>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</si>
  <si>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</si>
  <si>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</si>
  <si>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</si>
  <si>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</si>
  <si>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</si>
  <si>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</si>
  <si>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</si>
  <si>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</si>
  <si>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</si>
  <si>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</si>
  <si>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</si>
  <si>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</si>
  <si>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</si>
  <si>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</si>
  <si>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</si>
  <si>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</si>
  <si>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</si>
  <si>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</si>
  <si>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</si>
  <si>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</si>
  <si>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</si>
  <si>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</si>
  <si>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</si>
  <si>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</si>
  <si>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</si>
  <si>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</si>
  <si>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</si>
  <si>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</si>
  <si>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</si>
  <si>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</si>
  <si>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</si>
  <si>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</si>
  <si>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</si>
  <si>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</si>
  <si>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</si>
  <si>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</si>
  <si>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</si>
  <si>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</si>
  <si>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</si>
  <si>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</si>
  <si>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</si>
  <si>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</si>
  <si>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</si>
  <si>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24-52)</t>
  </si>
  <si>
    <t xml:space="preserve">Pipeline: none (all deals active)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</si>
  <si>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</si>
  <si>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</si>
  <si>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</si>
  <si>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</si>
  <si>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</si>
  <si>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</si>
  <si>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</si>
  <si>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</si>
  <si>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</si>
  <si>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</si>
  <si>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</si>
  <si>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</si>
  <si>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</si>
  <si>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</si>
  <si>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</si>
  <si>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</si>
  <si>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</si>
  <si>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</si>
  <si>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</si>
  <si>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</si>
  <si>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</si>
  <si>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</si>
  <si>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</si>
  <si>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</si>
  <si>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</si>
  <si>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</si>
  <si>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</si>
  <si>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</si>
  <si>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</si>
  <si>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</si>
  <si>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</si>
  <si>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</si>
  <si>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</si>
  <si>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</si>
  <si>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</si>
  <si>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</si>
  <si>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</si>
  <si>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</si>
  <si>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</si>
  <si>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</si>
  <si>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</si>
  <si>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</si>
  <si>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</si>
  <si>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</si>
  <si>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</si>
  <si>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</si>
  <si>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</si>
  <si>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</si>
  <si>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</si>
  <si>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</si>
  <si>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</si>
  <si>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</si>
  <si>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</si>
  <si>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</si>
  <si>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</si>
  <si>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</si>
  <si>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</si>
  <si>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</si>
  <si>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</si>
  <si>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</si>
  <si>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</si>
  <si>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</si>
  <si>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</si>
  <si>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</si>
  <si>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</si>
  <si>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</si>
  <si>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</si>
  <si>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</si>
  <si>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</si>
  <si>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</si>
  <si>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</si>
  <si>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</si>
  <si>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</si>
  <si>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</si>
  <si>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</si>
  <si>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</si>
  <si>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</si>
  <si>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</si>
  <si>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</si>
  <si>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</si>
  <si>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</si>
  <si>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</si>
  <si>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</si>
  <si>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</si>
  <si>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</si>
  <si>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</si>
  <si>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</si>
  <si>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</si>
  <si>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</si>
  <si>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</si>
  <si>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</si>
  <si>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</si>
  <si>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</si>
  <si>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</si>
  <si>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</si>
  <si>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</si>
  <si>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</si>
  <si>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</si>
  <si>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</si>
  <si>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</si>
  <si>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</si>
  <si>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</si>
  <si>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</si>
  <si>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</si>
  <si>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</si>
  <si>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</si>
  <si>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</si>
  <si>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</si>
  <si>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</si>
  <si>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</si>
  <si>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</si>
  <si>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</si>
  <si>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</si>
  <si>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</si>
  <si>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</si>
  <si>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</si>
  <si>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</si>
  <si>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</si>
  <si>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</si>
  <si>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</si>
  <si>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</si>
  <si>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</si>
  <si>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</si>
  <si>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</si>
  <si>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</si>
  <si>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</si>
  <si>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</si>
  <si>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</si>
  <si>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</si>
  <si>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</si>
  <si>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</si>
  <si>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</si>
  <si>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</si>
  <si>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</si>
  <si>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</si>
  <si>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</si>
  <si>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</si>
  <si>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</si>
  <si>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</si>
  <si>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</si>
  <si>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</si>
  <si>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</si>
  <si>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</si>
  <si>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</si>
  <si>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</si>
  <si>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</si>
  <si>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</si>
  <si>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</si>
  <si>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</si>
  <si>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</si>
  <si>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</si>
  <si>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</si>
  <si>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</si>
  <si>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</si>
  <si>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</si>
  <si>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</si>
  <si>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</si>
  <si>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</si>
  <si>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</si>
  <si>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</si>
  <si>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</si>
  <si>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</si>
  <si>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</si>
  <si>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</si>
  <si>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</si>
  <si>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</si>
  <si>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</si>
  <si>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</si>
  <si>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</si>
  <si>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</si>
  <si>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</si>
  <si>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</si>
  <si>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</si>
  <si>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</si>
  <si>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</si>
  <si>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</si>
  <si>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</si>
  <si>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</si>
  <si>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</si>
  <si>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</si>
  <si>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</si>
  <si>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</si>
  <si>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</si>
  <si>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</si>
  <si>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</si>
  <si>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</si>
  <si>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</si>
  <si>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</si>
  <si>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</si>
  <si>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</si>
  <si>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</si>
  <si>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</si>
  <si>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</si>
  <si>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</si>
  <si>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</si>
  <si>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</si>
  <si>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</si>
  <si>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</si>
  <si>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</si>
  <si>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</si>
  <si>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</si>
  <si>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</si>
  <si>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</si>
  <si>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</si>
  <si>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</si>
  <si>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</si>
  <si>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</si>
  <si>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</si>
  <si>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</si>
  <si>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</si>
  <si>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</si>
  <si>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</si>
  <si>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</si>
  <si>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</si>
  <si>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</si>
  <si>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</si>
  <si>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</si>
  <si>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</si>
  <si>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</si>
  <si>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</si>
  <si>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</si>
  <si>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</si>
  <si>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</si>
  <si>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</si>
  <si>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</si>
  <si>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</si>
  <si>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</si>
  <si>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</si>
  <si>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</si>
  <si>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</si>
  <si>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</si>
  <si>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</si>
  <si>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</si>
  <si>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</si>
  <si>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</si>
  <si>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</si>
  <si>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</si>
  <si>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</si>
  <si>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</si>
  <si>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</si>
  <si>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</si>
  <si>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</si>
  <si>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</si>
  <si>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</si>
  <si>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</si>
  <si>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</si>
  <si>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</si>
  <si>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</si>
  <si>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</si>
  <si>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</si>
  <si>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</si>
  <si>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</si>
  <si>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</si>
  <si>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</si>
  <si>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</si>
  <si>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</si>
  <si>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</si>
  <si>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</si>
  <si>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</si>
  <si>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</si>
  <si>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</si>
  <si>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</si>
  <si>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</si>
  <si>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</si>
  <si>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</si>
  <si>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</si>
  <si>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</si>
  <si>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</si>
  <si>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</si>
  <si>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</si>
  <si>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</si>
  <si>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</si>
  <si>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</si>
  <si>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</si>
  <si>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</si>
  <si>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</si>
  <si>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</si>
  <si>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</si>
  <si>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</si>
  <si>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</si>
  <si>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</si>
  <si>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</si>
  <si>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</si>
  <si>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</si>
  <si>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</si>
  <si>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</si>
  <si>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</si>
  <si>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</si>
  <si>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</si>
  <si>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</si>
  <si>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</si>
  <si>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</si>
  <si>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</si>
  <si>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</si>
  <si>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</si>
  <si>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</si>
  <si>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</si>
  <si>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</si>
  <si>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</si>
  <si>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</si>
  <si>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</si>
  <si>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</si>
  <si>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</si>
  <si>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</si>
  <si>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</si>
  <si>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</si>
  <si>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</si>
  <si>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</si>
  <si>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</si>
  <si>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</si>
  <si>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</si>
  <si>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</si>
  <si>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</si>
  <si>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</si>
  <si>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</si>
  <si>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</si>
  <si>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</si>
  <si>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</si>
  <si>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</si>
  <si>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</si>
  <si>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</si>
  <si>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</si>
  <si>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</si>
  <si>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</si>
  <si>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</si>
  <si>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</si>
  <si>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</si>
  <si>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</si>
  <si>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</si>
  <si>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</si>
  <si>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</si>
  <si>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</si>
  <si>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</si>
  <si>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</si>
  <si>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</si>
  <si>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</si>
  <si>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</si>
  <si>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</si>
  <si>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</si>
  <si>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</si>
  <si>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</si>
  <si>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</si>
  <si>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</si>
  <si>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</si>
  <si>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</si>
  <si>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</si>
  <si>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</si>
  <si>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</si>
  <si>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</si>
  <si>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</si>
  <si>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</si>
  <si>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</si>
  <si>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</si>
  <si>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</si>
  <si>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</si>
  <si>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</si>
  <si>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</si>
  <si>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</si>
  <si>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</si>
  <si>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</si>
  <si>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</si>
  <si>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</si>
  <si>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</si>
  <si>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</si>
  <si>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</si>
  <si>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</si>
  <si>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</si>
  <si>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</si>
  <si>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</si>
  <si>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</si>
  <si>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</si>
  <si>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</si>
  <si>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</si>
  <si>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</si>
  <si>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</si>
  <si>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</si>
  <si>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</si>
  <si>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</si>
  <si>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</si>
  <si>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</si>
  <si>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</si>
  <si>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</si>
  <si>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</si>
  <si>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</si>
  <si>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</si>
  <si>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</si>
  <si>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</si>
  <si>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</si>
  <si>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</si>
  <si>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</si>
  <si>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</si>
  <si>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</si>
  <si>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</si>
  <si>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</si>
  <si>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</si>
  <si>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</si>
  <si>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</si>
  <si>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</si>
  <si>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</si>
  <si>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</si>
  <si>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</si>
  <si>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</si>
  <si>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</si>
  <si>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</si>
  <si>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</si>
  <si>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</si>
  <si>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</si>
  <si>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</si>
  <si>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</si>
  <si>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</si>
  <si>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</si>
  <si>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</si>
  <si>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</si>
  <si>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</si>
  <si>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</si>
  <si>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</si>
  <si>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</si>
  <si>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</si>
  <si>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</si>
  <si>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</si>
  <si>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</si>
  <si>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</si>
  <si>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</si>
  <si>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</si>
  <si>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</si>
  <si>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</si>
  <si>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</si>
  <si>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</si>
  <si>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</si>
  <si>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</si>
  <si>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</si>
  <si>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</si>
  <si>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</si>
  <si>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</si>
  <si>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</si>
  <si>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</si>
  <si>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</si>
  <si>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</si>
  <si>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</si>
  <si>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</si>
  <si>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</si>
  <si>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</si>
  <si>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</si>
  <si>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</si>
  <si>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</si>
  <si>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</si>
  <si>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</si>
  <si>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</si>
  <si>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</si>
  <si>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</si>
  <si>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</si>
  <si>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</si>
  <si>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</si>
  <si>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</si>
  <si>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</si>
  <si>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</si>
  <si>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</si>
  <si>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</si>
  <si>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</si>
  <si>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</si>
  <si>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</si>
  <si>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</si>
  <si>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</si>
  <si>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</si>
  <si>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</si>
  <si>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</si>
  <si>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</si>
  <si>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</si>
  <si>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</si>
  <si>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</si>
  <si>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</si>
  <si>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</si>
  <si>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</si>
  <si>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</si>
  <si>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</si>
  <si>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</si>
  <si>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</si>
  <si>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</si>
  <si>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</si>
  <si>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</si>
  <si>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</si>
  <si>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</si>
  <si>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</si>
  <si>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</si>
  <si>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</si>
  <si>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</si>
  <si>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</si>
  <si>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</si>
  <si>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</si>
  <si>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</si>
  <si>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</si>
  <si>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</si>
  <si>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ALT-2: identical to ALT-1 except Uplifters!B2 = Yes (the single program switch,</t>
  </si>
  <si>
    <t xml:space="preserve">   feeding Model row 165 'Uplifters Total to SP' from Uplifters row 107).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</si>
  <si>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</si>
  <si>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</si>
  <si>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</si>
  <si>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</si>
  <si>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</si>
  <si>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</si>
  <si>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</si>
  <si>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</si>
  <si>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</si>
  <si>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</si>
  <si>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</si>
  <si>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</si>
  <si>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</si>
  <si>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</si>
  <si>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</si>
  <si>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</si>
  <si>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</si>
  <si>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</si>
  <si>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</si>
  <si>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</si>
  <si>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</si>
  <si>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</si>
  <si>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</si>
  <si>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</si>
  <si>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</si>
  <si>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</si>
  <si>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</si>
  <si>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</si>
  <si>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</si>
  <si>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</si>
  <si>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</si>
  <si>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</si>
  <si>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</si>
  <si>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</si>
  <si>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</si>
  <si>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</si>
  <si>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</si>
  <si>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</si>
  <si>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</si>
  <si>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</si>
  <si>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</si>
  <si>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</si>
  <si>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</si>
  <si>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</si>
  <si>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</si>
  <si>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</si>
  <si>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</si>
  <si>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</si>
  <si>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</si>
  <si>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</si>
  <si>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</si>
  <si>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</si>
  <si>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</si>
  <si>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</si>
  <si>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</si>
  <si>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</si>
  <si>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</si>
  <si>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</si>
  <si>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</si>
  <si>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</si>
  <si>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</si>
  <si>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</si>
  <si>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</si>
  <si>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</si>
  <si>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</si>
  <si>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</si>
  <si>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</si>
  <si>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</si>
  <si>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</si>
  <si>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</si>
  <si>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</si>
  <si>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</si>
  <si>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</si>
  <si>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</si>
  <si>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</si>
  <si>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</si>
  <si>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</si>
  <si>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</si>
  <si>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</si>
  <si>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</si>
  <si>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</si>
  <si>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</si>
  <si>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</si>
  <si>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</si>
  <si>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</si>
  <si>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</si>
  <si>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</si>
  <si>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</si>
  <si>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</si>
  <si>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</si>
  <si>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</si>
  <si>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</si>
  <si>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</si>
  <si>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</si>
  <si>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</si>
  <si>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</si>
  <si>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</si>
  <si>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</si>
  <si>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</si>
  <si>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</si>
  <si>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</si>
  <si>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</si>
  <si>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</si>
  <si>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</si>
  <si>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</si>
  <si>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</si>
  <si>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</si>
  <si>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</si>
  <si>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</si>
  <si>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</si>
  <si>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</si>
  <si>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</si>
  <si>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</si>
  <si>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</si>
  <si>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</si>
  <si>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</si>
  <si>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</si>
  <si>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</si>
  <si>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</si>
  <si>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</si>
  <si>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</si>
  <si>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</si>
  <si>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</si>
  <si>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</si>
  <si>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</si>
  <si>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</si>
  <si>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</si>
  <si>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</si>
  <si>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</si>
  <si>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</si>
  <si>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</si>
  <si>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</si>
  <si>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</si>
  <si>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</si>
  <si>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</si>
  <si>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</si>
  <si>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</si>
  <si>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</si>
  <si>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</si>
  <si>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</si>
  <si>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</si>
  <si>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</si>
  <si>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</si>
  <si>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</si>
  <si>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</si>
  <si>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</si>
  <si>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</si>
  <si>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</si>
  <si>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</si>
  <si>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</si>
  <si>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</si>
  <si>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</si>
  <si>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</si>
  <si>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</si>
  <si>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</si>
  <si>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</si>
  <si>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</si>
  <si>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</si>
  <si>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</si>
  <si>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</si>
  <si>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</si>
  <si>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</si>
  <si>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</si>
  <si>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</si>
  <si>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</si>
  <si>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</si>
  <si>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</si>
  <si>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</si>
  <si>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</si>
  <si>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</si>
  <si>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</si>
  <si>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</si>
  <si>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</si>
  <si>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</si>
  <si>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</si>
  <si>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</si>
  <si>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</si>
  <si>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</si>
  <si>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</si>
  <si>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</si>
  <si>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</si>
  <si>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</si>
  <si>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</si>
  <si>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</si>
  <si>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</si>
  <si>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</si>
  <si>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</si>
  <si>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</si>
  <si>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</si>
  <si>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</si>
  <si>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</si>
  <si>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</si>
  <si>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</si>
  <si>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</si>
  <si>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</si>
  <si>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</si>
  <si>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</si>
  <si>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</si>
  <si>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</si>
  <si>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</si>
  <si>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</si>
  <si>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</si>
  <si>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2026-09-01. LIHTC = cost pass-through, LV earns only the 12.0391%. Shared = buyout savings split 50/50, LV share recognised one month after completion.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</si>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</sst>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>BD-10</v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>BD-11</v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>BD-12</v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>BD-14</v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>BD-21</v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>BD-22</v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>BD-24</v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>BD-25</v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724002.401635544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593301.949299569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606416.179299569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691325.879733502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821194.515158315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670992.58430869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658767.69430869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779980.82165744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631548.705670513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550820.865531763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645490.592991313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444854.123253623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382864.383253623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421963.533253623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421963.533253623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421963.533253623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483879.033253623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483879.033253623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545794.533253623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787585.225973678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430626.660433933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430626.660433933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482222.910433933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482222.910433933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533819.160433933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585415.410433933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533819.160433933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533819.160433933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647330.910433933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544138.410433933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595734.660433933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657650.160433933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727665.005855933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495324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619155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495324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608835.75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485004.75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598516.5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495324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598516.5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495324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598516.5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495324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608835.75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505643.25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619155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495324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598516.5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495324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608835.75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505643.25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619155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495324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598516.5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495324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619155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495324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598516.5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495324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546920.25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443727.75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505643.25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381812.25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433408.5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330216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381812.25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278619.75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340535.25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216704.25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268300.5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165108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216704.25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113511.75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175427.25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51596.25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103192.5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542999.586593612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444974.569686032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454810.249686032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518492.200120645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615893.265291495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503242.624949795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494073.964949795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584983.347168795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473659.552440087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413113.901269087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484115.887551127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333639.286531055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287146.976531055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316471.116531055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316471.116531055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316471.116531055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362907.516531055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362907.516531055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409343.916531055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590686.057407339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322968.430434613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322968.430434613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361665.430434613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361665.430434613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400362.430434613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439059.430434613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400362.430434613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400362.430434613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485495.830434613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408101.830434613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446798.830434613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493235.230434613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545746.110068213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371491.2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464364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371491.2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456624.6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363751.8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448885.2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371491.2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448885.2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371491.2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448885.2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371491.2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456624.6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379230.6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464364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371491.2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448885.2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371491.2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456624.6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379230.6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464364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371491.2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448885.2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371491.2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464364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371491.2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448885.2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371491.2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410188.2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332794.2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379230.6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286357.8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325054.8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247660.8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286357.8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208963.8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255400.2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162527.4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201224.4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123830.4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162527.4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85133.4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131569.8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38697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77394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932055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354912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368954.1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481346.1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602324.1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849572.1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963044.1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1060514.1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1135520.1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1182824.1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1198988.1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1182824.1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1135520.1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1060514.1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963044.1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849572.1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727064.1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602324.1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481346.1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260602.2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307461.75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401121.75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501936.75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605886.75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707976.75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802536.75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883761.75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946266.75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985686.75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999156.75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985686.75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946266.75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883761.75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802536.75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707976.75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605886.75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501936.75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401121.75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217168.5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307461.75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401121.75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605886.75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707976.75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802536.75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883761.75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946266.75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985686.75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999156.75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985686.75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946266.75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883761.75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802536.75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707976.75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605886.75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501936.75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401121.75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217168.5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307461.75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501936.75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605886.75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707976.75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802536.75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883761.75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946266.75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985686.75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999156.75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985686.75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946266.75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883761.75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802536.75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707976.75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605886.75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501936.75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401121.75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217168.5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307461.75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401121.75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501936.75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605886.75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707976.75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802536.75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883761.75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946266.75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985686.75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999156.75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985686.75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946266.75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883761.75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802536.75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707976.75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605886.75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501936.75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401121.75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217168.5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307461.75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401121.75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501936.75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605886.75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707976.75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802536.75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883761.75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946266.75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985686.75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999156.75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985686.75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946266.75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883761.75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802536.75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707976.75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605886.75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501936.75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401121.75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217168.5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307461.75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401121.75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501936.75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605886.75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707976.75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802536.75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883761.75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946266.75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985686.75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999156.75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985686.75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946266.75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883761.75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802536.75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707976.75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605886.75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501936.75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401121.75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217168.5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307461.75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401121.75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501936.75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605886.75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707976.75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802536.75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883761.75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946266.75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985686.75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999156.75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985686.75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946266.75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883761.75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802536.75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707976.75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605886.75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501936.75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401121.75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217168.5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6409057.07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10489918.2358758</v>
      </c>
      <c r="AC57" s="30" t="n">
        <f aca="false">SUM(AC13:AC56)</f>
        <v>9662342.31916376</v>
      </c>
      <c r="AD57" s="30" t="n">
        <f aca="false">SUM(AD13:AD56)</f>
        <v>9566917.49529756</v>
      </c>
      <c r="AE57" s="30" t="n">
        <f aca="false">SUM(AE13:AE56)</f>
        <v>9632965.88508652</v>
      </c>
      <c r="AF57" s="30" t="n">
        <f aca="false">SUM(AF13:AF56)</f>
        <v>9290039.3477721</v>
      </c>
      <c r="AG57" s="30" t="n">
        <f aca="false">SUM(AG13:AG56)</f>
        <v>9439551.92509232</v>
      </c>
      <c r="AH57" s="30" t="n">
        <f aca="false">SUM(AH13:AH56)</f>
        <v>8928947.37860207</v>
      </c>
      <c r="AI57" s="30" t="n">
        <f aca="false">SUM(AI13:AI56)</f>
        <v>8644262.99655049</v>
      </c>
      <c r="AJ57" s="30" t="n">
        <f aca="false">SUM(AJ13:AJ56)</f>
        <v>7182740.57418646</v>
      </c>
      <c r="AK57" s="30" t="n">
        <f aca="false">SUM(AK13:AK56)</f>
        <v>6486653.68028431</v>
      </c>
      <c r="AL57" s="30" t="n">
        <f aca="false">SUM(AL13:AL56)</f>
        <v>6349485.0804318</v>
      </c>
      <c r="AM57" s="30" t="n">
        <f aca="false">SUM(AM13:AM56)</f>
        <v>6102134.55623228</v>
      </c>
      <c r="AN57" s="30" t="n">
        <f aca="false">SUM(AN13:AN56)</f>
        <v>5335887.59271888</v>
      </c>
      <c r="AO57" s="30" t="n">
        <f aca="false">SUM(AO13:AO56)</f>
        <v>5401553.8180547</v>
      </c>
      <c r="AP57" s="30" t="n">
        <f aca="false">SUM(AP13:AP56)</f>
        <v>5467522.84735518</v>
      </c>
      <c r="AQ57" s="30" t="n">
        <f aca="false">SUM(AQ13:AQ56)</f>
        <v>4987159.28958132</v>
      </c>
      <c r="AR57" s="30" t="n">
        <f aca="false">SUM(AR13:AR56)</f>
        <v>5487740.73964132</v>
      </c>
      <c r="AS57" s="30" t="n">
        <f aca="false">SUM(AS13:AS56)</f>
        <v>5668988.26224532</v>
      </c>
      <c r="AT57" s="30" t="n">
        <f aca="false">SUM(AT13:AT56)</f>
        <v>6156102.03011532</v>
      </c>
      <c r="AU57" s="30" t="n">
        <f aca="false">SUM(AU13:AU56)</f>
        <v>5890227.34660498</v>
      </c>
      <c r="AV57" s="30" t="n">
        <f aca="false">SUM(AV13:AV56)</f>
        <v>6370396.10654745</v>
      </c>
      <c r="AW57" s="30" t="n">
        <f aca="false">SUM(AW13:AW56)</f>
        <v>6561086.70157145</v>
      </c>
      <c r="AX57" s="30" t="n">
        <f aca="false">SUM(AX13:AX56)</f>
        <v>6970772.99569945</v>
      </c>
      <c r="AY57" s="30" t="n">
        <f aca="false">SUM(AY13:AY56)</f>
        <v>7071696.15663545</v>
      </c>
      <c r="AZ57" s="30" t="n">
        <f aca="false">SUM(AZ13:AZ56)</f>
        <v>7388918.18913945</v>
      </c>
      <c r="BA57" s="30" t="n">
        <f aca="false">SUM(BA13:BA56)</f>
        <v>7307119.33039545</v>
      </c>
      <c r="BB57" s="30" t="n">
        <f aca="false">SUM(BB13:BB56)</f>
        <v>7400845.71295545</v>
      </c>
      <c r="BC57" s="30" t="n">
        <f aca="false">SUM(BC13:BC56)</f>
        <v>7395996.28326745</v>
      </c>
      <c r="BD57" s="30" t="n">
        <f aca="false">SUM(BD13:BD56)</f>
        <v>7575572.41925145</v>
      </c>
      <c r="BE57" s="30" t="n">
        <f aca="false">SUM(BE13:BE56)</f>
        <v>7361545.42566745</v>
      </c>
      <c r="BF57" s="30" t="n">
        <f aca="false">SUM(BF13:BF56)</f>
        <v>7578715.63411545</v>
      </c>
      <c r="BG57" s="30" t="n">
        <f aca="false">SUM(BG13:BG56)</f>
        <v>7381268.68450745</v>
      </c>
      <c r="BH57" s="30" t="n">
        <f aca="false">SUM(BH13:BH56)</f>
        <v>7109018.81390785</v>
      </c>
      <c r="BI57" s="30" t="n">
        <f aca="false">SUM(BI13:BI56)</f>
        <v>6872689.8</v>
      </c>
      <c r="BJ57" s="30" t="n">
        <f aca="false">SUM(BJ13:BJ56)</f>
        <v>7065420</v>
      </c>
      <c r="BK57" s="30" t="n">
        <f aca="false">SUM(BK13:BK56)</f>
        <v>6860482.8</v>
      </c>
      <c r="BL57" s="30" t="n">
        <f aca="false">SUM(BL13:BL56)</f>
        <v>7024312.65</v>
      </c>
      <c r="BM57" s="30" t="n">
        <f aca="false">SUM(BM13:BM56)</f>
        <v>6831789.45</v>
      </c>
      <c r="BN57" s="30" t="n">
        <f aca="false">SUM(BN13:BN56)</f>
        <v>7083579.3</v>
      </c>
      <c r="BO57" s="30" t="n">
        <f aca="false">SUM(BO13:BO56)</f>
        <v>6940765.8</v>
      </c>
      <c r="BP57" s="30" t="n">
        <f aca="false">SUM(BP13:BP56)</f>
        <v>7137246.3</v>
      </c>
      <c r="BQ57" s="30" t="n">
        <f aca="false">SUM(BQ13:BQ56)</f>
        <v>6981718.8</v>
      </c>
      <c r="BR57" s="30" t="n">
        <f aca="false">SUM(BR13:BR56)</f>
        <v>7163682.3</v>
      </c>
      <c r="BS57" s="30" t="n">
        <f aca="false">SUM(BS13:BS56)</f>
        <v>6992296.8</v>
      </c>
      <c r="BT57" s="30" t="n">
        <f aca="false">SUM(BT13:BT56)</f>
        <v>7219123.65</v>
      </c>
      <c r="BU57" s="30" t="n">
        <f aca="false">SUM(BU13:BU56)</f>
        <v>7049736.15</v>
      </c>
      <c r="BV57" s="30" t="n">
        <f aca="false">SUM(BV13:BV56)</f>
        <v>7201065</v>
      </c>
      <c r="BW57" s="30" t="n">
        <f aca="false">SUM(BW13:BW56)</f>
        <v>6992296.8</v>
      </c>
      <c r="BX57" s="30" t="n">
        <f aca="false">SUM(BX13:BX56)</f>
        <v>7163682.3</v>
      </c>
      <c r="BY57" s="30" t="n">
        <f aca="false">SUM(BY13:BY56)</f>
        <v>6981718.8</v>
      </c>
      <c r="BZ57" s="30" t="n">
        <f aca="false">SUM(BZ13:BZ56)</f>
        <v>7198738.65</v>
      </c>
      <c r="CA57" s="30" t="n">
        <f aca="false">SUM(CA13:CA56)</f>
        <v>7020990.15</v>
      </c>
      <c r="CB57" s="30" t="n">
        <f aca="false">SUM(CB13:CB56)</f>
        <v>7165908</v>
      </c>
      <c r="CC57" s="30" t="n">
        <f aca="false">SUM(CC13:CC56)</f>
        <v>6952966.8</v>
      </c>
      <c r="CD57" s="30" t="n">
        <f aca="false">SUM(CD13:CD56)</f>
        <v>7122474.3</v>
      </c>
      <c r="CE57" s="30" t="n">
        <f aca="false">SUM(CE13:CE56)</f>
        <v>6940765.8</v>
      </c>
      <c r="CF57" s="30" t="n">
        <f aca="false">SUM(CF13:CF56)</f>
        <v>7141785</v>
      </c>
      <c r="CG57" s="30" t="n">
        <f aca="false">SUM(CG13:CG56)</f>
        <v>6940765.8</v>
      </c>
      <c r="CH57" s="30" t="n">
        <f aca="false">SUM(CH13:CH56)</f>
        <v>7122474.3</v>
      </c>
      <c r="CI57" s="30" t="n">
        <f aca="false">SUM(CI13:CI56)</f>
        <v>6952966.8</v>
      </c>
      <c r="CJ57" s="30" t="n">
        <f aca="false">SUM(CJ13:CJ56)</f>
        <v>6815012.55</v>
      </c>
      <c r="CK57" s="30" t="n">
        <f aca="false">SUM(CK13:CK56)</f>
        <v>6539644.05</v>
      </c>
      <c r="CL57" s="30" t="n">
        <f aca="false">SUM(CL13:CL56)</f>
        <v>6270894.15</v>
      </c>
      <c r="CM57" s="30" t="n">
        <f aca="false">SUM(CM13:CM56)</f>
        <v>5853532.95</v>
      </c>
      <c r="CN57" s="30" t="n">
        <f aca="false">SUM(CN13:CN56)</f>
        <v>5504711.7</v>
      </c>
      <c r="CO57" s="30" t="n">
        <f aca="false">SUM(CO13:CO56)</f>
        <v>5022244.2</v>
      </c>
      <c r="CP57" s="30" t="n">
        <f aca="false">SUM(CP13:CP56)</f>
        <v>4579741.95</v>
      </c>
      <c r="CQ57" s="30" t="n">
        <f aca="false">SUM(CQ13:CQ56)</f>
        <v>4024446.45</v>
      </c>
      <c r="CR57" s="30" t="n">
        <f aca="false">SUM(CR13:CR56)</f>
        <v>3516716.55</v>
      </c>
      <c r="CS57" s="30" t="n">
        <f aca="false">SUM(CS13:CS56)</f>
        <v>2916319.35</v>
      </c>
      <c r="CT57" s="30" t="n">
        <f aca="false">SUM(CT13:CT56)</f>
        <v>2452439.1</v>
      </c>
      <c r="CU57" s="30" t="n">
        <f aca="false">SUM(CU13:CU56)</f>
        <v>1930722.6</v>
      </c>
      <c r="CV57" s="30" t="n">
        <f aca="false">SUM(CV13:CV56)</f>
        <v>1527469.35</v>
      </c>
      <c r="CW57" s="30" t="n">
        <f aca="false">SUM(CW13:CW56)</f>
        <v>1087232.85</v>
      </c>
      <c r="CX57" s="30" t="n">
        <f aca="false">SUM(CX13:CX56)</f>
        <v>762538.95</v>
      </c>
      <c r="CY57" s="30" t="n">
        <f aca="false">SUM(CY13:CY56)</f>
        <v>401121.75</v>
      </c>
      <c r="CZ57" s="30" t="n">
        <f aca="false">SUM(CZ13:CZ56)</f>
        <v>217168.5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7025595.65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11756920.224105</v>
      </c>
      <c r="AC58" s="30" t="n">
        <f aca="false">AC10+AC11+AC57</f>
        <v>10700618.8381494</v>
      </c>
      <c r="AD58" s="30" t="n">
        <f aca="false">AD10+AD11+AD57</f>
        <v>10628143.9242832</v>
      </c>
      <c r="AE58" s="30" t="n">
        <f aca="false">AE10+AE11+AE57</f>
        <v>10842783.9649407</v>
      </c>
      <c r="AF58" s="30" t="n">
        <f aca="false">AF10+AF11+AF57</f>
        <v>10727127.1282219</v>
      </c>
      <c r="AG58" s="30" t="n">
        <f aca="false">AG10+AG11+AG57</f>
        <v>10613787.1343508</v>
      </c>
      <c r="AH58" s="30" t="n">
        <f aca="false">AH10+AH11+AH57</f>
        <v>10081789.0378606</v>
      </c>
      <c r="AI58" s="30" t="n">
        <f aca="false">AI10+AI11+AI57</f>
        <v>10009227.1653767</v>
      </c>
      <c r="AJ58" s="30" t="n">
        <f aca="false">AJ10+AJ11+AJ57</f>
        <v>8287948.83229706</v>
      </c>
      <c r="AK58" s="30" t="n">
        <f aca="false">AK10+AK11+AK57</f>
        <v>7450588.44708516</v>
      </c>
      <c r="AL58" s="30" t="n">
        <f aca="false">AL10+AL11+AL57</f>
        <v>7479091.56097424</v>
      </c>
      <c r="AM58" s="30" t="n">
        <f aca="false">AM10+AM11+AM57</f>
        <v>6880627.96601696</v>
      </c>
      <c r="AN58" s="30" t="n">
        <f aca="false">AN10+AN11+AN57</f>
        <v>6005898.95250356</v>
      </c>
      <c r="AO58" s="30" t="n">
        <f aca="false">AO10+AO11+AO57</f>
        <v>6139988.46783938</v>
      </c>
      <c r="AP58" s="30" t="n">
        <f aca="false">AP10+AP11+AP57</f>
        <v>6205957.49713986</v>
      </c>
      <c r="AQ58" s="30" t="n">
        <f aca="false">AQ10+AQ11+AQ57</f>
        <v>5725593.939366</v>
      </c>
      <c r="AR58" s="30" t="n">
        <f aca="false">AR10+AR11+AR57</f>
        <v>6334527.289426</v>
      </c>
      <c r="AS58" s="30" t="n">
        <f aca="false">AS10+AS11+AS57</f>
        <v>6515774.81203</v>
      </c>
      <c r="AT58" s="30" t="n">
        <f aca="false">AT10+AT11+AT57</f>
        <v>7111240.4799</v>
      </c>
      <c r="AU58" s="30" t="n">
        <f aca="false">AU10+AU11+AU57</f>
        <v>7268498.629986</v>
      </c>
      <c r="AV58" s="30" t="n">
        <f aca="false">AV10+AV11+AV57</f>
        <v>7123991.197416</v>
      </c>
      <c r="AW58" s="30" t="n">
        <f aca="false">AW10+AW11+AW57</f>
        <v>7314681.79244</v>
      </c>
      <c r="AX58" s="30" t="n">
        <f aca="false">AX10+AX11+AX57</f>
        <v>7814661.336568</v>
      </c>
      <c r="AY58" s="30" t="n">
        <f aca="false">AY10+AY11+AY57</f>
        <v>7915584.497504</v>
      </c>
      <c r="AZ58" s="30" t="n">
        <f aca="false">AZ10+AZ11+AZ57</f>
        <v>8323099.780008</v>
      </c>
      <c r="BA58" s="30" t="n">
        <f aca="false">BA10+BA11+BA57</f>
        <v>8331594.171264</v>
      </c>
      <c r="BB58" s="30" t="n">
        <f aca="false">BB10+BB11+BB57</f>
        <v>8335027.303824</v>
      </c>
      <c r="BC58" s="30" t="n">
        <f aca="false">BC10+BC11+BC57</f>
        <v>8330177.874136</v>
      </c>
      <c r="BD58" s="30" t="n">
        <f aca="false">BD10+BD11+BD57</f>
        <v>8708399.16012</v>
      </c>
      <c r="BE58" s="30" t="n">
        <f aca="false">BE10+BE11+BE57</f>
        <v>8313785.666536</v>
      </c>
      <c r="BF58" s="30" t="n">
        <f aca="false">BF10+BF11+BF57</f>
        <v>8621249.124984</v>
      </c>
      <c r="BG58" s="30" t="n">
        <f aca="false">BG10+BG11+BG57</f>
        <v>8532154.075376</v>
      </c>
      <c r="BH58" s="30" t="n">
        <f aca="false">BH10+BH11+BH57</f>
        <v>8382429.929832</v>
      </c>
      <c r="BI58" s="30" t="n">
        <f aca="false">BI10+BI11+BI57</f>
        <v>7739505</v>
      </c>
      <c r="BJ58" s="30" t="n">
        <f aca="false">BJ10+BJ11+BJ57</f>
        <v>8148939</v>
      </c>
      <c r="BK58" s="30" t="n">
        <f aca="false">BK10+BK11+BK57</f>
        <v>7727298</v>
      </c>
      <c r="BL58" s="30" t="n">
        <f aca="false">BL10+BL11+BL57</f>
        <v>8089773</v>
      </c>
      <c r="BM58" s="30" t="n">
        <f aca="false">BM10+BM11+BM57</f>
        <v>7680546</v>
      </c>
      <c r="BN58" s="30" t="n">
        <f aca="false">BN10+BN11+BN57</f>
        <v>8130981</v>
      </c>
      <c r="BO58" s="30" t="n">
        <f aca="false">BO10+BO11+BO57</f>
        <v>7807581</v>
      </c>
      <c r="BP58" s="30" t="n">
        <f aca="false">BP10+BP11+BP57</f>
        <v>8184648</v>
      </c>
      <c r="BQ58" s="30" t="n">
        <f aca="false">BQ10+BQ11+BQ57</f>
        <v>7848534</v>
      </c>
      <c r="BR58" s="30" t="n">
        <f aca="false">BR10+BR11+BR57</f>
        <v>8211084</v>
      </c>
      <c r="BS58" s="30" t="n">
        <f aca="false">BS10+BS11+BS57</f>
        <v>7859112</v>
      </c>
      <c r="BT58" s="30" t="n">
        <f aca="false">BT10+BT11+BT57</f>
        <v>8284584</v>
      </c>
      <c r="BU58" s="30" t="n">
        <f aca="false">BU10+BU11+BU57</f>
        <v>7934610</v>
      </c>
      <c r="BV58" s="30" t="n">
        <f aca="false">BV10+BV11+BV57</f>
        <v>8284584</v>
      </c>
      <c r="BW58" s="30" t="n">
        <f aca="false">BW10+BW11+BW57</f>
        <v>7859112</v>
      </c>
      <c r="BX58" s="30" t="n">
        <f aca="false">BX10+BX11+BX57</f>
        <v>8211084</v>
      </c>
      <c r="BY58" s="30" t="n">
        <f aca="false">BY10+BY11+BY57</f>
        <v>7848534</v>
      </c>
      <c r="BZ58" s="30" t="n">
        <f aca="false">BZ10+BZ11+BZ57</f>
        <v>8264199</v>
      </c>
      <c r="CA58" s="30" t="n">
        <f aca="false">CA10+CA11+CA57</f>
        <v>7905864</v>
      </c>
      <c r="CB58" s="30" t="n">
        <f aca="false">CB10+CB11+CB57</f>
        <v>8249427</v>
      </c>
      <c r="CC58" s="30" t="n">
        <f aca="false">CC10+CC11+CC57</f>
        <v>7819782</v>
      </c>
      <c r="CD58" s="30" t="n">
        <f aca="false">CD10+CD11+CD57</f>
        <v>8169876</v>
      </c>
      <c r="CE58" s="30" t="n">
        <f aca="false">CE10+CE11+CE57</f>
        <v>7807581</v>
      </c>
      <c r="CF58" s="30" t="n">
        <f aca="false">CF10+CF11+CF57</f>
        <v>8225304</v>
      </c>
      <c r="CG58" s="30" t="n">
        <f aca="false">CG10+CG11+CG57</f>
        <v>7807581</v>
      </c>
      <c r="CH58" s="30" t="n">
        <f aca="false">CH10+CH11+CH57</f>
        <v>8169876</v>
      </c>
      <c r="CI58" s="30" t="n">
        <f aca="false">CI10+CI11+CI57</f>
        <v>7819782</v>
      </c>
      <c r="CJ58" s="30" t="n">
        <f aca="false">CJ10+CJ11+CJ57</f>
        <v>7772121</v>
      </c>
      <c r="CK58" s="30" t="n">
        <f aca="false">CK10+CK11+CK57</f>
        <v>7316166</v>
      </c>
      <c r="CL58" s="30" t="n">
        <f aca="false">CL10+CL11+CL57</f>
        <v>7155768</v>
      </c>
      <c r="CM58" s="30" t="n">
        <f aca="false">CM10+CM11+CM57</f>
        <v>6521703</v>
      </c>
      <c r="CN58" s="30" t="n">
        <f aca="false">CN10+CN11+CN57</f>
        <v>6263175</v>
      </c>
      <c r="CO58" s="30" t="n">
        <f aca="false">CO10+CO11+CO57</f>
        <v>5600121</v>
      </c>
      <c r="CP58" s="30" t="n">
        <f aca="false">CP10+CP11+CP57</f>
        <v>5247912</v>
      </c>
      <c r="CQ58" s="30" t="n">
        <f aca="false">CQ10+CQ11+CQ57</f>
        <v>4512030</v>
      </c>
      <c r="CR58" s="30" t="n">
        <f aca="false">CR10+CR11+CR57</f>
        <v>4112652</v>
      </c>
      <c r="CS58" s="30" t="n">
        <f aca="false">CS10+CS11+CS57</f>
        <v>3295551</v>
      </c>
      <c r="CT58" s="30" t="n">
        <f aca="false">CT10+CT11+CT57</f>
        <v>2921964</v>
      </c>
      <c r="CU58" s="30" t="n">
        <f aca="false">CU10+CU11+CU57</f>
        <v>2219661</v>
      </c>
      <c r="CV58" s="30" t="n">
        <f aca="false">CV10+CV11+CV57</f>
        <v>1906701</v>
      </c>
      <c r="CW58" s="30" t="n">
        <f aca="false">CW10+CW11+CW57</f>
        <v>1285878</v>
      </c>
      <c r="CX58" s="30" t="n">
        <f aca="false">CX10+CX11+CX57</f>
        <v>1069536</v>
      </c>
      <c r="CY58" s="30" t="n">
        <f aca="false">CY10+CY11+CY57</f>
        <v>491415</v>
      </c>
      <c r="CZ58" s="30" t="n">
        <f aca="false">CZ10+CZ11+CZ57</f>
        <v>397755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-307461.75</v>
      </c>
      <c r="AJ78" s="19" t="n">
        <f aca="false">-AJ31</f>
        <v>-401121.75</v>
      </c>
      <c r="AK78" s="19" t="n">
        <f aca="false">-AK31</f>
        <v>-501936.75</v>
      </c>
      <c r="AL78" s="19" t="n">
        <f aca="false">-AL31</f>
        <v>-605886.75</v>
      </c>
      <c r="AM78" s="19" t="n">
        <f aca="false">-AM31</f>
        <v>-707976.75</v>
      </c>
      <c r="AN78" s="19" t="n">
        <f aca="false">-AN31</f>
        <v>-802536.75</v>
      </c>
      <c r="AO78" s="19" t="n">
        <f aca="false">-AO31</f>
        <v>-883761.75</v>
      </c>
      <c r="AP78" s="19" t="n">
        <f aca="false">-AP31</f>
        <v>-946266.75</v>
      </c>
      <c r="AQ78" s="19" t="n">
        <f aca="false">-AQ31</f>
        <v>-985686.75</v>
      </c>
      <c r="AR78" s="19" t="n">
        <f aca="false">-AR31</f>
        <v>-999156.75</v>
      </c>
      <c r="AS78" s="19" t="n">
        <f aca="false">-AS31</f>
        <v>-985686.75</v>
      </c>
      <c r="AT78" s="19" t="n">
        <f aca="false">-AT31</f>
        <v>-946266.75</v>
      </c>
      <c r="AU78" s="19" t="n">
        <f aca="false">-AU31</f>
        <v>-883761.75</v>
      </c>
      <c r="AV78" s="19" t="n">
        <f aca="false">-AV31</f>
        <v>-802536.75</v>
      </c>
      <c r="AW78" s="19" t="n">
        <f aca="false">-AW31</f>
        <v>-707976.75</v>
      </c>
      <c r="AX78" s="19" t="n">
        <f aca="false">-AX31</f>
        <v>-605886.75</v>
      </c>
      <c r="AY78" s="19" t="n">
        <f aca="false">-AY31</f>
        <v>-501936.75</v>
      </c>
      <c r="AZ78" s="19" t="n">
        <f aca="false">-AZ31</f>
        <v>-401121.75</v>
      </c>
      <c r="BA78" s="19" t="n">
        <f aca="false">-BA31</f>
        <v>-217168.5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-307461.75</v>
      </c>
      <c r="AM79" s="19" t="n">
        <f aca="false">-AM32</f>
        <v>-401121.75</v>
      </c>
      <c r="AN79" s="19" t="n">
        <f aca="false">-AN32</f>
        <v>-501936.75</v>
      </c>
      <c r="AO79" s="19" t="n">
        <f aca="false">-AO32</f>
        <v>-605886.75</v>
      </c>
      <c r="AP79" s="19" t="n">
        <f aca="false">-AP32</f>
        <v>-707976.75</v>
      </c>
      <c r="AQ79" s="19" t="n">
        <f aca="false">-AQ32</f>
        <v>-802536.75</v>
      </c>
      <c r="AR79" s="19" t="n">
        <f aca="false">-AR32</f>
        <v>-883761.75</v>
      </c>
      <c r="AS79" s="19" t="n">
        <f aca="false">-AS32</f>
        <v>-946266.75</v>
      </c>
      <c r="AT79" s="19" t="n">
        <f aca="false">-AT32</f>
        <v>-985686.75</v>
      </c>
      <c r="AU79" s="19" t="n">
        <f aca="false">-AU32</f>
        <v>-999156.75</v>
      </c>
      <c r="AV79" s="19" t="n">
        <f aca="false">-AV32</f>
        <v>-985686.75</v>
      </c>
      <c r="AW79" s="19" t="n">
        <f aca="false">-AW32</f>
        <v>-946266.75</v>
      </c>
      <c r="AX79" s="19" t="n">
        <f aca="false">-AX32</f>
        <v>-883761.75</v>
      </c>
      <c r="AY79" s="19" t="n">
        <f aca="false">-AY32</f>
        <v>-802536.75</v>
      </c>
      <c r="AZ79" s="19" t="n">
        <f aca="false">-AZ32</f>
        <v>-707976.75</v>
      </c>
      <c r="BA79" s="19" t="n">
        <f aca="false">-BA32</f>
        <v>-605886.75</v>
      </c>
      <c r="BB79" s="19" t="n">
        <f aca="false">-BB32</f>
        <v>-501936.75</v>
      </c>
      <c r="BC79" s="19" t="n">
        <f aca="false">-BC32</f>
        <v>-401121.75</v>
      </c>
      <c r="BD79" s="19" t="n">
        <f aca="false">-BD32</f>
        <v>-217168.5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-368954.1</v>
      </c>
      <c r="AP80" s="19" t="n">
        <f aca="false">-AP33</f>
        <v>-481346.1</v>
      </c>
      <c r="AQ80" s="19" t="n">
        <f aca="false">-AQ33</f>
        <v>-602324.1</v>
      </c>
      <c r="AR80" s="19" t="n">
        <f aca="false">-AR33</f>
        <v>-727064.1</v>
      </c>
      <c r="AS80" s="19" t="n">
        <f aca="false">-AS33</f>
        <v>-849572.1</v>
      </c>
      <c r="AT80" s="19" t="n">
        <f aca="false">-AT33</f>
        <v>-963044.1</v>
      </c>
      <c r="AU80" s="19" t="n">
        <f aca="false">-AU33</f>
        <v>-1060514.1</v>
      </c>
      <c r="AV80" s="19" t="n">
        <f aca="false">-AV33</f>
        <v>-1135520.1</v>
      </c>
      <c r="AW80" s="19" t="n">
        <f aca="false">-AW33</f>
        <v>-1182824.1</v>
      </c>
      <c r="AX80" s="19" t="n">
        <f aca="false">-AX33</f>
        <v>-1198988.1</v>
      </c>
      <c r="AY80" s="19" t="n">
        <f aca="false">-AY33</f>
        <v>-1182824.1</v>
      </c>
      <c r="AZ80" s="19" t="n">
        <f aca="false">-AZ33</f>
        <v>-1135520.1</v>
      </c>
      <c r="BA80" s="19" t="n">
        <f aca="false">-BA33</f>
        <v>-1060514.1</v>
      </c>
      <c r="BB80" s="19" t="n">
        <f aca="false">-BB33</f>
        <v>-963044.1</v>
      </c>
      <c r="BC80" s="19" t="n">
        <f aca="false">-BC33</f>
        <v>-849572.1</v>
      </c>
      <c r="BD80" s="19" t="n">
        <f aca="false">-BD33</f>
        <v>-727064.1</v>
      </c>
      <c r="BE80" s="19" t="n">
        <f aca="false">-BE33</f>
        <v>-602324.1</v>
      </c>
      <c r="BF80" s="19" t="n">
        <f aca="false">-BF33</f>
        <v>-481346.1</v>
      </c>
      <c r="BG80" s="19" t="n">
        <f aca="false">-BG33</f>
        <v>-260602.2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-368954.1</v>
      </c>
      <c r="AS81" s="19" t="n">
        <f aca="false">-AS34</f>
        <v>-481346.1</v>
      </c>
      <c r="AT81" s="19" t="n">
        <f aca="false">-AT34</f>
        <v>-602324.1</v>
      </c>
      <c r="AU81" s="19" t="n">
        <f aca="false">-AU34</f>
        <v>-727064.1</v>
      </c>
      <c r="AV81" s="19" t="n">
        <f aca="false">-AV34</f>
        <v>-849572.1</v>
      </c>
      <c r="AW81" s="19" t="n">
        <f aca="false">-AW34</f>
        <v>-963044.1</v>
      </c>
      <c r="AX81" s="19" t="n">
        <f aca="false">-AX34</f>
        <v>-1060514.1</v>
      </c>
      <c r="AY81" s="19" t="n">
        <f aca="false">-AY34</f>
        <v>-1135520.1</v>
      </c>
      <c r="AZ81" s="19" t="n">
        <f aca="false">-AZ34</f>
        <v>-1182824.1</v>
      </c>
      <c r="BA81" s="19" t="n">
        <f aca="false">-BA34</f>
        <v>-1198988.1</v>
      </c>
      <c r="BB81" s="19" t="n">
        <f aca="false">-BB34</f>
        <v>-1182824.1</v>
      </c>
      <c r="BC81" s="19" t="n">
        <f aca="false">-BC34</f>
        <v>-1135520.1</v>
      </c>
      <c r="BD81" s="19" t="n">
        <f aca="false">-BD34</f>
        <v>-1060514.1</v>
      </c>
      <c r="BE81" s="19" t="n">
        <f aca="false">-BE34</f>
        <v>-963044.1</v>
      </c>
      <c r="BF81" s="19" t="n">
        <f aca="false">-BF34</f>
        <v>-849572.1</v>
      </c>
      <c r="BG81" s="19" t="n">
        <f aca="false">-BG34</f>
        <v>-727064.1</v>
      </c>
      <c r="BH81" s="19" t="n">
        <f aca="false">-BH34</f>
        <v>-602324.1</v>
      </c>
      <c r="BI81" s="19" t="n">
        <f aca="false">-BI34</f>
        <v>-481346.1</v>
      </c>
      <c r="BJ81" s="19" t="n">
        <f aca="false">-BJ34</f>
        <v>-260602.2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-368954.1</v>
      </c>
      <c r="AU82" s="19" t="n">
        <f aca="false">-AU35</f>
        <v>-481346.1</v>
      </c>
      <c r="AV82" s="19" t="n">
        <f aca="false">-AV35</f>
        <v>-602324.1</v>
      </c>
      <c r="AW82" s="19" t="n">
        <f aca="false">-AW35</f>
        <v>-727064.1</v>
      </c>
      <c r="AX82" s="19" t="n">
        <f aca="false">-AX35</f>
        <v>-849572.1</v>
      </c>
      <c r="AY82" s="19" t="n">
        <f aca="false">-AY35</f>
        <v>-963044.1</v>
      </c>
      <c r="AZ82" s="19" t="n">
        <f aca="false">-AZ35</f>
        <v>-1060514.1</v>
      </c>
      <c r="BA82" s="19" t="n">
        <f aca="false">-BA35</f>
        <v>-1135520.1</v>
      </c>
      <c r="BB82" s="19" t="n">
        <f aca="false">-BB35</f>
        <v>-1182824.1</v>
      </c>
      <c r="BC82" s="19" t="n">
        <f aca="false">-BC35</f>
        <v>-1198988.1</v>
      </c>
      <c r="BD82" s="19" t="n">
        <f aca="false">-BD35</f>
        <v>-1182824.1</v>
      </c>
      <c r="BE82" s="19" t="n">
        <f aca="false">-BE35</f>
        <v>-1135520.1</v>
      </c>
      <c r="BF82" s="19" t="n">
        <f aca="false">-BF35</f>
        <v>-1060514.1</v>
      </c>
      <c r="BG82" s="19" t="n">
        <f aca="false">-BG35</f>
        <v>-963044.1</v>
      </c>
      <c r="BH82" s="19" t="n">
        <f aca="false">-BH35</f>
        <v>-849572.1</v>
      </c>
      <c r="BI82" s="19" t="n">
        <f aca="false">-BI35</f>
        <v>-727064.1</v>
      </c>
      <c r="BJ82" s="19" t="n">
        <f aca="false">-BJ35</f>
        <v>-602324.1</v>
      </c>
      <c r="BK82" s="19" t="n">
        <f aca="false">-BK35</f>
        <v>-481346.1</v>
      </c>
      <c r="BL82" s="19" t="n">
        <f aca="false">-BL35</f>
        <v>-260602.2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-307461.75</v>
      </c>
      <c r="AW83" s="19" t="n">
        <f aca="false">-AW36</f>
        <v>-401121.75</v>
      </c>
      <c r="AX83" s="19" t="n">
        <f aca="false">-AX36</f>
        <v>-501936.75</v>
      </c>
      <c r="AY83" s="19" t="n">
        <f aca="false">-AY36</f>
        <v>-605886.75</v>
      </c>
      <c r="AZ83" s="19" t="n">
        <f aca="false">-AZ36</f>
        <v>-707976.75</v>
      </c>
      <c r="BA83" s="19" t="n">
        <f aca="false">-BA36</f>
        <v>-802536.75</v>
      </c>
      <c r="BB83" s="19" t="n">
        <f aca="false">-BB36</f>
        <v>-883761.75</v>
      </c>
      <c r="BC83" s="19" t="n">
        <f aca="false">-BC36</f>
        <v>-946266.75</v>
      </c>
      <c r="BD83" s="19" t="n">
        <f aca="false">-BD36</f>
        <v>-985686.75</v>
      </c>
      <c r="BE83" s="19" t="n">
        <f aca="false">-BE36</f>
        <v>-999156.75</v>
      </c>
      <c r="BF83" s="19" t="n">
        <f aca="false">-BF36</f>
        <v>-985686.75</v>
      </c>
      <c r="BG83" s="19" t="n">
        <f aca="false">-BG36</f>
        <v>-946266.75</v>
      </c>
      <c r="BH83" s="19" t="n">
        <f aca="false">-BH36</f>
        <v>-883761.75</v>
      </c>
      <c r="BI83" s="19" t="n">
        <f aca="false">-BI36</f>
        <v>-802536.75</v>
      </c>
      <c r="BJ83" s="19" t="n">
        <f aca="false">-BJ36</f>
        <v>-707976.75</v>
      </c>
      <c r="BK83" s="19" t="n">
        <f aca="false">-BK36</f>
        <v>-605886.75</v>
      </c>
      <c r="BL83" s="19" t="n">
        <f aca="false">-BL36</f>
        <v>-501936.75</v>
      </c>
      <c r="BM83" s="19" t="n">
        <f aca="false">-BM36</f>
        <v>-401121.75</v>
      </c>
      <c r="BN83" s="19" t="n">
        <f aca="false">-BN36</f>
        <v>-217168.5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-307461.75</v>
      </c>
      <c r="AY84" s="19" t="n">
        <f aca="false">-AY37</f>
        <v>-401121.75</v>
      </c>
      <c r="AZ84" s="19" t="n">
        <f aca="false">-AZ37</f>
        <v>-501936.75</v>
      </c>
      <c r="BA84" s="19" t="n">
        <f aca="false">-BA37</f>
        <v>-605886.75</v>
      </c>
      <c r="BB84" s="19" t="n">
        <f aca="false">-BB37</f>
        <v>-707976.75</v>
      </c>
      <c r="BC84" s="19" t="n">
        <f aca="false">-BC37</f>
        <v>-802536.75</v>
      </c>
      <c r="BD84" s="19" t="n">
        <f aca="false">-BD37</f>
        <v>-883761.75</v>
      </c>
      <c r="BE84" s="19" t="n">
        <f aca="false">-BE37</f>
        <v>-946266.75</v>
      </c>
      <c r="BF84" s="19" t="n">
        <f aca="false">-BF37</f>
        <v>-985686.75</v>
      </c>
      <c r="BG84" s="19" t="n">
        <f aca="false">-BG37</f>
        <v>-999156.75</v>
      </c>
      <c r="BH84" s="19" t="n">
        <f aca="false">-BH37</f>
        <v>-985686.75</v>
      </c>
      <c r="BI84" s="19" t="n">
        <f aca="false">-BI37</f>
        <v>-946266.75</v>
      </c>
      <c r="BJ84" s="19" t="n">
        <f aca="false">-BJ37</f>
        <v>-883761.75</v>
      </c>
      <c r="BK84" s="19" t="n">
        <f aca="false">-BK37</f>
        <v>-802536.75</v>
      </c>
      <c r="BL84" s="19" t="n">
        <f aca="false">-BL37</f>
        <v>-707976.75</v>
      </c>
      <c r="BM84" s="19" t="n">
        <f aca="false">-BM37</f>
        <v>-605886.75</v>
      </c>
      <c r="BN84" s="19" t="n">
        <f aca="false">-BN37</f>
        <v>-501936.75</v>
      </c>
      <c r="BO84" s="19" t="n">
        <f aca="false">-BO37</f>
        <v>-401121.75</v>
      </c>
      <c r="BP84" s="19" t="n">
        <f aca="false">-BP37</f>
        <v>-217168.5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-307461.75</v>
      </c>
      <c r="BA85" s="19" t="n">
        <f aca="false">-BA38</f>
        <v>-401121.75</v>
      </c>
      <c r="BB85" s="19" t="n">
        <f aca="false">-BB38</f>
        <v>-501936.75</v>
      </c>
      <c r="BC85" s="19" t="n">
        <f aca="false">-BC38</f>
        <v>-605886.75</v>
      </c>
      <c r="BD85" s="19" t="n">
        <f aca="false">-BD38</f>
        <v>-707976.75</v>
      </c>
      <c r="BE85" s="19" t="n">
        <f aca="false">-BE38</f>
        <v>-802536.75</v>
      </c>
      <c r="BF85" s="19" t="n">
        <f aca="false">-BF38</f>
        <v>-883761.75</v>
      </c>
      <c r="BG85" s="19" t="n">
        <f aca="false">-BG38</f>
        <v>-946266.75</v>
      </c>
      <c r="BH85" s="19" t="n">
        <f aca="false">-BH38</f>
        <v>-985686.75</v>
      </c>
      <c r="BI85" s="19" t="n">
        <f aca="false">-BI38</f>
        <v>-999156.75</v>
      </c>
      <c r="BJ85" s="19" t="n">
        <f aca="false">-BJ38</f>
        <v>-985686.75</v>
      </c>
      <c r="BK85" s="19" t="n">
        <f aca="false">-BK38</f>
        <v>-946266.75</v>
      </c>
      <c r="BL85" s="19" t="n">
        <f aca="false">-BL38</f>
        <v>-883761.75</v>
      </c>
      <c r="BM85" s="19" t="n">
        <f aca="false">-BM38</f>
        <v>-802536.75</v>
      </c>
      <c r="BN85" s="19" t="n">
        <f aca="false">-BN38</f>
        <v>-707976.75</v>
      </c>
      <c r="BO85" s="19" t="n">
        <f aca="false">-BO38</f>
        <v>-605886.75</v>
      </c>
      <c r="BP85" s="19" t="n">
        <f aca="false">-BP38</f>
        <v>-501936.75</v>
      </c>
      <c r="BQ85" s="19" t="n">
        <f aca="false">-BQ38</f>
        <v>-401121.75</v>
      </c>
      <c r="BR85" s="19" t="n">
        <f aca="false">-BR38</f>
        <v>-217168.5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-307461.75</v>
      </c>
      <c r="BC86" s="19" t="n">
        <f aca="false">-BC39</f>
        <v>-401121.75</v>
      </c>
      <c r="BD86" s="19" t="n">
        <f aca="false">-BD39</f>
        <v>-501936.75</v>
      </c>
      <c r="BE86" s="19" t="n">
        <f aca="false">-BE39</f>
        <v>-605886.75</v>
      </c>
      <c r="BF86" s="19" t="n">
        <f aca="false">-BF39</f>
        <v>-707976.75</v>
      </c>
      <c r="BG86" s="19" t="n">
        <f aca="false">-BG39</f>
        <v>-802536.75</v>
      </c>
      <c r="BH86" s="19" t="n">
        <f aca="false">-BH39</f>
        <v>-883761.75</v>
      </c>
      <c r="BI86" s="19" t="n">
        <f aca="false">-BI39</f>
        <v>-946266.75</v>
      </c>
      <c r="BJ86" s="19" t="n">
        <f aca="false">-BJ39</f>
        <v>-985686.75</v>
      </c>
      <c r="BK86" s="19" t="n">
        <f aca="false">-BK39</f>
        <v>-999156.75</v>
      </c>
      <c r="BL86" s="19" t="n">
        <f aca="false">-BL39</f>
        <v>-985686.75</v>
      </c>
      <c r="BM86" s="19" t="n">
        <f aca="false">-BM39</f>
        <v>-946266.75</v>
      </c>
      <c r="BN86" s="19" t="n">
        <f aca="false">-BN39</f>
        <v>-883761.75</v>
      </c>
      <c r="BO86" s="19" t="n">
        <f aca="false">-BO39</f>
        <v>-802536.75</v>
      </c>
      <c r="BP86" s="19" t="n">
        <f aca="false">-BP39</f>
        <v>-707976.75</v>
      </c>
      <c r="BQ86" s="19" t="n">
        <f aca="false">-BQ39</f>
        <v>-605886.75</v>
      </c>
      <c r="BR86" s="19" t="n">
        <f aca="false">-BR39</f>
        <v>-501936.75</v>
      </c>
      <c r="BS86" s="19" t="n">
        <f aca="false">-BS39</f>
        <v>-401121.75</v>
      </c>
      <c r="BT86" s="19" t="n">
        <f aca="false">-BT39</f>
        <v>-217168.5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-368954.1</v>
      </c>
      <c r="BE87" s="19" t="n">
        <f aca="false">-BE40</f>
        <v>-481346.1</v>
      </c>
      <c r="BF87" s="19" t="n">
        <f aca="false">-BF40</f>
        <v>-602324.1</v>
      </c>
      <c r="BG87" s="19" t="n">
        <f aca="false">-BG40</f>
        <v>-727064.1</v>
      </c>
      <c r="BH87" s="19" t="n">
        <f aca="false">-BH40</f>
        <v>-849572.1</v>
      </c>
      <c r="BI87" s="19" t="n">
        <f aca="false">-BI40</f>
        <v>-963044.1</v>
      </c>
      <c r="BJ87" s="19" t="n">
        <f aca="false">-BJ40</f>
        <v>-1060514.1</v>
      </c>
      <c r="BK87" s="19" t="n">
        <f aca="false">-BK40</f>
        <v>-1135520.1</v>
      </c>
      <c r="BL87" s="19" t="n">
        <f aca="false">-BL40</f>
        <v>-1182824.1</v>
      </c>
      <c r="BM87" s="19" t="n">
        <f aca="false">-BM40</f>
        <v>-1198988.1</v>
      </c>
      <c r="BN87" s="19" t="n">
        <f aca="false">-BN40</f>
        <v>-1182824.1</v>
      </c>
      <c r="BO87" s="19" t="n">
        <f aca="false">-BO40</f>
        <v>-1135520.1</v>
      </c>
      <c r="BP87" s="19" t="n">
        <f aca="false">-BP40</f>
        <v>-1060514.1</v>
      </c>
      <c r="BQ87" s="19" t="n">
        <f aca="false">-BQ40</f>
        <v>-963044.1</v>
      </c>
      <c r="BR87" s="19" t="n">
        <f aca="false">-BR40</f>
        <v>-849572.1</v>
      </c>
      <c r="BS87" s="19" t="n">
        <f aca="false">-BS40</f>
        <v>-727064.1</v>
      </c>
      <c r="BT87" s="19" t="n">
        <f aca="false">-BT40</f>
        <v>-602324.1</v>
      </c>
      <c r="BU87" s="19" t="n">
        <f aca="false">-BU40</f>
        <v>-481346.1</v>
      </c>
      <c r="BV87" s="19" t="n">
        <f aca="false">-BV40</f>
        <v>-260602.2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-307461.75</v>
      </c>
      <c r="BG88" s="19" t="n">
        <f aca="false">-BG41</f>
        <v>-401121.75</v>
      </c>
      <c r="BH88" s="19" t="n">
        <f aca="false">-BH41</f>
        <v>-501936.75</v>
      </c>
      <c r="BI88" s="19" t="n">
        <f aca="false">-BI41</f>
        <v>-605886.75</v>
      </c>
      <c r="BJ88" s="19" t="n">
        <f aca="false">-BJ41</f>
        <v>-707976.75</v>
      </c>
      <c r="BK88" s="19" t="n">
        <f aca="false">-BK41</f>
        <v>-802536.75</v>
      </c>
      <c r="BL88" s="19" t="n">
        <f aca="false">-BL41</f>
        <v>-883761.75</v>
      </c>
      <c r="BM88" s="19" t="n">
        <f aca="false">-BM41</f>
        <v>-946266.75</v>
      </c>
      <c r="BN88" s="19" t="n">
        <f aca="false">-BN41</f>
        <v>-985686.75</v>
      </c>
      <c r="BO88" s="19" t="n">
        <f aca="false">-BO41</f>
        <v>-999156.75</v>
      </c>
      <c r="BP88" s="19" t="n">
        <f aca="false">-BP41</f>
        <v>-985686.75</v>
      </c>
      <c r="BQ88" s="19" t="n">
        <f aca="false">-BQ41</f>
        <v>-946266.75</v>
      </c>
      <c r="BR88" s="19" t="n">
        <f aca="false">-BR41</f>
        <v>-883761.75</v>
      </c>
      <c r="BS88" s="19" t="n">
        <f aca="false">-BS41</f>
        <v>-802536.75</v>
      </c>
      <c r="BT88" s="19" t="n">
        <f aca="false">-BT41</f>
        <v>-707976.75</v>
      </c>
      <c r="BU88" s="19" t="n">
        <f aca="false">-BU41</f>
        <v>-605886.75</v>
      </c>
      <c r="BV88" s="19" t="n">
        <f aca="false">-BV41</f>
        <v>-501936.75</v>
      </c>
      <c r="BW88" s="19" t="n">
        <f aca="false">-BW41</f>
        <v>-401121.75</v>
      </c>
      <c r="BX88" s="19" t="n">
        <f aca="false">-BX41</f>
        <v>-217168.5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-307461.75</v>
      </c>
      <c r="BI89" s="19" t="n">
        <f aca="false">-BI42</f>
        <v>-401121.75</v>
      </c>
      <c r="BJ89" s="19" t="n">
        <f aca="false">-BJ42</f>
        <v>-501936.75</v>
      </c>
      <c r="BK89" s="19" t="n">
        <f aca="false">-BK42</f>
        <v>-605886.75</v>
      </c>
      <c r="BL89" s="19" t="n">
        <f aca="false">-BL42</f>
        <v>-707976.75</v>
      </c>
      <c r="BM89" s="19" t="n">
        <f aca="false">-BM42</f>
        <v>-802536.75</v>
      </c>
      <c r="BN89" s="19" t="n">
        <f aca="false">-BN42</f>
        <v>-883761.75</v>
      </c>
      <c r="BO89" s="19" t="n">
        <f aca="false">-BO42</f>
        <v>-946266.75</v>
      </c>
      <c r="BP89" s="19" t="n">
        <f aca="false">-BP42</f>
        <v>-985686.75</v>
      </c>
      <c r="BQ89" s="19" t="n">
        <f aca="false">-BQ42</f>
        <v>-999156.75</v>
      </c>
      <c r="BR89" s="19" t="n">
        <f aca="false">-BR42</f>
        <v>-985686.75</v>
      </c>
      <c r="BS89" s="19" t="n">
        <f aca="false">-BS42</f>
        <v>-946266.75</v>
      </c>
      <c r="BT89" s="19" t="n">
        <f aca="false">-BT42</f>
        <v>-883761.75</v>
      </c>
      <c r="BU89" s="19" t="n">
        <f aca="false">-BU42</f>
        <v>-802536.75</v>
      </c>
      <c r="BV89" s="19" t="n">
        <f aca="false">-BV42</f>
        <v>-707976.75</v>
      </c>
      <c r="BW89" s="19" t="n">
        <f aca="false">-BW42</f>
        <v>-605886.75</v>
      </c>
      <c r="BX89" s="19" t="n">
        <f aca="false">-BX42</f>
        <v>-501936.75</v>
      </c>
      <c r="BY89" s="19" t="n">
        <f aca="false">-BY42</f>
        <v>-401121.75</v>
      </c>
      <c r="BZ89" s="19" t="n">
        <f aca="false">-BZ42</f>
        <v>-217168.5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-368954.1</v>
      </c>
      <c r="BK90" s="19" t="n">
        <f aca="false">-BK43</f>
        <v>-481346.1</v>
      </c>
      <c r="BL90" s="19" t="n">
        <f aca="false">-BL43</f>
        <v>-602324.1</v>
      </c>
      <c r="BM90" s="19" t="n">
        <f aca="false">-BM43</f>
        <v>-727064.1</v>
      </c>
      <c r="BN90" s="19" t="n">
        <f aca="false">-BN43</f>
        <v>-849572.1</v>
      </c>
      <c r="BO90" s="19" t="n">
        <f aca="false">-BO43</f>
        <v>-963044.1</v>
      </c>
      <c r="BP90" s="19" t="n">
        <f aca="false">-BP43</f>
        <v>-1060514.1</v>
      </c>
      <c r="BQ90" s="19" t="n">
        <f aca="false">-BQ43</f>
        <v>-1135520.1</v>
      </c>
      <c r="BR90" s="19" t="n">
        <f aca="false">-BR43</f>
        <v>-1182824.1</v>
      </c>
      <c r="BS90" s="19" t="n">
        <f aca="false">-BS43</f>
        <v>-1198988.1</v>
      </c>
      <c r="BT90" s="19" t="n">
        <f aca="false">-BT43</f>
        <v>-1182824.1</v>
      </c>
      <c r="BU90" s="19" t="n">
        <f aca="false">-BU43</f>
        <v>-1135520.1</v>
      </c>
      <c r="BV90" s="19" t="n">
        <f aca="false">-BV43</f>
        <v>-1060514.1</v>
      </c>
      <c r="BW90" s="19" t="n">
        <f aca="false">-BW43</f>
        <v>-963044.1</v>
      </c>
      <c r="BX90" s="19" t="n">
        <f aca="false">-BX43</f>
        <v>-849572.1</v>
      </c>
      <c r="BY90" s="19" t="n">
        <f aca="false">-BY43</f>
        <v>-727064.1</v>
      </c>
      <c r="BZ90" s="19" t="n">
        <f aca="false">-BZ43</f>
        <v>-602324.1</v>
      </c>
      <c r="CA90" s="19" t="n">
        <f aca="false">-CA43</f>
        <v>-481346.1</v>
      </c>
      <c r="CB90" s="19" t="n">
        <f aca="false">-CB43</f>
        <v>-260602.2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-307461.75</v>
      </c>
      <c r="BM91" s="19" t="n">
        <f aca="false">-BM44</f>
        <v>-401121.75</v>
      </c>
      <c r="BN91" s="19" t="n">
        <f aca="false">-BN44</f>
        <v>-501936.75</v>
      </c>
      <c r="BO91" s="19" t="n">
        <f aca="false">-BO44</f>
        <v>-605886.75</v>
      </c>
      <c r="BP91" s="19" t="n">
        <f aca="false">-BP44</f>
        <v>-707976.75</v>
      </c>
      <c r="BQ91" s="19" t="n">
        <f aca="false">-BQ44</f>
        <v>-802536.75</v>
      </c>
      <c r="BR91" s="19" t="n">
        <f aca="false">-BR44</f>
        <v>-883761.75</v>
      </c>
      <c r="BS91" s="19" t="n">
        <f aca="false">-BS44</f>
        <v>-946266.75</v>
      </c>
      <c r="BT91" s="19" t="n">
        <f aca="false">-BT44</f>
        <v>-985686.75</v>
      </c>
      <c r="BU91" s="19" t="n">
        <f aca="false">-BU44</f>
        <v>-999156.75</v>
      </c>
      <c r="BV91" s="19" t="n">
        <f aca="false">-BV44</f>
        <v>-985686.75</v>
      </c>
      <c r="BW91" s="19" t="n">
        <f aca="false">-BW44</f>
        <v>-946266.75</v>
      </c>
      <c r="BX91" s="19" t="n">
        <f aca="false">-BX44</f>
        <v>-883761.75</v>
      </c>
      <c r="BY91" s="19" t="n">
        <f aca="false">-BY44</f>
        <v>-802536.75</v>
      </c>
      <c r="BZ91" s="19" t="n">
        <f aca="false">-BZ44</f>
        <v>-707976.75</v>
      </c>
      <c r="CA91" s="19" t="n">
        <f aca="false">-CA44</f>
        <v>-605886.75</v>
      </c>
      <c r="CB91" s="19" t="n">
        <f aca="false">-CB44</f>
        <v>-501936.75</v>
      </c>
      <c r="CC91" s="19" t="n">
        <f aca="false">-CC44</f>
        <v>-401121.75</v>
      </c>
      <c r="CD91" s="19" t="n">
        <f aca="false">-CD44</f>
        <v>-217168.5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-368954.1</v>
      </c>
      <c r="BO92" s="19" t="n">
        <f aca="false">-BO45</f>
        <v>-481346.1</v>
      </c>
      <c r="BP92" s="19" t="n">
        <f aca="false">-BP45</f>
        <v>-602324.1</v>
      </c>
      <c r="BQ92" s="19" t="n">
        <f aca="false">-BQ45</f>
        <v>-727064.1</v>
      </c>
      <c r="BR92" s="19" t="n">
        <f aca="false">-BR45</f>
        <v>-849572.1</v>
      </c>
      <c r="BS92" s="19" t="n">
        <f aca="false">-BS45</f>
        <v>-963044.1</v>
      </c>
      <c r="BT92" s="19" t="n">
        <f aca="false">-BT45</f>
        <v>-1060514.1</v>
      </c>
      <c r="BU92" s="19" t="n">
        <f aca="false">-BU45</f>
        <v>-1135520.1</v>
      </c>
      <c r="BV92" s="19" t="n">
        <f aca="false">-BV45</f>
        <v>-1182824.1</v>
      </c>
      <c r="BW92" s="19" t="n">
        <f aca="false">-BW45</f>
        <v>-1198988.1</v>
      </c>
      <c r="BX92" s="19" t="n">
        <f aca="false">-BX45</f>
        <v>-1182824.1</v>
      </c>
      <c r="BY92" s="19" t="n">
        <f aca="false">-BY45</f>
        <v>-1135520.1</v>
      </c>
      <c r="BZ92" s="19" t="n">
        <f aca="false">-BZ45</f>
        <v>-1060514.1</v>
      </c>
      <c r="CA92" s="19" t="n">
        <f aca="false">-CA45</f>
        <v>-963044.1</v>
      </c>
      <c r="CB92" s="19" t="n">
        <f aca="false">-CB45</f>
        <v>-849572.1</v>
      </c>
      <c r="CC92" s="19" t="n">
        <f aca="false">-CC45</f>
        <v>-727064.1</v>
      </c>
      <c r="CD92" s="19" t="n">
        <f aca="false">-CD45</f>
        <v>-602324.1</v>
      </c>
      <c r="CE92" s="19" t="n">
        <f aca="false">-CE45</f>
        <v>-481346.1</v>
      </c>
      <c r="CF92" s="19" t="n">
        <f aca="false">-CF45</f>
        <v>-260602.2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-307461.75</v>
      </c>
      <c r="BQ93" s="19" t="n">
        <f aca="false">-BQ46</f>
        <v>-401121.75</v>
      </c>
      <c r="BR93" s="19" t="n">
        <f aca="false">-BR46</f>
        <v>-501936.75</v>
      </c>
      <c r="BS93" s="19" t="n">
        <f aca="false">-BS46</f>
        <v>-605886.75</v>
      </c>
      <c r="BT93" s="19" t="n">
        <f aca="false">-BT46</f>
        <v>-707976.75</v>
      </c>
      <c r="BU93" s="19" t="n">
        <f aca="false">-BU46</f>
        <v>-802536.75</v>
      </c>
      <c r="BV93" s="19" t="n">
        <f aca="false">-BV46</f>
        <v>-883761.75</v>
      </c>
      <c r="BW93" s="19" t="n">
        <f aca="false">-BW46</f>
        <v>-946266.75</v>
      </c>
      <c r="BX93" s="19" t="n">
        <f aca="false">-BX46</f>
        <v>-985686.75</v>
      </c>
      <c r="BY93" s="19" t="n">
        <f aca="false">-BY46</f>
        <v>-999156.75</v>
      </c>
      <c r="BZ93" s="19" t="n">
        <f aca="false">-BZ46</f>
        <v>-985686.75</v>
      </c>
      <c r="CA93" s="19" t="n">
        <f aca="false">-CA46</f>
        <v>-946266.75</v>
      </c>
      <c r="CB93" s="19" t="n">
        <f aca="false">-CB46</f>
        <v>-883761.75</v>
      </c>
      <c r="CC93" s="19" t="n">
        <f aca="false">-CC46</f>
        <v>-802536.75</v>
      </c>
      <c r="CD93" s="19" t="n">
        <f aca="false">-CD46</f>
        <v>-707976.75</v>
      </c>
      <c r="CE93" s="19" t="n">
        <f aca="false">-CE46</f>
        <v>-605886.75</v>
      </c>
      <c r="CF93" s="19" t="n">
        <f aca="false">-CF46</f>
        <v>-501936.75</v>
      </c>
      <c r="CG93" s="19" t="n">
        <f aca="false">-CG46</f>
        <v>-401121.75</v>
      </c>
      <c r="CH93" s="19" t="n">
        <f aca="false">-CH46</f>
        <v>-217168.5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-307461.75</v>
      </c>
      <c r="BS94" s="19" t="n">
        <f aca="false">-BS47</f>
        <v>-401121.75</v>
      </c>
      <c r="BT94" s="19" t="n">
        <f aca="false">-BT47</f>
        <v>-501936.75</v>
      </c>
      <c r="BU94" s="19" t="n">
        <f aca="false">-BU47</f>
        <v>-605886.75</v>
      </c>
      <c r="BV94" s="19" t="n">
        <f aca="false">-BV47</f>
        <v>-707976.75</v>
      </c>
      <c r="BW94" s="19" t="n">
        <f aca="false">-BW47</f>
        <v>-802536.75</v>
      </c>
      <c r="BX94" s="19" t="n">
        <f aca="false">-BX47</f>
        <v>-883761.75</v>
      </c>
      <c r="BY94" s="19" t="n">
        <f aca="false">-BY47</f>
        <v>-946266.75</v>
      </c>
      <c r="BZ94" s="19" t="n">
        <f aca="false">-BZ47</f>
        <v>-985686.75</v>
      </c>
      <c r="CA94" s="19" t="n">
        <f aca="false">-CA47</f>
        <v>-999156.75</v>
      </c>
      <c r="CB94" s="19" t="n">
        <f aca="false">-CB47</f>
        <v>-985686.75</v>
      </c>
      <c r="CC94" s="19" t="n">
        <f aca="false">-CC47</f>
        <v>-946266.75</v>
      </c>
      <c r="CD94" s="19" t="n">
        <f aca="false">-CD47</f>
        <v>-883761.75</v>
      </c>
      <c r="CE94" s="19" t="n">
        <f aca="false">-CE47</f>
        <v>-802536.75</v>
      </c>
      <c r="CF94" s="19" t="n">
        <f aca="false">-CF47</f>
        <v>-707976.75</v>
      </c>
      <c r="CG94" s="19" t="n">
        <f aca="false">-CG47</f>
        <v>-605886.75</v>
      </c>
      <c r="CH94" s="19" t="n">
        <f aca="false">-CH47</f>
        <v>-501936.75</v>
      </c>
      <c r="CI94" s="19" t="n">
        <f aca="false">-CI47</f>
        <v>-401121.75</v>
      </c>
      <c r="CJ94" s="19" t="n">
        <f aca="false">-CJ47</f>
        <v>-217168.5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-368954.1</v>
      </c>
      <c r="BU95" s="19" t="n">
        <f aca="false">-BU48</f>
        <v>-481346.1</v>
      </c>
      <c r="BV95" s="19" t="n">
        <f aca="false">-BV48</f>
        <v>-602324.1</v>
      </c>
      <c r="BW95" s="19" t="n">
        <f aca="false">-BW48</f>
        <v>-727064.1</v>
      </c>
      <c r="BX95" s="19" t="n">
        <f aca="false">-BX48</f>
        <v>-849572.1</v>
      </c>
      <c r="BY95" s="19" t="n">
        <f aca="false">-BY48</f>
        <v>-963044.1</v>
      </c>
      <c r="BZ95" s="19" t="n">
        <f aca="false">-BZ48</f>
        <v>-1060514.1</v>
      </c>
      <c r="CA95" s="19" t="n">
        <f aca="false">-CA48</f>
        <v>-1135520.1</v>
      </c>
      <c r="CB95" s="19" t="n">
        <f aca="false">-CB48</f>
        <v>-1182824.1</v>
      </c>
      <c r="CC95" s="19" t="n">
        <f aca="false">-CC48</f>
        <v>-1198988.1</v>
      </c>
      <c r="CD95" s="19" t="n">
        <f aca="false">-CD48</f>
        <v>-1182824.1</v>
      </c>
      <c r="CE95" s="19" t="n">
        <f aca="false">-CE48</f>
        <v>-1135520.1</v>
      </c>
      <c r="CF95" s="19" t="n">
        <f aca="false">-CF48</f>
        <v>-1060514.1</v>
      </c>
      <c r="CG95" s="19" t="n">
        <f aca="false">-CG48</f>
        <v>-963044.1</v>
      </c>
      <c r="CH95" s="19" t="n">
        <f aca="false">-CH48</f>
        <v>-849572.1</v>
      </c>
      <c r="CI95" s="19" t="n">
        <f aca="false">-CI48</f>
        <v>-727064.1</v>
      </c>
      <c r="CJ95" s="19" t="n">
        <f aca="false">-CJ48</f>
        <v>-602324.1</v>
      </c>
      <c r="CK95" s="19" t="n">
        <f aca="false">-CK48</f>
        <v>-481346.1</v>
      </c>
      <c r="CL95" s="19" t="n">
        <f aca="false">-CL48</f>
        <v>-260602.2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-307461.75</v>
      </c>
      <c r="BW96" s="19" t="n">
        <f aca="false">-BW49</f>
        <v>-401121.75</v>
      </c>
      <c r="BX96" s="19" t="n">
        <f aca="false">-BX49</f>
        <v>-501936.75</v>
      </c>
      <c r="BY96" s="19" t="n">
        <f aca="false">-BY49</f>
        <v>-605886.75</v>
      </c>
      <c r="BZ96" s="19" t="n">
        <f aca="false">-BZ49</f>
        <v>-707976.75</v>
      </c>
      <c r="CA96" s="19" t="n">
        <f aca="false">-CA49</f>
        <v>-802536.75</v>
      </c>
      <c r="CB96" s="19" t="n">
        <f aca="false">-CB49</f>
        <v>-883761.75</v>
      </c>
      <c r="CC96" s="19" t="n">
        <f aca="false">-CC49</f>
        <v>-946266.75</v>
      </c>
      <c r="CD96" s="19" t="n">
        <f aca="false">-CD49</f>
        <v>-985686.75</v>
      </c>
      <c r="CE96" s="19" t="n">
        <f aca="false">-CE49</f>
        <v>-999156.75</v>
      </c>
      <c r="CF96" s="19" t="n">
        <f aca="false">-CF49</f>
        <v>-985686.75</v>
      </c>
      <c r="CG96" s="19" t="n">
        <f aca="false">-CG49</f>
        <v>-946266.75</v>
      </c>
      <c r="CH96" s="19" t="n">
        <f aca="false">-CH49</f>
        <v>-883761.75</v>
      </c>
      <c r="CI96" s="19" t="n">
        <f aca="false">-CI49</f>
        <v>-802536.75</v>
      </c>
      <c r="CJ96" s="19" t="n">
        <f aca="false">-CJ49</f>
        <v>-707976.75</v>
      </c>
      <c r="CK96" s="19" t="n">
        <f aca="false">-CK49</f>
        <v>-605886.75</v>
      </c>
      <c r="CL96" s="19" t="n">
        <f aca="false">-CL49</f>
        <v>-501936.75</v>
      </c>
      <c r="CM96" s="19" t="n">
        <f aca="false">-CM49</f>
        <v>-401121.75</v>
      </c>
      <c r="CN96" s="19" t="n">
        <f aca="false">-CN49</f>
        <v>-217168.5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-307461.75</v>
      </c>
      <c r="BY97" s="19" t="n">
        <f aca="false">-BY50</f>
        <v>-401121.75</v>
      </c>
      <c r="BZ97" s="19" t="n">
        <f aca="false">-BZ50</f>
        <v>-501936.75</v>
      </c>
      <c r="CA97" s="19" t="n">
        <f aca="false">-CA50</f>
        <v>-605886.75</v>
      </c>
      <c r="CB97" s="19" t="n">
        <f aca="false">-CB50</f>
        <v>-707976.75</v>
      </c>
      <c r="CC97" s="19" t="n">
        <f aca="false">-CC50</f>
        <v>-802536.75</v>
      </c>
      <c r="CD97" s="19" t="n">
        <f aca="false">-CD50</f>
        <v>-883761.75</v>
      </c>
      <c r="CE97" s="19" t="n">
        <f aca="false">-CE50</f>
        <v>-946266.75</v>
      </c>
      <c r="CF97" s="19" t="n">
        <f aca="false">-CF50</f>
        <v>-985686.75</v>
      </c>
      <c r="CG97" s="19" t="n">
        <f aca="false">-CG50</f>
        <v>-999156.75</v>
      </c>
      <c r="CH97" s="19" t="n">
        <f aca="false">-CH50</f>
        <v>-985686.75</v>
      </c>
      <c r="CI97" s="19" t="n">
        <f aca="false">-CI50</f>
        <v>-946266.75</v>
      </c>
      <c r="CJ97" s="19" t="n">
        <f aca="false">-CJ50</f>
        <v>-883761.75</v>
      </c>
      <c r="CK97" s="19" t="n">
        <f aca="false">-CK50</f>
        <v>-802536.75</v>
      </c>
      <c r="CL97" s="19" t="n">
        <f aca="false">-CL50</f>
        <v>-707976.75</v>
      </c>
      <c r="CM97" s="19" t="n">
        <f aca="false">-CM50</f>
        <v>-605886.75</v>
      </c>
      <c r="CN97" s="19" t="n">
        <f aca="false">-CN50</f>
        <v>-501936.75</v>
      </c>
      <c r="CO97" s="19" t="n">
        <f aca="false">-CO50</f>
        <v>-401121.75</v>
      </c>
      <c r="CP97" s="19" t="n">
        <f aca="false">-CP50</f>
        <v>-217168.5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-368954.1</v>
      </c>
      <c r="CA98" s="19" t="n">
        <f aca="false">-CA51</f>
        <v>-481346.1</v>
      </c>
      <c r="CB98" s="19" t="n">
        <f aca="false">-CB51</f>
        <v>-602324.1</v>
      </c>
      <c r="CC98" s="19" t="n">
        <f aca="false">-CC51</f>
        <v>-727064.1</v>
      </c>
      <c r="CD98" s="19" t="n">
        <f aca="false">-CD51</f>
        <v>-849572.1</v>
      </c>
      <c r="CE98" s="19" t="n">
        <f aca="false">-CE51</f>
        <v>-963044.1</v>
      </c>
      <c r="CF98" s="19" t="n">
        <f aca="false">-CF51</f>
        <v>-1060514.1</v>
      </c>
      <c r="CG98" s="19" t="n">
        <f aca="false">-CG51</f>
        <v>-1135520.1</v>
      </c>
      <c r="CH98" s="19" t="n">
        <f aca="false">-CH51</f>
        <v>-1182824.1</v>
      </c>
      <c r="CI98" s="19" t="n">
        <f aca="false">-CI51</f>
        <v>-1198988.1</v>
      </c>
      <c r="CJ98" s="19" t="n">
        <f aca="false">-CJ51</f>
        <v>-1182824.1</v>
      </c>
      <c r="CK98" s="19" t="n">
        <f aca="false">-CK51</f>
        <v>-1135520.1</v>
      </c>
      <c r="CL98" s="19" t="n">
        <f aca="false">-CL51</f>
        <v>-1060514.1</v>
      </c>
      <c r="CM98" s="19" t="n">
        <f aca="false">-CM51</f>
        <v>-963044.1</v>
      </c>
      <c r="CN98" s="19" t="n">
        <f aca="false">-CN51</f>
        <v>-849572.1</v>
      </c>
      <c r="CO98" s="19" t="n">
        <f aca="false">-CO51</f>
        <v>-727064.1</v>
      </c>
      <c r="CP98" s="19" t="n">
        <f aca="false">-CP51</f>
        <v>-602324.1</v>
      </c>
      <c r="CQ98" s="19" t="n">
        <f aca="false">-CQ51</f>
        <v>-481346.1</v>
      </c>
      <c r="CR98" s="19" t="n">
        <f aca="false">-CR51</f>
        <v>-260602.2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-307461.75</v>
      </c>
      <c r="CC99" s="19" t="n">
        <f aca="false">-CC52</f>
        <v>-401121.75</v>
      </c>
      <c r="CD99" s="19" t="n">
        <f aca="false">-CD52</f>
        <v>-501936.75</v>
      </c>
      <c r="CE99" s="19" t="n">
        <f aca="false">-CE52</f>
        <v>-605886.75</v>
      </c>
      <c r="CF99" s="19" t="n">
        <f aca="false">-CF52</f>
        <v>-707976.75</v>
      </c>
      <c r="CG99" s="19" t="n">
        <f aca="false">-CG52</f>
        <v>-802536.75</v>
      </c>
      <c r="CH99" s="19" t="n">
        <f aca="false">-CH52</f>
        <v>-883761.75</v>
      </c>
      <c r="CI99" s="19" t="n">
        <f aca="false">-CI52</f>
        <v>-946266.75</v>
      </c>
      <c r="CJ99" s="19" t="n">
        <f aca="false">-CJ52</f>
        <v>-985686.75</v>
      </c>
      <c r="CK99" s="19" t="n">
        <f aca="false">-CK52</f>
        <v>-999156.75</v>
      </c>
      <c r="CL99" s="19" t="n">
        <f aca="false">-CL52</f>
        <v>-985686.75</v>
      </c>
      <c r="CM99" s="19" t="n">
        <f aca="false">-CM52</f>
        <v>-946266.75</v>
      </c>
      <c r="CN99" s="19" t="n">
        <f aca="false">-CN52</f>
        <v>-883761.75</v>
      </c>
      <c r="CO99" s="19" t="n">
        <f aca="false">-CO52</f>
        <v>-802536.75</v>
      </c>
      <c r="CP99" s="19" t="n">
        <f aca="false">-CP52</f>
        <v>-707976.75</v>
      </c>
      <c r="CQ99" s="19" t="n">
        <f aca="false">-CQ52</f>
        <v>-605886.75</v>
      </c>
      <c r="CR99" s="19" t="n">
        <f aca="false">-CR52</f>
        <v>-501936.75</v>
      </c>
      <c r="CS99" s="19" t="n">
        <f aca="false">-CS52</f>
        <v>-401121.75</v>
      </c>
      <c r="CT99" s="19" t="n">
        <f aca="false">-CT52</f>
        <v>-217168.5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-307461.75</v>
      </c>
      <c r="CE100" s="19" t="n">
        <f aca="false">-CE53</f>
        <v>-401121.75</v>
      </c>
      <c r="CF100" s="19" t="n">
        <f aca="false">-CF53</f>
        <v>-501936.75</v>
      </c>
      <c r="CG100" s="19" t="n">
        <f aca="false">-CG53</f>
        <v>-605886.75</v>
      </c>
      <c r="CH100" s="19" t="n">
        <f aca="false">-CH53</f>
        <v>-707976.75</v>
      </c>
      <c r="CI100" s="19" t="n">
        <f aca="false">-CI53</f>
        <v>-802536.75</v>
      </c>
      <c r="CJ100" s="19" t="n">
        <f aca="false">-CJ53</f>
        <v>-883761.75</v>
      </c>
      <c r="CK100" s="19" t="n">
        <f aca="false">-CK53</f>
        <v>-946266.75</v>
      </c>
      <c r="CL100" s="19" t="n">
        <f aca="false">-CL53</f>
        <v>-985686.75</v>
      </c>
      <c r="CM100" s="19" t="n">
        <f aca="false">-CM53</f>
        <v>-999156.75</v>
      </c>
      <c r="CN100" s="19" t="n">
        <f aca="false">-CN53</f>
        <v>-985686.75</v>
      </c>
      <c r="CO100" s="19" t="n">
        <f aca="false">-CO53</f>
        <v>-946266.75</v>
      </c>
      <c r="CP100" s="19" t="n">
        <f aca="false">-CP53</f>
        <v>-883761.75</v>
      </c>
      <c r="CQ100" s="19" t="n">
        <f aca="false">-CQ53</f>
        <v>-802536.75</v>
      </c>
      <c r="CR100" s="19" t="n">
        <f aca="false">-CR53</f>
        <v>-707976.75</v>
      </c>
      <c r="CS100" s="19" t="n">
        <f aca="false">-CS53</f>
        <v>-605886.75</v>
      </c>
      <c r="CT100" s="19" t="n">
        <f aca="false">-CT53</f>
        <v>-501936.75</v>
      </c>
      <c r="CU100" s="19" t="n">
        <f aca="false">-CU53</f>
        <v>-401121.75</v>
      </c>
      <c r="CV100" s="19" t="n">
        <f aca="false">-CV53</f>
        <v>-217168.5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-368954.1</v>
      </c>
      <c r="CG101" s="19" t="n">
        <f aca="false">-CG54</f>
        <v>-481346.1</v>
      </c>
      <c r="CH101" s="19" t="n">
        <f aca="false">-CH54</f>
        <v>-602324.1</v>
      </c>
      <c r="CI101" s="19" t="n">
        <f aca="false">-CI54</f>
        <v>-727064.1</v>
      </c>
      <c r="CJ101" s="19" t="n">
        <f aca="false">-CJ54</f>
        <v>-849572.1</v>
      </c>
      <c r="CK101" s="19" t="n">
        <f aca="false">-CK54</f>
        <v>-963044.1</v>
      </c>
      <c r="CL101" s="19" t="n">
        <f aca="false">-CL54</f>
        <v>-1060514.1</v>
      </c>
      <c r="CM101" s="19" t="n">
        <f aca="false">-CM54</f>
        <v>-1135520.1</v>
      </c>
      <c r="CN101" s="19" t="n">
        <f aca="false">-CN54</f>
        <v>-1182824.1</v>
      </c>
      <c r="CO101" s="19" t="n">
        <f aca="false">-CO54</f>
        <v>-1198988.1</v>
      </c>
      <c r="CP101" s="19" t="n">
        <f aca="false">-CP54</f>
        <v>-1182824.1</v>
      </c>
      <c r="CQ101" s="19" t="n">
        <f aca="false">-CQ54</f>
        <v>-1135520.1</v>
      </c>
      <c r="CR101" s="19" t="n">
        <f aca="false">-CR54</f>
        <v>-1060514.1</v>
      </c>
      <c r="CS101" s="19" t="n">
        <f aca="false">-CS54</f>
        <v>-963044.1</v>
      </c>
      <c r="CT101" s="19" t="n">
        <f aca="false">-CT54</f>
        <v>-849572.1</v>
      </c>
      <c r="CU101" s="19" t="n">
        <f aca="false">-CU54</f>
        <v>-727064.1</v>
      </c>
      <c r="CV101" s="19" t="n">
        <f aca="false">-CV54</f>
        <v>-602324.1</v>
      </c>
      <c r="CW101" s="19" t="n">
        <f aca="false">-CW54</f>
        <v>-481346.1</v>
      </c>
      <c r="CX101" s="19" t="n">
        <f aca="false">-CX54</f>
        <v>-260602.2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-307461.75</v>
      </c>
      <c r="CI102" s="19" t="n">
        <f aca="false">-CI55</f>
        <v>-401121.75</v>
      </c>
      <c r="CJ102" s="19" t="n">
        <f aca="false">-CJ55</f>
        <v>-501936.75</v>
      </c>
      <c r="CK102" s="19" t="n">
        <f aca="false">-CK55</f>
        <v>-605886.75</v>
      </c>
      <c r="CL102" s="19" t="n">
        <f aca="false">-CL55</f>
        <v>-707976.75</v>
      </c>
      <c r="CM102" s="19" t="n">
        <f aca="false">-CM55</f>
        <v>-802536.75</v>
      </c>
      <c r="CN102" s="19" t="n">
        <f aca="false">-CN55</f>
        <v>-883761.75</v>
      </c>
      <c r="CO102" s="19" t="n">
        <f aca="false">-CO55</f>
        <v>-946266.75</v>
      </c>
      <c r="CP102" s="19" t="n">
        <f aca="false">-CP55</f>
        <v>-985686.75</v>
      </c>
      <c r="CQ102" s="19" t="n">
        <f aca="false">-CQ55</f>
        <v>-999156.75</v>
      </c>
      <c r="CR102" s="19" t="n">
        <f aca="false">-CR55</f>
        <v>-985686.75</v>
      </c>
      <c r="CS102" s="19" t="n">
        <f aca="false">-CS55</f>
        <v>-946266.75</v>
      </c>
      <c r="CT102" s="19" t="n">
        <f aca="false">-CT55</f>
        <v>-883761.75</v>
      </c>
      <c r="CU102" s="19" t="n">
        <f aca="false">-CU55</f>
        <v>-802536.75</v>
      </c>
      <c r="CV102" s="19" t="n">
        <f aca="false">-CV55</f>
        <v>-707976.75</v>
      </c>
      <c r="CW102" s="19" t="n">
        <f aca="false">-CW55</f>
        <v>-605886.75</v>
      </c>
      <c r="CX102" s="19" t="n">
        <f aca="false">-CX55</f>
        <v>-501936.75</v>
      </c>
      <c r="CY102" s="19" t="n">
        <f aca="false">-CY55</f>
        <v>-401121.75</v>
      </c>
      <c r="CZ102" s="19" t="n">
        <f aca="false">-CZ55</f>
        <v>-217168.5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-10489918.2358758</v>
      </c>
      <c r="AC104" s="30" t="n">
        <f aca="false">SUM(AC60:AC103)</f>
        <v>-9662342.31916376</v>
      </c>
      <c r="AD104" s="30" t="n">
        <f aca="false">SUM(AD60:AD103)</f>
        <v>-9566917.49529756</v>
      </c>
      <c r="AE104" s="30" t="n">
        <f aca="false">SUM(AE60:AE103)</f>
        <v>-9632965.88508652</v>
      </c>
      <c r="AF104" s="30" t="n">
        <f aca="false">SUM(AF60:AF103)</f>
        <v>-9290039.3477721</v>
      </c>
      <c r="AG104" s="30" t="n">
        <f aca="false">SUM(AG60:AG103)</f>
        <v>-9439551.92509232</v>
      </c>
      <c r="AH104" s="30" t="n">
        <f aca="false">SUM(AH60:AH103)</f>
        <v>-8928947.37860207</v>
      </c>
      <c r="AI104" s="30" t="n">
        <f aca="false">SUM(AI60:AI103)</f>
        <v>-8644262.99655049</v>
      </c>
      <c r="AJ104" s="30" t="n">
        <f aca="false">SUM(AJ60:AJ103)</f>
        <v>-7182740.57418646</v>
      </c>
      <c r="AK104" s="30" t="n">
        <f aca="false">SUM(AK60:AK103)</f>
        <v>-6486653.68028431</v>
      </c>
      <c r="AL104" s="30" t="n">
        <f aca="false">SUM(AL60:AL103)</f>
        <v>-6349485.0804318</v>
      </c>
      <c r="AM104" s="30" t="n">
        <f aca="false">SUM(AM60:AM103)</f>
        <v>-6102134.55623228</v>
      </c>
      <c r="AN104" s="30" t="n">
        <f aca="false">SUM(AN60:AN103)</f>
        <v>-5335887.59271888</v>
      </c>
      <c r="AO104" s="30" t="n">
        <f aca="false">SUM(AO60:AO103)</f>
        <v>-5401553.8180547</v>
      </c>
      <c r="AP104" s="30" t="n">
        <f aca="false">SUM(AP60:AP103)</f>
        <v>-5467522.84735518</v>
      </c>
      <c r="AQ104" s="30" t="n">
        <f aca="false">SUM(AQ60:AQ103)</f>
        <v>-4987159.28958132</v>
      </c>
      <c r="AR104" s="30" t="n">
        <f aca="false">SUM(AR60:AR103)</f>
        <v>-5487740.73964132</v>
      </c>
      <c r="AS104" s="30" t="n">
        <f aca="false">SUM(AS60:AS103)</f>
        <v>-5668988.26224532</v>
      </c>
      <c r="AT104" s="30" t="n">
        <f aca="false">SUM(AT60:AT103)</f>
        <v>-6156102.03011532</v>
      </c>
      <c r="AU104" s="30" t="n">
        <f aca="false">SUM(AU60:AU103)</f>
        <v>-5890227.34660498</v>
      </c>
      <c r="AV104" s="30" t="n">
        <f aca="false">SUM(AV60:AV103)</f>
        <v>-6370396.10654745</v>
      </c>
      <c r="AW104" s="30" t="n">
        <f aca="false">SUM(AW60:AW103)</f>
        <v>-6561086.70157145</v>
      </c>
      <c r="AX104" s="30" t="n">
        <f aca="false">SUM(AX60:AX103)</f>
        <v>-6970772.99569945</v>
      </c>
      <c r="AY104" s="30" t="n">
        <f aca="false">SUM(AY60:AY103)</f>
        <v>-7071696.15663545</v>
      </c>
      <c r="AZ104" s="30" t="n">
        <f aca="false">SUM(AZ60:AZ103)</f>
        <v>-7388918.18913945</v>
      </c>
      <c r="BA104" s="30" t="n">
        <f aca="false">SUM(BA60:BA103)</f>
        <v>-7307119.33039545</v>
      </c>
      <c r="BB104" s="30" t="n">
        <f aca="false">SUM(BB60:BB103)</f>
        <v>-7400845.71295545</v>
      </c>
      <c r="BC104" s="30" t="n">
        <f aca="false">SUM(BC60:BC103)</f>
        <v>-7395996.28326745</v>
      </c>
      <c r="BD104" s="30" t="n">
        <f aca="false">SUM(BD60:BD103)</f>
        <v>-7575572.41925145</v>
      </c>
      <c r="BE104" s="30" t="n">
        <f aca="false">SUM(BE60:BE103)</f>
        <v>-7361545.42566745</v>
      </c>
      <c r="BF104" s="30" t="n">
        <f aca="false">SUM(BF60:BF103)</f>
        <v>-7578715.63411545</v>
      </c>
      <c r="BG104" s="30" t="n">
        <f aca="false">SUM(BG60:BG103)</f>
        <v>-7381268.68450745</v>
      </c>
      <c r="BH104" s="30" t="n">
        <f aca="false">SUM(BH60:BH103)</f>
        <v>-7109018.81390785</v>
      </c>
      <c r="BI104" s="30" t="n">
        <f aca="false">SUM(BI60:BI103)</f>
        <v>-6872689.8</v>
      </c>
      <c r="BJ104" s="30" t="n">
        <f aca="false">SUM(BJ60:BJ103)</f>
        <v>-7065420</v>
      </c>
      <c r="BK104" s="30" t="n">
        <f aca="false">SUM(BK60:BK103)</f>
        <v>-6860482.8</v>
      </c>
      <c r="BL104" s="30" t="n">
        <f aca="false">SUM(BL60:BL103)</f>
        <v>-7024312.65</v>
      </c>
      <c r="BM104" s="30" t="n">
        <f aca="false">SUM(BM60:BM103)</f>
        <v>-6831789.45</v>
      </c>
      <c r="BN104" s="30" t="n">
        <f aca="false">SUM(BN60:BN103)</f>
        <v>-7083579.3</v>
      </c>
      <c r="BO104" s="30" t="n">
        <f aca="false">SUM(BO60:BO103)</f>
        <v>-6940765.8</v>
      </c>
      <c r="BP104" s="30" t="n">
        <f aca="false">SUM(BP60:BP103)</f>
        <v>-7137246.3</v>
      </c>
      <c r="BQ104" s="30" t="n">
        <f aca="false">SUM(BQ60:BQ103)</f>
        <v>-6981718.8</v>
      </c>
      <c r="BR104" s="30" t="n">
        <f aca="false">SUM(BR60:BR103)</f>
        <v>-7163682.3</v>
      </c>
      <c r="BS104" s="30" t="n">
        <f aca="false">SUM(BS60:BS103)</f>
        <v>-6992296.8</v>
      </c>
      <c r="BT104" s="30" t="n">
        <f aca="false">SUM(BT60:BT103)</f>
        <v>-7219123.65</v>
      </c>
      <c r="BU104" s="30" t="n">
        <f aca="false">SUM(BU60:BU103)</f>
        <v>-7049736.15</v>
      </c>
      <c r="BV104" s="30" t="n">
        <f aca="false">SUM(BV60:BV103)</f>
        <v>-7201065</v>
      </c>
      <c r="BW104" s="30" t="n">
        <f aca="false">SUM(BW60:BW103)</f>
        <v>-6992296.8</v>
      </c>
      <c r="BX104" s="30" t="n">
        <f aca="false">SUM(BX60:BX103)</f>
        <v>-7163682.3</v>
      </c>
      <c r="BY104" s="30" t="n">
        <f aca="false">SUM(BY60:BY103)</f>
        <v>-6981718.8</v>
      </c>
      <c r="BZ104" s="30" t="n">
        <f aca="false">SUM(BZ60:BZ103)</f>
        <v>-7198738.65</v>
      </c>
      <c r="CA104" s="30" t="n">
        <f aca="false">SUM(CA60:CA103)</f>
        <v>-7020990.15</v>
      </c>
      <c r="CB104" s="30" t="n">
        <f aca="false">SUM(CB60:CB103)</f>
        <v>-7165908</v>
      </c>
      <c r="CC104" s="30" t="n">
        <f aca="false">SUM(CC60:CC103)</f>
        <v>-6952966.8</v>
      </c>
      <c r="CD104" s="30" t="n">
        <f aca="false">SUM(CD60:CD103)</f>
        <v>-7122474.3</v>
      </c>
      <c r="CE104" s="30" t="n">
        <f aca="false">SUM(CE60:CE103)</f>
        <v>-6940765.8</v>
      </c>
      <c r="CF104" s="30" t="n">
        <f aca="false">SUM(CF60:CF103)</f>
        <v>-7141785</v>
      </c>
      <c r="CG104" s="30" t="n">
        <f aca="false">SUM(CG60:CG103)</f>
        <v>-6940765.8</v>
      </c>
      <c r="CH104" s="30" t="n">
        <f aca="false">SUM(CH60:CH103)</f>
        <v>-7122474.3</v>
      </c>
      <c r="CI104" s="30" t="n">
        <f aca="false">SUM(CI60:CI103)</f>
        <v>-6952966.8</v>
      </c>
      <c r="CJ104" s="30" t="n">
        <f aca="false">SUM(CJ60:CJ103)</f>
        <v>-6815012.55</v>
      </c>
      <c r="CK104" s="30" t="n">
        <f aca="false">SUM(CK60:CK103)</f>
        <v>-6539644.05</v>
      </c>
      <c r="CL104" s="30" t="n">
        <f aca="false">SUM(CL60:CL103)</f>
        <v>-6270894.15</v>
      </c>
      <c r="CM104" s="30" t="n">
        <f aca="false">SUM(CM60:CM103)</f>
        <v>-5853532.95</v>
      </c>
      <c r="CN104" s="30" t="n">
        <f aca="false">SUM(CN60:CN103)</f>
        <v>-5504711.7</v>
      </c>
      <c r="CO104" s="30" t="n">
        <f aca="false">SUM(CO60:CO103)</f>
        <v>-5022244.2</v>
      </c>
      <c r="CP104" s="30" t="n">
        <f aca="false">SUM(CP60:CP103)</f>
        <v>-4579741.95</v>
      </c>
      <c r="CQ104" s="30" t="n">
        <f aca="false">SUM(CQ60:CQ103)</f>
        <v>-4024446.45</v>
      </c>
      <c r="CR104" s="30" t="n">
        <f aca="false">SUM(CR60:CR103)</f>
        <v>-3516716.55</v>
      </c>
      <c r="CS104" s="30" t="n">
        <f aca="false">SUM(CS60:CS103)</f>
        <v>-2916319.35</v>
      </c>
      <c r="CT104" s="30" t="n">
        <f aca="false">SUM(CT60:CT103)</f>
        <v>-2452439.1</v>
      </c>
      <c r="CU104" s="30" t="n">
        <f aca="false">SUM(CU60:CU103)</f>
        <v>-1930722.6</v>
      </c>
      <c r="CV104" s="30" t="n">
        <f aca="false">SUM(CV60:CV103)</f>
        <v>-1527469.35</v>
      </c>
      <c r="CW104" s="30" t="n">
        <f aca="false">SUM(CW60:CW103)</f>
        <v>-1087232.85</v>
      </c>
      <c r="CX104" s="30" t="n">
        <f aca="false">SUM(CX60:CX103)</f>
        <v>-762538.95</v>
      </c>
      <c r="CY104" s="30" t="n">
        <f aca="false">SUM(CY60:CY103)</f>
        <v>-401121.75</v>
      </c>
      <c r="CZ104" s="30" t="n">
        <f aca="false">SUM(CZ60:CZ103)</f>
        <v>-217168.5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1050990.01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225000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225000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270000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225000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225000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-487500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-487500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-585000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-487500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-487500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Terms'!$E$4:$E$47,B$13:B$56+B$60:B$103))+SUMPRODUCT(('Deal Terms'!$G$4:$G$47=B$3)*'Deal Terms'!$F$4:$F$47)</f>
        <v>0</v>
      </c>
      <c r="C108" s="13" t="n">
        <f aca="false">IF(C$3&lt;5,0,-SUMPRODUCT('Deal Terms'!$E$4:$E$47,C$13:C$56+C$60:C$103))+SUMPRODUCT(('Deal Terms'!$G$4:$G$47=C$3)*'Deal Terms'!$F$4:$F$47)</f>
        <v>0</v>
      </c>
      <c r="D108" s="13" t="n">
        <f aca="false">IF(D$3&lt;5,0,-SUMPRODUCT('Deal Terms'!$E$4:$E$47,D$13:D$56+D$60:D$103))+SUMPRODUCT(('Deal Terms'!$G$4:$G$47=D$3)*'Deal Terms'!$F$4:$F$47)</f>
        <v>0</v>
      </c>
      <c r="E108" s="13" t="n">
        <f aca="false">IF(E$3&lt;5,0,-SUMPRODUCT('Deal Terms'!$E$4:$E$47,E$13:E$56+E$60:E$103))+SUMPRODUCT(('Deal Terms'!$G$4:$G$47=E$3)*'Deal Terms'!$F$4:$F$47)</f>
        <v>0</v>
      </c>
      <c r="F108" s="13" t="n">
        <f aca="false">IF(F$3&lt;5,0,-SUMPRODUCT('Deal Terms'!$E$4:$E$47,F$13:F$56+F$60:F$103))+SUMPRODUCT(('Deal Terms'!$G$4:$G$47=F$3)*'Deal Terms'!$F$4:$F$47)</f>
        <v>0</v>
      </c>
      <c r="G108" s="13" t="n">
        <f aca="false">IF(G$3&lt;5,0,-SUMPRODUCT('Deal Terms'!$E$4:$E$47,G$13:G$56+G$60:G$103))+SUMPRODUCT(('Deal Terms'!$G$4:$G$47=G$3)*'Deal Terms'!$F$4:$F$47)</f>
        <v>0</v>
      </c>
      <c r="H108" s="13" t="n">
        <f aca="false">IF(H$3&lt;5,0,-SUMPRODUCT('Deal Terms'!$E$4:$E$47,H$13:H$56+H$60:H$103))+SUMPRODUCT(('Deal Terms'!$G$4:$G$47=H$3)*'Deal Terms'!$F$4:$F$47)</f>
        <v>0</v>
      </c>
      <c r="I108" s="13" t="n">
        <f aca="false">IF(I$3&lt;5,0,-SUMPRODUCT('Deal Terms'!$E$4:$E$47,I$13:I$56+I$60:I$103))+SUMPRODUCT(('Deal Terms'!$G$4:$G$47=I$3)*'Deal Terms'!$F$4:$F$47)</f>
        <v>46435.2304577217</v>
      </c>
      <c r="J108" s="13" t="n">
        <f aca="false">IF(J$3&lt;5,0,-SUMPRODUCT('Deal Terms'!$E$4:$E$47,J$13:J$56+J$60:J$103))+SUMPRODUCT(('Deal Terms'!$G$4:$G$47=J$3)*'Deal Terms'!$F$4:$F$47)</f>
        <v>19304.4934556254</v>
      </c>
      <c r="K108" s="13" t="n">
        <f aca="false">IF(K$3&lt;5,0,-SUMPRODUCT('Deal Terms'!$E$4:$E$47,K$13:K$56+K$60:K$103))+SUMPRODUCT(('Deal Terms'!$G$4:$G$47=K$3)*'Deal Terms'!$F$4:$F$47)</f>
        <v>-10383.6270062893</v>
      </c>
      <c r="L108" s="13" t="n">
        <f aca="false">IF(L$3&lt;5,0,-SUMPRODUCT('Deal Terms'!$E$4:$E$47,L$13:L$56+L$60:L$103))+SUMPRODUCT(('Deal Terms'!$G$4:$G$47=L$3)*'Deal Terms'!$F$4:$F$47)</f>
        <v>29753.1323431167</v>
      </c>
      <c r="M108" s="13" t="n">
        <f aca="false">IF(M$3&lt;5,0,-SUMPRODUCT('Deal Terms'!$E$4:$E$47,M$13:M$56+M$60:M$103))+SUMPRODUCT(('Deal Terms'!$G$4:$G$47=M$3)*'Deal Terms'!$F$4:$F$47)</f>
        <v>170637.83</v>
      </c>
      <c r="N108" s="13" t="n">
        <f aca="false">IF(N$3&lt;5,0,-SUMPRODUCT('Deal Terms'!$E$4:$E$47,N$13:N$56+N$60:N$103))+SUMPRODUCT(('Deal Terms'!$G$4:$G$47=N$3)*'Deal Terms'!$F$4:$F$47)</f>
        <v>-74817.3900000001</v>
      </c>
      <c r="O108" s="13" t="n">
        <f aca="false">IF(O$3&lt;5,0,-SUMPRODUCT('Deal Terms'!$E$4:$E$47,O$13:O$56+O$60:O$103))+SUMPRODUCT(('Deal Terms'!$G$4:$G$47=O$3)*'Deal Terms'!$F$4:$F$47)</f>
        <v>9213.47999999998</v>
      </c>
      <c r="P108" s="13" t="n">
        <f aca="false">IF(P$3&lt;5,0,-SUMPRODUCT('Deal Terms'!$E$4:$E$47,P$13:P$56+P$60:P$103))+SUMPRODUCT(('Deal Terms'!$G$4:$G$47=P$3)*'Deal Terms'!$F$4:$F$47)</f>
        <v>15787.5700000001</v>
      </c>
      <c r="Q108" s="13" t="n">
        <f aca="false">IF(Q$3&lt;5,0,-SUMPRODUCT('Deal Terms'!$E$4:$E$47,Q$13:Q$56+Q$60:Q$103))+SUMPRODUCT(('Deal Terms'!$G$4:$G$47=Q$3)*'Deal Terms'!$F$4:$F$47)</f>
        <v>18077.73</v>
      </c>
      <c r="R108" s="13" t="n">
        <f aca="false">IF(R$3&lt;5,0,-SUMPRODUCT('Deal Terms'!$E$4:$E$47,R$13:R$56+R$60:R$103))+SUMPRODUCT(('Deal Terms'!$G$4:$G$47=R$3)*'Deal Terms'!$F$4:$F$47)</f>
        <v>30676.5</v>
      </c>
      <c r="S108" s="13" t="n">
        <f aca="false">IF(S$3&lt;5,0,-SUMPRODUCT('Deal Terms'!$E$4:$E$47,S$13:S$56+S$60:S$103))+SUMPRODUCT(('Deal Terms'!$G$4:$G$47=S$3)*'Deal Terms'!$F$4:$F$47)</f>
        <v>55587.65</v>
      </c>
      <c r="T108" s="13" t="n">
        <f aca="false">IF(T$3&lt;5,0,-SUMPRODUCT('Deal Terms'!$E$4:$E$47,T$13:T$56+T$60:T$103))+SUMPRODUCT(('Deal Terms'!$G$4:$G$47=T$3)*'Deal Terms'!$F$4:$F$47)</f>
        <v>74374.67</v>
      </c>
      <c r="U108" s="13" t="n">
        <f aca="false">IF(U$3&lt;5,0,-SUMPRODUCT('Deal Terms'!$E$4:$E$47,U$13:U$56+U$60:U$103))+SUMPRODUCT(('Deal Terms'!$G$4:$G$47=U$3)*'Deal Terms'!$F$4:$F$47)</f>
        <v>71662.99</v>
      </c>
      <c r="V108" s="13" t="n">
        <f aca="false">IF(V$3&lt;5,0,-SUMPRODUCT('Deal Terms'!$E$4:$E$47,V$13:V$56+V$60:V$103))+SUMPRODUCT(('Deal Terms'!$G$4:$G$47=V$3)*'Deal Terms'!$F$4:$F$47)</f>
        <v>67371.27</v>
      </c>
      <c r="W108" s="13" t="n">
        <f aca="false">IF(W$3&lt;5,0,-SUMPRODUCT('Deal Terms'!$E$4:$E$47,W$13:W$56+W$60:W$103))+SUMPRODUCT(('Deal Terms'!$G$4:$G$47=W$3)*'Deal Terms'!$F$4:$F$47)</f>
        <v>358268</v>
      </c>
      <c r="X108" s="13" t="n">
        <f aca="false">IF(X$3&lt;5,0,-SUMPRODUCT('Deal Terms'!$E$4:$E$47,X$13:X$56+X$60:X$103))+SUMPRODUCT(('Deal Terms'!$G$4:$G$47=X$3)*'Deal Terms'!$F$4:$F$47)</f>
        <v>0</v>
      </c>
      <c r="Y108" s="13" t="n">
        <f aca="false">IF(Y$3&lt;5,0,-SUMPRODUCT('Deal Terms'!$E$4:$E$47,Y$13:Y$56+Y$60:Y$103))+SUMPRODUCT(('Deal Terms'!$G$4:$G$47=Y$3)*'Deal Terms'!$F$4:$F$47)</f>
        <v>0</v>
      </c>
      <c r="Z108" s="13" t="n">
        <f aca="false">IF(Z$3&lt;5,0,-SUMPRODUCT('Deal Terms'!$E$4:$E$47,Z$13:Z$56+Z$60:Z$103))+SUMPRODUCT(('Deal Terms'!$G$4:$G$47=Z$3)*'Deal Terms'!$F$4:$F$47)</f>
        <v>0</v>
      </c>
      <c r="AA108" s="13" t="n">
        <f aca="false">IF(AA$3&lt;5,0,-SUMPRODUCT('Deal Terms'!$E$4:$E$47,AA$13:AA$56+AA$60:AA$103))+SUMPRODUCT(('Deal Terms'!$G$4:$G$47=AA$3)*'Deal Terms'!$F$4:$F$47)</f>
        <v>0</v>
      </c>
      <c r="AB108" s="13" t="n">
        <f aca="false">IF(AB$3&lt;5,0,-SUMPRODUCT('Deal Terms'!$E$4:$E$47,AB$13:AB$56+AB$60:AB$103))+SUMPRODUCT(('Deal Terms'!$G$4:$G$47=AB$3)*'Deal Terms'!$F$4:$F$47)</f>
        <v>0</v>
      </c>
      <c r="AC108" s="13" t="n">
        <f aca="false">IF(AC$3&lt;5,0,-SUMPRODUCT('Deal Terms'!$E$4:$E$47,AC$13:AC$56+AC$60:AC$103))+SUMPRODUCT(('Deal Terms'!$G$4:$G$47=AC$3)*'Deal Terms'!$F$4:$F$47)</f>
        <v>0</v>
      </c>
      <c r="AD108" s="13" t="n">
        <f aca="false">IF(AD$3&lt;5,0,-SUMPRODUCT('Deal Terms'!$E$4:$E$47,AD$13:AD$56+AD$60:AD$103))+SUMPRODUCT(('Deal Terms'!$G$4:$G$47=AD$3)*'Deal Terms'!$F$4:$F$47)</f>
        <v>0</v>
      </c>
      <c r="AE108" s="13" t="n">
        <f aca="false">IF(AE$3&lt;5,0,-SUMPRODUCT('Deal Terms'!$E$4:$E$47,AE$13:AE$56+AE$60:AE$103))+SUMPRODUCT(('Deal Terms'!$G$4:$G$47=AE$3)*'Deal Terms'!$F$4:$F$47)</f>
        <v>0</v>
      </c>
      <c r="AF108" s="13" t="n">
        <f aca="false">IF(AF$3&lt;5,0,-SUMPRODUCT('Deal Terms'!$E$4:$E$47,AF$13:AF$56+AF$60:AF$103))+SUMPRODUCT(('Deal Terms'!$G$4:$G$47=AF$3)*'Deal Terms'!$F$4:$F$47)</f>
        <v>0</v>
      </c>
      <c r="AG108" s="13" t="n">
        <f aca="false">IF(AG$3&lt;5,0,-SUMPRODUCT('Deal Terms'!$E$4:$E$47,AG$13:AG$56+AG$60:AG$103))+SUMPRODUCT(('Deal Terms'!$G$4:$G$47=AG$3)*'Deal Terms'!$F$4:$F$47)</f>
        <v>0</v>
      </c>
      <c r="AH108" s="13" t="n">
        <f aca="false">IF(AH$3&lt;5,0,-SUMPRODUCT('Deal Terms'!$E$4:$E$47,AH$13:AH$56+AH$60:AH$103))+SUMPRODUCT(('Deal Terms'!$G$4:$G$47=AH$3)*'Deal Terms'!$F$4:$F$47)</f>
        <v>0</v>
      </c>
      <c r="AI108" s="13" t="n">
        <f aca="false">IF(AI$3&lt;5,0,-SUMPRODUCT('Deal Terms'!$E$4:$E$47,AI$13:AI$56+AI$60:AI$103))+SUMPRODUCT(('Deal Terms'!$G$4:$G$47=AI$3)*'Deal Terms'!$F$4:$F$47)</f>
        <v>0</v>
      </c>
      <c r="AJ108" s="13" t="n">
        <f aca="false">IF(AJ$3&lt;5,0,-SUMPRODUCT('Deal Terms'!$E$4:$E$47,AJ$13:AJ$56+AJ$60:AJ$103))+SUMPRODUCT(('Deal Terms'!$G$4:$G$47=AJ$3)*'Deal Terms'!$F$4:$F$47)</f>
        <v>0</v>
      </c>
      <c r="AK108" s="13" t="n">
        <f aca="false">IF(AK$3&lt;5,0,-SUMPRODUCT('Deal Terms'!$E$4:$E$47,AK$13:AK$56+AK$60:AK$103))+SUMPRODUCT(('Deal Terms'!$G$4:$G$47=AK$3)*'Deal Terms'!$F$4:$F$47)</f>
        <v>0</v>
      </c>
      <c r="AL108" s="13" t="n">
        <f aca="false">IF(AL$3&lt;5,0,-SUMPRODUCT('Deal Terms'!$E$4:$E$47,AL$13:AL$56+AL$60:AL$103))+SUMPRODUCT(('Deal Terms'!$G$4:$G$47=AL$3)*'Deal Terms'!$F$4:$F$47)</f>
        <v>0</v>
      </c>
      <c r="AM108" s="13" t="n">
        <f aca="false">IF(AM$3&lt;5,0,-SUMPRODUCT('Deal Terms'!$E$4:$E$47,AM$13:AM$56+AM$60:AM$103))+SUMPRODUCT(('Deal Terms'!$G$4:$G$47=AM$3)*'Deal Terms'!$F$4:$F$47)</f>
        <v>0</v>
      </c>
      <c r="AN108" s="13" t="n">
        <f aca="false">IF(AN$3&lt;5,0,-SUMPRODUCT('Deal Terms'!$E$4:$E$47,AN$13:AN$56+AN$60:AN$103))+SUMPRODUCT(('Deal Terms'!$G$4:$G$47=AN$3)*'Deal Terms'!$F$4:$F$47)</f>
        <v>0</v>
      </c>
      <c r="AO108" s="13" t="n">
        <f aca="false">IF(AO$3&lt;5,0,-SUMPRODUCT('Deal Terms'!$E$4:$E$47,AO$13:AO$56+AO$60:AO$103))+SUMPRODUCT(('Deal Terms'!$G$4:$G$47=AO$3)*'Deal Terms'!$F$4:$F$47)</f>
        <v>0</v>
      </c>
      <c r="AP108" s="13" t="n">
        <f aca="false">IF(AP$3&lt;5,0,-SUMPRODUCT('Deal Terms'!$E$4:$E$47,AP$13:AP$56+AP$60:AP$103))+SUMPRODUCT(('Deal Terms'!$G$4:$G$47=AP$3)*'Deal Terms'!$F$4:$F$47)</f>
        <v>0</v>
      </c>
      <c r="AQ108" s="13" t="n">
        <f aca="false">IF(AQ$3&lt;5,0,-SUMPRODUCT('Deal Terms'!$E$4:$E$47,AQ$13:AQ$56+AQ$60:AQ$103))+SUMPRODUCT(('Deal Terms'!$G$4:$G$47=AQ$3)*'Deal Terms'!$F$4:$F$47)</f>
        <v>0</v>
      </c>
      <c r="AR108" s="13" t="n">
        <f aca="false">IF(AR$3&lt;5,0,-SUMPRODUCT('Deal Terms'!$E$4:$E$47,AR$13:AR$56+AR$60:AR$103))+SUMPRODUCT(('Deal Terms'!$G$4:$G$47=AR$3)*'Deal Terms'!$F$4:$F$47)</f>
        <v>0</v>
      </c>
      <c r="AS108" s="13" t="n">
        <f aca="false">IF(AS$3&lt;5,0,-SUMPRODUCT('Deal Terms'!$E$4:$E$47,AS$13:AS$56+AS$60:AS$103))+SUMPRODUCT(('Deal Terms'!$G$4:$G$47=AS$3)*'Deal Terms'!$F$4:$F$47)</f>
        <v>0</v>
      </c>
      <c r="AT108" s="13" t="n">
        <f aca="false">IF(AT$3&lt;5,0,-SUMPRODUCT('Deal Terms'!$E$4:$E$47,AT$13:AT$56+AT$60:AT$103))+SUMPRODUCT(('Deal Terms'!$G$4:$G$47=AT$3)*'Deal Terms'!$F$4:$F$47)</f>
        <v>0</v>
      </c>
      <c r="AU108" s="13" t="n">
        <f aca="false">IF(AU$3&lt;5,0,-SUMPRODUCT('Deal Terms'!$E$4:$E$47,AU$13:AU$56+AU$60:AU$103))+SUMPRODUCT(('Deal Terms'!$G$4:$G$47=AU$3)*'Deal Terms'!$F$4:$F$47)</f>
        <v>0</v>
      </c>
      <c r="AV108" s="13" t="n">
        <f aca="false">IF(AV$3&lt;5,0,-SUMPRODUCT('Deal Terms'!$E$4:$E$47,AV$13:AV$56+AV$60:AV$103))+SUMPRODUCT(('Deal Terms'!$G$4:$G$47=AV$3)*'Deal Terms'!$F$4:$F$47)</f>
        <v>0</v>
      </c>
      <c r="AW108" s="13" t="n">
        <f aca="false">IF(AW$3&lt;5,0,-SUMPRODUCT('Deal Terms'!$E$4:$E$47,AW$13:AW$56+AW$60:AW$103))+SUMPRODUCT(('Deal Terms'!$G$4:$G$47=AW$3)*'Deal Terms'!$F$4:$F$47)</f>
        <v>0</v>
      </c>
      <c r="AX108" s="13" t="n">
        <f aca="false">IF(AX$3&lt;5,0,-SUMPRODUCT('Deal Terms'!$E$4:$E$47,AX$13:AX$56+AX$60:AX$103))+SUMPRODUCT(('Deal Terms'!$G$4:$G$47=AX$3)*'Deal Terms'!$F$4:$F$47)</f>
        <v>0</v>
      </c>
      <c r="AY108" s="13" t="n">
        <f aca="false">IF(AY$3&lt;5,0,-SUMPRODUCT('Deal Terms'!$E$4:$E$47,AY$13:AY$56+AY$60:AY$103))+SUMPRODUCT(('Deal Terms'!$G$4:$G$47=AY$3)*'Deal Terms'!$F$4:$F$47)</f>
        <v>0</v>
      </c>
      <c r="AZ108" s="13" t="n">
        <f aca="false">IF(AZ$3&lt;5,0,-SUMPRODUCT('Deal Terms'!$E$4:$E$47,AZ$13:AZ$56+AZ$60:AZ$103))+SUMPRODUCT(('Deal Terms'!$G$4:$G$47=AZ$3)*'Deal Terms'!$F$4:$F$47)</f>
        <v>0</v>
      </c>
      <c r="BA108" s="13" t="n">
        <f aca="false">IF(BA$3&lt;5,0,-SUMPRODUCT('Deal Terms'!$E$4:$E$47,BA$13:BA$56+BA$60:BA$103))+SUMPRODUCT(('Deal Terms'!$G$4:$G$47=BA$3)*'Deal Terms'!$F$4:$F$47)</f>
        <v>0</v>
      </c>
      <c r="BB108" s="13" t="n">
        <f aca="false">IF(BB$3&lt;5,0,-SUMPRODUCT('Deal Terms'!$E$4:$E$47,BB$13:BB$56+BB$60:BB$103))+SUMPRODUCT(('Deal Terms'!$G$4:$G$47=BB$3)*'Deal Terms'!$F$4:$F$47)</f>
        <v>0</v>
      </c>
      <c r="BC108" s="13" t="n">
        <f aca="false">IF(BC$3&lt;5,0,-SUMPRODUCT('Deal Terms'!$E$4:$E$47,BC$13:BC$56+BC$60:BC$103))+SUMPRODUCT(('Deal Terms'!$G$4:$G$47=BC$3)*'Deal Terms'!$F$4:$F$47)</f>
        <v>0</v>
      </c>
      <c r="BD108" s="13" t="n">
        <f aca="false">IF(BD$3&lt;5,0,-SUMPRODUCT('Deal Terms'!$E$4:$E$47,BD$13:BD$56+BD$60:BD$103))+SUMPRODUCT(('Deal Terms'!$G$4:$G$47=BD$3)*'Deal Terms'!$F$4:$F$47)</f>
        <v>0</v>
      </c>
      <c r="BE108" s="13" t="n">
        <f aca="false">IF(BE$3&lt;5,0,-SUMPRODUCT('Deal Terms'!$E$4:$E$47,BE$13:BE$56+BE$60:BE$103))+SUMPRODUCT(('Deal Terms'!$G$4:$G$47=BE$3)*'Deal Terms'!$F$4:$F$47)</f>
        <v>0</v>
      </c>
      <c r="BF108" s="13" t="n">
        <f aca="false">IF(BF$3&lt;5,0,-SUMPRODUCT('Deal Terms'!$E$4:$E$47,BF$13:BF$56+BF$60:BF$103))+SUMPRODUCT(('Deal Terms'!$G$4:$G$47=BF$3)*'Deal Terms'!$F$4:$F$47)</f>
        <v>0</v>
      </c>
      <c r="BG108" s="13" t="n">
        <f aca="false">IF(BG$3&lt;5,0,-SUMPRODUCT('Deal Terms'!$E$4:$E$47,BG$13:BG$56+BG$60:BG$103))+SUMPRODUCT(('Deal Terms'!$G$4:$G$47=BG$3)*'Deal Terms'!$F$4:$F$47)</f>
        <v>0</v>
      </c>
      <c r="BH108" s="13" t="n">
        <f aca="false">IF(BH$3&lt;5,0,-SUMPRODUCT('Deal Terms'!$E$4:$E$47,BH$13:BH$56+BH$60:BH$103))+SUMPRODUCT(('Deal Terms'!$G$4:$G$47=BH$3)*'Deal Terms'!$F$4:$F$47)</f>
        <v>0</v>
      </c>
      <c r="BI108" s="13" t="n">
        <f aca="false">IF(BI$3&lt;5,0,-SUMPRODUCT('Deal Terms'!$E$4:$E$47,BI$13:BI$56+BI$60:BI$103))+SUMPRODUCT(('Deal Terms'!$G$4:$G$47=BI$3)*'Deal Terms'!$F$4:$F$47)</f>
        <v>0</v>
      </c>
      <c r="BJ108" s="13" t="n">
        <f aca="false">IF(BJ$3&lt;5,0,-SUMPRODUCT('Deal Terms'!$E$4:$E$47,BJ$13:BJ$56+BJ$60:BJ$103))+SUMPRODUCT(('Deal Terms'!$G$4:$G$47=BJ$3)*'Deal Terms'!$F$4:$F$47)</f>
        <v>0</v>
      </c>
      <c r="BK108" s="13" t="n">
        <f aca="false">IF(BK$3&lt;5,0,-SUMPRODUCT('Deal Terms'!$E$4:$E$47,BK$13:BK$56+BK$60:BK$103))+SUMPRODUCT(('Deal Terms'!$G$4:$G$47=BK$3)*'Deal Terms'!$F$4:$F$47)</f>
        <v>0</v>
      </c>
      <c r="BL108" s="13" t="n">
        <f aca="false">IF(BL$3&lt;5,0,-SUMPRODUCT('Deal Terms'!$E$4:$E$47,BL$13:BL$56+BL$60:BL$103))+SUMPRODUCT(('Deal Terms'!$G$4:$G$47=BL$3)*'Deal Terms'!$F$4:$F$47)</f>
        <v>0</v>
      </c>
      <c r="BM108" s="13" t="n">
        <f aca="false">IF(BM$3&lt;5,0,-SUMPRODUCT('Deal Terms'!$E$4:$E$47,BM$13:BM$56+BM$60:BM$103))+SUMPRODUCT(('Deal Terms'!$G$4:$G$47=BM$3)*'Deal Terms'!$F$4:$F$47)</f>
        <v>0</v>
      </c>
      <c r="BN108" s="13" t="n">
        <f aca="false">IF(BN$3&lt;5,0,-SUMPRODUCT('Deal Terms'!$E$4:$E$47,BN$13:BN$56+BN$60:BN$103))+SUMPRODUCT(('Deal Terms'!$G$4:$G$47=BN$3)*'Deal Terms'!$F$4:$F$47)</f>
        <v>0</v>
      </c>
      <c r="BO108" s="13" t="n">
        <f aca="false">IF(BO$3&lt;5,0,-SUMPRODUCT('Deal Terms'!$E$4:$E$47,BO$13:BO$56+BO$60:BO$103))+SUMPRODUCT(('Deal Terms'!$G$4:$G$47=BO$3)*'Deal Terms'!$F$4:$F$47)</f>
        <v>0</v>
      </c>
      <c r="BP108" s="13" t="n">
        <f aca="false">IF(BP$3&lt;5,0,-SUMPRODUCT('Deal Terms'!$E$4:$E$47,BP$13:BP$56+BP$60:BP$103))+SUMPRODUCT(('Deal Terms'!$G$4:$G$47=BP$3)*'Deal Terms'!$F$4:$F$47)</f>
        <v>0</v>
      </c>
      <c r="BQ108" s="13" t="n">
        <f aca="false">IF(BQ$3&lt;5,0,-SUMPRODUCT('Deal Terms'!$E$4:$E$47,BQ$13:BQ$56+BQ$60:BQ$103))+SUMPRODUCT(('Deal Terms'!$G$4:$G$47=BQ$3)*'Deal Terms'!$F$4:$F$47)</f>
        <v>0</v>
      </c>
      <c r="BR108" s="13" t="n">
        <f aca="false">IF(BR$3&lt;5,0,-SUMPRODUCT('Deal Terms'!$E$4:$E$47,BR$13:BR$56+BR$60:BR$103))+SUMPRODUCT(('Deal Terms'!$G$4:$G$47=BR$3)*'Deal Terms'!$F$4:$F$47)</f>
        <v>0</v>
      </c>
      <c r="BS108" s="13" t="n">
        <f aca="false">IF(BS$3&lt;5,0,-SUMPRODUCT('Deal Terms'!$E$4:$E$47,BS$13:BS$56+BS$60:BS$103))+SUMPRODUCT(('Deal Terms'!$G$4:$G$47=BS$3)*'Deal Terms'!$F$4:$F$47)</f>
        <v>0</v>
      </c>
      <c r="BT108" s="13" t="n">
        <f aca="false">IF(BT$3&lt;5,0,-SUMPRODUCT('Deal Terms'!$E$4:$E$47,BT$13:BT$56+BT$60:BT$103))+SUMPRODUCT(('Deal Terms'!$G$4:$G$47=BT$3)*'Deal Terms'!$F$4:$F$47)</f>
        <v>0</v>
      </c>
      <c r="BU108" s="13" t="n">
        <f aca="false">IF(BU$3&lt;5,0,-SUMPRODUCT('Deal Terms'!$E$4:$E$47,BU$13:BU$56+BU$60:BU$103))+SUMPRODUCT(('Deal Terms'!$G$4:$G$47=BU$3)*'Deal Terms'!$F$4:$F$47)</f>
        <v>0</v>
      </c>
      <c r="BV108" s="13" t="n">
        <f aca="false">IF(BV$3&lt;5,0,-SUMPRODUCT('Deal Terms'!$E$4:$E$47,BV$13:BV$56+BV$60:BV$103))+SUMPRODUCT(('Deal Terms'!$G$4:$G$47=BV$3)*'Deal Terms'!$F$4:$F$47)</f>
        <v>0</v>
      </c>
      <c r="BW108" s="13" t="n">
        <f aca="false">IF(BW$3&lt;5,0,-SUMPRODUCT('Deal Terms'!$E$4:$E$47,BW$13:BW$56+BW$60:BW$103))+SUMPRODUCT(('Deal Terms'!$G$4:$G$47=BW$3)*'Deal Terms'!$F$4:$F$47)</f>
        <v>0</v>
      </c>
      <c r="BX108" s="13" t="n">
        <f aca="false">IF(BX$3&lt;5,0,-SUMPRODUCT('Deal Terms'!$E$4:$E$47,BX$13:BX$56+BX$60:BX$103))+SUMPRODUCT(('Deal Terms'!$G$4:$G$47=BX$3)*'Deal Terms'!$F$4:$F$47)</f>
        <v>0</v>
      </c>
      <c r="BY108" s="13" t="n">
        <f aca="false">IF(BY$3&lt;5,0,-SUMPRODUCT('Deal Terms'!$E$4:$E$47,BY$13:BY$56+BY$60:BY$103))+SUMPRODUCT(('Deal Terms'!$G$4:$G$47=BY$3)*'Deal Terms'!$F$4:$F$47)</f>
        <v>0</v>
      </c>
      <c r="BZ108" s="13" t="n">
        <f aca="false">IF(BZ$3&lt;5,0,-SUMPRODUCT('Deal Terms'!$E$4:$E$47,BZ$13:BZ$56+BZ$60:BZ$103))+SUMPRODUCT(('Deal Terms'!$G$4:$G$47=BZ$3)*'Deal Terms'!$F$4:$F$47)</f>
        <v>0</v>
      </c>
      <c r="CA108" s="13" t="n">
        <f aca="false">IF(CA$3&lt;5,0,-SUMPRODUCT('Deal Terms'!$E$4:$E$47,CA$13:CA$56+CA$60:CA$103))+SUMPRODUCT(('Deal Terms'!$G$4:$G$47=CA$3)*'Deal Terms'!$F$4:$F$47)</f>
        <v>0</v>
      </c>
      <c r="CB108" s="13" t="n">
        <f aca="false">IF(CB$3&lt;5,0,-SUMPRODUCT('Deal Terms'!$E$4:$E$47,CB$13:CB$56+CB$60:CB$103))+SUMPRODUCT(('Deal Terms'!$G$4:$G$47=CB$3)*'Deal Terms'!$F$4:$F$47)</f>
        <v>0</v>
      </c>
      <c r="CC108" s="13" t="n">
        <f aca="false">IF(CC$3&lt;5,0,-SUMPRODUCT('Deal Terms'!$E$4:$E$47,CC$13:CC$56+CC$60:CC$103))+SUMPRODUCT(('Deal Terms'!$G$4:$G$47=CC$3)*'Deal Terms'!$F$4:$F$47)</f>
        <v>0</v>
      </c>
      <c r="CD108" s="13" t="n">
        <f aca="false">IF(CD$3&lt;5,0,-SUMPRODUCT('Deal Terms'!$E$4:$E$47,CD$13:CD$56+CD$60:CD$103))+SUMPRODUCT(('Deal Terms'!$G$4:$G$47=CD$3)*'Deal Terms'!$F$4:$F$47)</f>
        <v>0</v>
      </c>
      <c r="CE108" s="13" t="n">
        <f aca="false">IF(CE$3&lt;5,0,-SUMPRODUCT('Deal Terms'!$E$4:$E$47,CE$13:CE$56+CE$60:CE$103))+SUMPRODUCT(('Deal Terms'!$G$4:$G$47=CE$3)*'Deal Terms'!$F$4:$F$47)</f>
        <v>0</v>
      </c>
      <c r="CF108" s="13" t="n">
        <f aca="false">IF(CF$3&lt;5,0,-SUMPRODUCT('Deal Terms'!$E$4:$E$47,CF$13:CF$56+CF$60:CF$103))+SUMPRODUCT(('Deal Terms'!$G$4:$G$47=CF$3)*'Deal Terms'!$F$4:$F$47)</f>
        <v>0</v>
      </c>
      <c r="CG108" s="13" t="n">
        <f aca="false">IF(CG$3&lt;5,0,-SUMPRODUCT('Deal Terms'!$E$4:$E$47,CG$13:CG$56+CG$60:CG$103))+SUMPRODUCT(('Deal Terms'!$G$4:$G$47=CG$3)*'Deal Terms'!$F$4:$F$47)</f>
        <v>0</v>
      </c>
      <c r="CH108" s="13" t="n">
        <f aca="false">IF(CH$3&lt;5,0,-SUMPRODUCT('Deal Terms'!$E$4:$E$47,CH$13:CH$56+CH$60:CH$103))+SUMPRODUCT(('Deal Terms'!$G$4:$G$47=CH$3)*'Deal Terms'!$F$4:$F$47)</f>
        <v>0</v>
      </c>
      <c r="CI108" s="13" t="n">
        <f aca="false">IF(CI$3&lt;5,0,-SUMPRODUCT('Deal Terms'!$E$4:$E$47,CI$13:CI$56+CI$60:CI$103))+SUMPRODUCT(('Deal Terms'!$G$4:$G$47=CI$3)*'Deal Terms'!$F$4:$F$47)</f>
        <v>0</v>
      </c>
      <c r="CJ108" s="13" t="n">
        <f aca="false">IF(CJ$3&lt;5,0,-SUMPRODUCT('Deal Terms'!$E$4:$E$47,CJ$13:CJ$56+CJ$60:CJ$103))+SUMPRODUCT(('Deal Terms'!$G$4:$G$47=CJ$3)*'Deal Terms'!$F$4:$F$47)</f>
        <v>0</v>
      </c>
      <c r="CK108" s="13" t="n">
        <f aca="false">IF(CK$3&lt;5,0,-SUMPRODUCT('Deal Terms'!$E$4:$E$47,CK$13:CK$56+CK$60:CK$103))+SUMPRODUCT(('Deal Terms'!$G$4:$G$47=CK$3)*'Deal Terms'!$F$4:$F$47)</f>
        <v>0</v>
      </c>
      <c r="CL108" s="13" t="n">
        <f aca="false">IF(CL$3&lt;5,0,-SUMPRODUCT('Deal Terms'!$E$4:$E$47,CL$13:CL$56+CL$60:CL$103))+SUMPRODUCT(('Deal Terms'!$G$4:$G$47=CL$3)*'Deal Terms'!$F$4:$F$47)</f>
        <v>0</v>
      </c>
      <c r="CM108" s="13" t="n">
        <f aca="false">IF(CM$3&lt;5,0,-SUMPRODUCT('Deal Terms'!$E$4:$E$47,CM$13:CM$56+CM$60:CM$103))+SUMPRODUCT(('Deal Terms'!$G$4:$G$47=CM$3)*'Deal Terms'!$F$4:$F$47)</f>
        <v>0</v>
      </c>
      <c r="CN108" s="13" t="n">
        <f aca="false">IF(CN$3&lt;5,0,-SUMPRODUCT('Deal Terms'!$E$4:$E$47,CN$13:CN$56+CN$60:CN$103))+SUMPRODUCT(('Deal Terms'!$G$4:$G$47=CN$3)*'Deal Terms'!$F$4:$F$47)</f>
        <v>0</v>
      </c>
      <c r="CO108" s="13" t="n">
        <f aca="false">IF(CO$3&lt;5,0,-SUMPRODUCT('Deal Terms'!$E$4:$E$47,CO$13:CO$56+CO$60:CO$103))+SUMPRODUCT(('Deal Terms'!$G$4:$G$47=CO$3)*'Deal Terms'!$F$4:$F$47)</f>
        <v>0</v>
      </c>
      <c r="CP108" s="13" t="n">
        <f aca="false">IF(CP$3&lt;5,0,-SUMPRODUCT('Deal Terms'!$E$4:$E$47,CP$13:CP$56+CP$60:CP$103))+SUMPRODUCT(('Deal Terms'!$G$4:$G$47=CP$3)*'Deal Terms'!$F$4:$F$47)</f>
        <v>0</v>
      </c>
      <c r="CQ108" s="13" t="n">
        <f aca="false">IF(CQ$3&lt;5,0,-SUMPRODUCT('Deal Terms'!$E$4:$E$47,CQ$13:CQ$56+CQ$60:CQ$103))+SUMPRODUCT(('Deal Terms'!$G$4:$G$47=CQ$3)*'Deal Terms'!$F$4:$F$47)</f>
        <v>0</v>
      </c>
      <c r="CR108" s="13" t="n">
        <f aca="false">IF(CR$3&lt;5,0,-SUMPRODUCT('Deal Terms'!$E$4:$E$47,CR$13:CR$56+CR$60:CR$103))+SUMPRODUCT(('Deal Terms'!$G$4:$G$47=CR$3)*'Deal Terms'!$F$4:$F$47)</f>
        <v>0</v>
      </c>
      <c r="CS108" s="13" t="n">
        <f aca="false">IF(CS$3&lt;5,0,-SUMPRODUCT('Deal Terms'!$E$4:$E$47,CS$13:CS$56+CS$60:CS$103))+SUMPRODUCT(('Deal Terms'!$G$4:$G$47=CS$3)*'Deal Terms'!$F$4:$F$47)</f>
        <v>0</v>
      </c>
      <c r="CT108" s="13" t="n">
        <f aca="false">IF(CT$3&lt;5,0,-SUMPRODUCT('Deal Terms'!$E$4:$E$47,CT$13:CT$56+CT$60:CT$103))+SUMPRODUCT(('Deal Terms'!$G$4:$G$47=CT$3)*'Deal Terms'!$F$4:$F$47)</f>
        <v>0</v>
      </c>
      <c r="CU108" s="13" t="n">
        <f aca="false">IF(CU$3&lt;5,0,-SUMPRODUCT('Deal Terms'!$E$4:$E$47,CU$13:CU$56+CU$60:CU$103))+SUMPRODUCT(('Deal Terms'!$G$4:$G$47=CU$3)*'Deal Terms'!$F$4:$F$47)</f>
        <v>0</v>
      </c>
      <c r="CV108" s="13" t="n">
        <f aca="false">IF(CV$3&lt;5,0,-SUMPRODUCT('Deal Terms'!$E$4:$E$47,CV$13:CV$56+CV$60:CV$103))+SUMPRODUCT(('Deal Terms'!$G$4:$G$47=CV$3)*'Deal Terms'!$F$4:$F$47)</f>
        <v>0</v>
      </c>
      <c r="CW108" s="13" t="n">
        <f aca="false">IF(CW$3&lt;5,0,-SUMPRODUCT('Deal Terms'!$E$4:$E$47,CW$13:CW$56+CW$60:CW$103))+SUMPRODUCT(('Deal Terms'!$G$4:$G$47=CW$3)*'Deal Terms'!$F$4:$F$47)</f>
        <v>0</v>
      </c>
      <c r="CX108" s="13" t="n">
        <f aca="false">IF(CX$3&lt;5,0,-SUMPRODUCT('Deal Terms'!$E$4:$E$47,CX$13:CX$56+CX$60:CX$103))+SUMPRODUCT(('Deal Terms'!$G$4:$G$47=CX$3)*'Deal Terms'!$F$4:$F$47)</f>
        <v>0</v>
      </c>
      <c r="CY108" s="13" t="n">
        <f aca="false">IF(CY$3&lt;5,0,-SUMPRODUCT('Deal Terms'!$E$4:$E$47,CY$13:CY$56+CY$60:CY$103))+SUMPRODUCT(('Deal Terms'!$G$4:$G$47=CY$3)*'Deal Terms'!$F$4:$F$47)</f>
        <v>0</v>
      </c>
      <c r="CZ108" s="13" t="n">
        <f aca="false">IF(CZ$3&lt;5,0,-SUMPRODUCT('Deal Terms'!$E$4:$E$47,CZ$13:CZ$56+CZ$60:CZ$103))+SUMPRODUCT(('Deal Terms'!$G$4:$G$47=CZ$3)*'Deal Terms'!$F$4:$F$47)</f>
        <v>0</v>
      </c>
      <c r="DA108" s="13" t="n">
        <f aca="false">IF(DA$3&lt;5,0,-SUMPRODUCT('Deal Terms'!$E$4:$E$47,DA$13:DA$56+DA$60:DA$103))+SUMPRODUCT(('Deal Terms'!$G$4:$G$47=DA$3)*'Deal Terms'!$F$4:$F$47)</f>
        <v>0</v>
      </c>
      <c r="DB108" s="13" t="n">
        <f aca="false">IF(DB$3&lt;5,0,-SUMPRODUCT('Deal Terms'!$E$4:$E$47,DB$13:DB$56+DB$60:DB$103))+SUMPRODUCT(('Deal Terms'!$G$4:$G$47=DB$3)*'Deal Terms'!$F$4:$F$47)</f>
        <v>0</v>
      </c>
      <c r="DC108" s="13" t="n">
        <f aca="false">IF(DC$3&lt;5,0,-SUMPRODUCT('Deal Terms'!$E$4:$E$47,DC$13:DC$56+DC$60:DC$103))+SUMPRODUCT(('Deal Terms'!$G$4:$G$47=DC$3)*'Deal Terms'!$F$4:$F$47)</f>
        <v>0</v>
      </c>
      <c r="DD108" s="13" t="n">
        <f aca="false">IF(DD$3&lt;5,0,-SUMPRODUCT('Deal Terms'!$E$4:$E$47,DD$13:DD$56+DD$60:DD$103))+SUMPRODUCT(('Deal Terms'!$G$4:$G$47=DD$3)*'Deal Terms'!$F$4:$F$47)</f>
        <v>0</v>
      </c>
      <c r="DE108" s="13" t="n">
        <f aca="false">IF(DE$3&lt;5,0,-SUMPRODUCT('Deal Terms'!$E$4:$E$47,DE$13:DE$56+DE$60:DE$103))+SUMPRODUCT(('Deal Terms'!$G$4:$G$47=DE$3)*'Deal Terms'!$F$4:$F$47)</f>
        <v>0</v>
      </c>
    </row>
    <row r="109" s="1" customFormat="tru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474707.601064335</v>
      </c>
      <c r="J109" s="32" t="n">
        <f aca="false">J107+J108+J10+J11+J57+J104+J105+J106</f>
        <v>788068.151669573</v>
      </c>
      <c r="K109" s="32" t="n">
        <f aca="false">K107+K108+K10+K11+K57+K104+K105+K106</f>
        <v>728467.56648006</v>
      </c>
      <c r="L109" s="32" t="n">
        <f aca="false">L107+L108+L10+L11+L57+L104+L105+L106</f>
        <v>336632.245967874</v>
      </c>
      <c r="M109" s="32" t="n">
        <f aca="false">M107+M108+M10+M11+M57+M104+M105+M106</f>
        <v>792458.900991635</v>
      </c>
      <c r="N109" s="32" t="n">
        <f aca="false">N107+N108+N10+N11+N57+N104+N105+N106</f>
        <v>872386.321587297</v>
      </c>
      <c r="O109" s="32" t="n">
        <f aca="false">O107+O108+O10+O11+O57+O104+O105+O106</f>
        <v>809552.781587298</v>
      </c>
      <c r="P109" s="32" t="n">
        <f aca="false">P107+P108+P10+P11+P57+P104+P105+P106</f>
        <v>836950.361587297</v>
      </c>
      <c r="Q109" s="32" t="n">
        <f aca="false">Q107+Q108+Q10+Q11+Q57+Q104+Q105+Q106</f>
        <v>785489.991587298</v>
      </c>
      <c r="R109" s="32" t="n">
        <f aca="false">R107+R108+R10+R11+R57+R104+R105+R106</f>
        <v>-53258.2937622354</v>
      </c>
      <c r="S109" s="32" t="n">
        <f aca="false">S107+S108+S10+S11+S57+S104+S105+S106</f>
        <v>889394.361114514</v>
      </c>
      <c r="T109" s="32" t="n">
        <f aca="false">T107+T108+T10+T11+T57+T104+T105+T106</f>
        <v>969792.111248463</v>
      </c>
      <c r="U109" s="32" t="n">
        <f aca="false">U107+U108+U10+U11+U57+U104+U105+U106</f>
        <v>1184099.59874846</v>
      </c>
      <c r="V109" s="32" t="n">
        <f aca="false">V107+V108+V10+V11+V57+V104+V105+V106</f>
        <v>1258386.96874847</v>
      </c>
      <c r="W109" s="32" t="n">
        <f aca="false">W107+W108+W10+W11+W57+W104+W105+W106</f>
        <v>1437597.39874846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1267001.98822916</v>
      </c>
      <c r="AC109" s="32" t="n">
        <f aca="false">AC107+AC108+AC10+AC11+AC57+AC104+AC105+AC106</f>
        <v>1038276.5189856</v>
      </c>
      <c r="AD109" s="32" t="n">
        <f aca="false">AD107+AD108+AD10+AD11+AD57+AD104+AD105+AD106</f>
        <v>1061226.4289856</v>
      </c>
      <c r="AE109" s="32" t="n">
        <f aca="false">AE107+AE108+AE10+AE11+AE57+AE104+AE105+AE106</f>
        <v>486112.019854147</v>
      </c>
      <c r="AF109" s="32" t="n">
        <f aca="false">AF107+AF108+AF10+AF11+AF57+AF104+AF105+AF106</f>
        <v>1437087.78044981</v>
      </c>
      <c r="AG109" s="32" t="n">
        <f aca="false">AG107+AG108+AG10+AG11+AG57+AG104+AG105+AG106</f>
        <v>1174235.20925849</v>
      </c>
      <c r="AH109" s="32" t="n">
        <f aca="false">AH107+AH108+AH10+AH11+AH57+AH104+AH105+AH106</f>
        <v>1152841.65925848</v>
      </c>
      <c r="AI109" s="32" t="n">
        <f aca="false">AI107+AI108+AI10+AI11+AI57+AI104+AI105+AI106</f>
        <v>1364964.16882624</v>
      </c>
      <c r="AJ109" s="32" t="n">
        <f aca="false">AJ107+AJ108+AJ10+AJ11+AJ57+AJ104+AJ105+AJ106</f>
        <v>1105208.2581106</v>
      </c>
      <c r="AK109" s="32" t="n">
        <f aca="false">AK107+AK108+AK10+AK11+AK57+AK104+AK105+AK106</f>
        <v>963934.76680085</v>
      </c>
      <c r="AL109" s="32" t="n">
        <f aca="false">AL107+AL108+AL10+AL11+AL57+AL104+AL105+AL106</f>
        <v>867106.48054244</v>
      </c>
      <c r="AM109" s="32" t="n">
        <f aca="false">AM107+AM108+AM10+AM11+AM57+AM104+AM105+AM106</f>
        <v>778493.409784677</v>
      </c>
      <c r="AN109" s="32" t="n">
        <f aca="false">AN107+AN108+AN10+AN11+AN57+AN104+AN105+AN106</f>
        <v>670011.359784678</v>
      </c>
      <c r="AO109" s="32" t="n">
        <f aca="false">AO107+AO108+AO10+AO11+AO57+AO104+AO105+AO106</f>
        <v>738434.649784678</v>
      </c>
      <c r="AP109" s="32" t="n">
        <f aca="false">AP107+AP108+AP10+AP11+AP57+AP104+AP105+AP106</f>
        <v>738434.649784678</v>
      </c>
      <c r="AQ109" s="32" t="n">
        <f aca="false">AQ107+AQ108+AQ10+AQ11+AQ57+AQ104+AQ105+AQ106</f>
        <v>738434.649784678</v>
      </c>
      <c r="AR109" s="32" t="n">
        <f aca="false">AR107+AR108+AR10+AR11+AR57+AR104+AR105+AR106</f>
        <v>846786.549784677</v>
      </c>
      <c r="AS109" s="32" t="n">
        <f aca="false">AS107+AS108+AS10+AS11+AS57+AS104+AS105+AS106</f>
        <v>846786.549784677</v>
      </c>
      <c r="AT109" s="32" t="n">
        <f aca="false">AT107+AT108+AT10+AT11+AT57+AT104+AT105+AT106</f>
        <v>955138.449784678</v>
      </c>
      <c r="AU109" s="32" t="n">
        <f aca="false">AU107+AU108+AU10+AU11+AU57+AU104+AU105+AU106</f>
        <v>1378271.28338102</v>
      </c>
      <c r="AV109" s="32" t="n">
        <f aca="false">AV107+AV108+AV10+AV11+AV57+AV104+AV105+AV106</f>
        <v>753595.090868547</v>
      </c>
      <c r="AW109" s="32" t="n">
        <f aca="false">AW107+AW108+AW10+AW11+AW57+AW104+AW105+AW106</f>
        <v>753595.090868547</v>
      </c>
      <c r="AX109" s="32" t="n">
        <f aca="false">AX107+AX108+AX10+AX11+AX57+AX104+AX105+AX106</f>
        <v>581388.340868547</v>
      </c>
      <c r="AY109" s="32" t="n">
        <f aca="false">AY107+AY108+AY10+AY11+AY57+AY104+AY105+AY106</f>
        <v>843888.340868547</v>
      </c>
      <c r="AZ109" s="32" t="n">
        <f aca="false">AZ107+AZ108+AZ10+AZ11+AZ57+AZ104+AZ105+AZ106</f>
        <v>934181.590868547</v>
      </c>
      <c r="BA109" s="32" t="n">
        <f aca="false">BA107+BA108+BA10+BA11+BA57+BA104+BA105+BA106</f>
        <v>1024474.84086855</v>
      </c>
      <c r="BB109" s="32" t="n">
        <f aca="false">BB107+BB108+BB10+BB11+BB57+BB104+BB105+BB106</f>
        <v>934181.590868547</v>
      </c>
      <c r="BC109" s="32" t="n">
        <f aca="false">BC107+BC108+BC10+BC11+BC57+BC104+BC105+BC106</f>
        <v>934181.590868547</v>
      </c>
      <c r="BD109" s="32" t="n">
        <f aca="false">BD107+BD108+BD10+BD11+BD57+BD104+BD105+BD106</f>
        <v>1132826.74086855</v>
      </c>
      <c r="BE109" s="32" t="n">
        <f aca="false">BE107+BE108+BE10+BE11+BE57+BE104+BE105+BE106</f>
        <v>952240.240868547</v>
      </c>
      <c r="BF109" s="32" t="n">
        <f aca="false">BF107+BF108+BF10+BF11+BF57+BF104+BF105+BF106</f>
        <v>1042533.49086855</v>
      </c>
      <c r="BG109" s="32" t="n">
        <f aca="false">BG107+BG108+BG10+BG11+BG57+BG104+BG105+BG106</f>
        <v>1150885.39086855</v>
      </c>
      <c r="BH109" s="32" t="n">
        <f aca="false">BH107+BH108+BH10+BH11+BH57+BH104+BH105+BH106</f>
        <v>1273411.11592415</v>
      </c>
      <c r="BI109" s="32" t="n">
        <f aca="false">BI107+BI108+BI10+BI11+BI57+BI104+BI105+BI106</f>
        <v>866815.2</v>
      </c>
      <c r="BJ109" s="32" t="n">
        <f aca="false">BJ107+BJ108+BJ10+BJ11+BJ57+BJ104+BJ105+BJ106</f>
        <v>768519</v>
      </c>
      <c r="BK109" s="32" t="n">
        <f aca="false">BK107+BK108+BK10+BK11+BK57+BK104+BK105+BK106</f>
        <v>866815.2</v>
      </c>
      <c r="BL109" s="32" t="n">
        <f aca="false">BL107+BL108+BL10+BL11+BL57+BL104+BL105+BL106</f>
        <v>1065460.35</v>
      </c>
      <c r="BM109" s="32" t="n">
        <f aca="false">BM107+BM108+BM10+BM11+BM57+BM104+BM105+BM106</f>
        <v>848756.55</v>
      </c>
      <c r="BN109" s="32" t="n">
        <f aca="false">BN107+BN108+BN10+BN11+BN57+BN104+BN105+BN106</f>
        <v>1047401.7</v>
      </c>
      <c r="BO109" s="32" t="n">
        <f aca="false">BO107+BO108+BO10+BO11+BO57+BO104+BO105+BO106</f>
        <v>866815.2</v>
      </c>
      <c r="BP109" s="32" t="n">
        <f aca="false">BP107+BP108+BP10+BP11+BP57+BP104+BP105+BP106</f>
        <v>1047401.7</v>
      </c>
      <c r="BQ109" s="32" t="n">
        <f aca="false">BQ107+BQ108+BQ10+BQ11+BQ57+BQ104+BQ105+BQ106</f>
        <v>866815.2</v>
      </c>
      <c r="BR109" s="32" t="n">
        <f aca="false">BR107+BR108+BR10+BR11+BR57+BR104+BR105+BR106</f>
        <v>1047401.7</v>
      </c>
      <c r="BS109" s="32" t="n">
        <f aca="false">BS107+BS108+BS10+BS11+BS57+BS104+BS105+BS106</f>
        <v>866815.2</v>
      </c>
      <c r="BT109" s="32" t="n">
        <f aca="false">BT107+BT108+BT10+BT11+BT57+BT104+BT105+BT106</f>
        <v>1065460.35</v>
      </c>
      <c r="BU109" s="32" t="n">
        <f aca="false">BU107+BU108+BU10+BU11+BU57+BU104+BU105+BU106</f>
        <v>884873.85</v>
      </c>
      <c r="BV109" s="32" t="n">
        <f aca="false">BV107+BV108+BV10+BV11+BV57+BV104+BV105+BV106</f>
        <v>821019</v>
      </c>
      <c r="BW109" s="32" t="n">
        <f aca="false">BW107+BW108+BW10+BW11+BW57+BW104+BW105+BW106</f>
        <v>866815.2</v>
      </c>
      <c r="BX109" s="32" t="n">
        <f aca="false">BX107+BX108+BX10+BX11+BX57+BX104+BX105+BX106</f>
        <v>1047401.7</v>
      </c>
      <c r="BY109" s="32" t="n">
        <f aca="false">BY107+BY108+BY10+BY11+BY57+BY104+BY105+BY106</f>
        <v>866815.2</v>
      </c>
      <c r="BZ109" s="32" t="n">
        <f aca="false">BZ107+BZ108+BZ10+BZ11+BZ57+BZ104+BZ105+BZ106</f>
        <v>1065460.35</v>
      </c>
      <c r="CA109" s="32" t="n">
        <f aca="false">CA107+CA108+CA10+CA11+CA57+CA104+CA105+CA106</f>
        <v>884873.85</v>
      </c>
      <c r="CB109" s="32" t="n">
        <f aca="false">CB107+CB108+CB10+CB11+CB57+CB104+CB105+CB106</f>
        <v>1083519</v>
      </c>
      <c r="CC109" s="32" t="n">
        <f aca="false">CC107+CC108+CC10+CC11+CC57+CC104+CC105+CC106</f>
        <v>866815.2</v>
      </c>
      <c r="CD109" s="32" t="n">
        <f aca="false">CD107+CD108+CD10+CD11+CD57+CD104+CD105+CD106</f>
        <v>1047401.7</v>
      </c>
      <c r="CE109" s="32" t="n">
        <f aca="false">CE107+CE108+CE10+CE11+CE57+CE104+CE105+CE106</f>
        <v>866815.2</v>
      </c>
      <c r="CF109" s="32" t="n">
        <f aca="false">CF107+CF108+CF10+CF11+CF57+CF104+CF105+CF106</f>
        <v>1083519</v>
      </c>
      <c r="CG109" s="32" t="n">
        <f aca="false">CG107+CG108+CG10+CG11+CG57+CG104+CG105+CG106</f>
        <v>866815.2</v>
      </c>
      <c r="CH109" s="32" t="n">
        <f aca="false">CH107+CH108+CH10+CH11+CH57+CH104+CH105+CH106</f>
        <v>784901.7</v>
      </c>
      <c r="CI109" s="32" t="n">
        <f aca="false">CI107+CI108+CI10+CI11+CI57+CI104+CI105+CI106</f>
        <v>866815.2</v>
      </c>
      <c r="CJ109" s="32" t="n">
        <f aca="false">CJ107+CJ108+CJ10+CJ11+CJ57+CJ104+CJ105+CJ106</f>
        <v>957108.45</v>
      </c>
      <c r="CK109" s="32" t="n">
        <f aca="false">CK107+CK108+CK10+CK11+CK57+CK104+CK105+CK106</f>
        <v>776521.95</v>
      </c>
      <c r="CL109" s="32" t="n">
        <f aca="false">CL107+CL108+CL10+CL11+CL57+CL104+CL105+CL106</f>
        <v>884873.85</v>
      </c>
      <c r="CM109" s="32" t="n">
        <f aca="false">CM107+CM108+CM10+CM11+CM57+CM104+CM105+CM106</f>
        <v>668170.05</v>
      </c>
      <c r="CN109" s="32" t="n">
        <f aca="false">CN107+CN108+CN10+CN11+CN57+CN104+CN105+CN106</f>
        <v>758463.3</v>
      </c>
      <c r="CO109" s="32" t="n">
        <f aca="false">CO107+CO108+CO10+CO11+CO57+CO104+CO105+CO106</f>
        <v>577876.8</v>
      </c>
      <c r="CP109" s="32" t="n">
        <f aca="false">CP107+CP108+CP10+CP11+CP57+CP104+CP105+CP106</f>
        <v>668170.05</v>
      </c>
      <c r="CQ109" s="32" t="n">
        <f aca="false">CQ107+CQ108+CQ10+CQ11+CQ57+CQ104+CQ105+CQ106</f>
        <v>487583.55</v>
      </c>
      <c r="CR109" s="32" t="n">
        <f aca="false">CR107+CR108+CR10+CR11+CR57+CR104+CR105+CR106</f>
        <v>595935.45</v>
      </c>
      <c r="CS109" s="32" t="n">
        <f aca="false">CS107+CS108+CS10+CS11+CS57+CS104+CS105+CS106</f>
        <v>379231.65</v>
      </c>
      <c r="CT109" s="32" t="n">
        <f aca="false">CT107+CT108+CT10+CT11+CT57+CT104+CT105+CT106</f>
        <v>469524.9</v>
      </c>
      <c r="CU109" s="32" t="n">
        <f aca="false">CU107+CU108+CU10+CU11+CU57+CU104+CU105+CU106</f>
        <v>288938.4</v>
      </c>
      <c r="CV109" s="32" t="n">
        <f aca="false">CV107+CV108+CV10+CV11+CV57+CV104+CV105+CV106</f>
        <v>379231.65</v>
      </c>
      <c r="CW109" s="32" t="n">
        <f aca="false">CW107+CW108+CW10+CW11+CW57+CW104+CW105+CW106</f>
        <v>198645.15</v>
      </c>
      <c r="CX109" s="32" t="n">
        <f aca="false">CX107+CX108+CX10+CX11+CX57+CX104+CX105+CX106</f>
        <v>306997.05</v>
      </c>
      <c r="CY109" s="32" t="n">
        <f aca="false">CY107+CY108+CY10+CY11+CY57+CY104+CY105+CY106</f>
        <v>90293.25</v>
      </c>
      <c r="CZ109" s="32" t="n">
        <f aca="false">CZ107+CZ108+CZ10+CZ11+CZ57+CZ104+CZ105+CZ106</f>
        <v>180586.5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s="1" customFormat="tru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0.251459036074756</v>
      </c>
      <c r="I110" s="33" t="n">
        <f aca="false">IFERROR(I109/I58,0)</f>
        <v>0.105738724337357</v>
      </c>
      <c r="J110" s="33" t="n">
        <f aca="false">IFERROR(J109/J58,0)</f>
        <v>0.139778555786891</v>
      </c>
      <c r="K110" s="33" t="n">
        <f aca="false">IFERROR(K109/K58,0)</f>
        <v>0.125359655333408</v>
      </c>
      <c r="L110" s="33" t="n">
        <f aca="false">IFERROR(L109/L58,0)</f>
        <v>0.0631053196565511</v>
      </c>
      <c r="M110" s="33" t="n">
        <f aca="false">IFERROR(M109/M58,0)</f>
        <v>0.160926835282607</v>
      </c>
      <c r="N110" s="33" t="n">
        <f aca="false">IFERROR(N109/N58,0)</f>
        <v>0.136162315853975</v>
      </c>
      <c r="O110" s="33" t="n">
        <f aca="false">IFERROR(O109/O58,0)</f>
        <v>0.130570954246257</v>
      </c>
      <c r="P110" s="33" t="n">
        <f aca="false">IFERROR(P109/P58,0)</f>
        <v>0.121258323726088</v>
      </c>
      <c r="Q110" s="33" t="n">
        <f aca="false">IFERROR(Q109/Q58,0)</f>
        <v>0.114656436380047</v>
      </c>
      <c r="R110" s="33" t="n">
        <f aca="false">IFERROR(R109/R58,0)</f>
        <v>-0.00671149037974838</v>
      </c>
      <c r="S110" s="33" t="n">
        <f aca="false">IFERROR(S109/S58,0)</f>
        <v>0.10111093846004</v>
      </c>
      <c r="T110" s="33" t="n">
        <f aca="false">IFERROR(T109/T58,0)</f>
        <v>0.0910236854385861</v>
      </c>
      <c r="U110" s="33" t="n">
        <f aca="false">IFERROR(U109/U58,0)</f>
        <v>0.114059764359538</v>
      </c>
      <c r="V110" s="33" t="n">
        <f aca="false">IFERROR(V109/V58,0)</f>
        <v>0.110383309752318</v>
      </c>
      <c r="W110" s="33" t="n">
        <f aca="false">IFERROR(W109/W58,0)</f>
        <v>0.138504393509201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0.107766486807612</v>
      </c>
      <c r="AC110" s="33" t="n">
        <f aca="false">IFERROR(AC109/AC58,0)</f>
        <v>0.097029576951567</v>
      </c>
      <c r="AD110" s="33" t="n">
        <f aca="false">IFERROR(AD109/AD58,0)</f>
        <v>0.0998505888277363</v>
      </c>
      <c r="AE110" s="33" t="n">
        <f aca="false">IFERROR(AE109/AE58,0)</f>
        <v>0.0448327681733727</v>
      </c>
      <c r="AF110" s="33" t="n">
        <f aca="false">IFERROR(AF109/AF58,0)</f>
        <v>0.133967628356803</v>
      </c>
      <c r="AG110" s="33" t="n">
        <f aca="false">IFERROR(AG109/AG58,0)</f>
        <v>0.110633009160147</v>
      </c>
      <c r="AH110" s="33" t="n">
        <f aca="false">IFERROR(AH109/AH58,0)</f>
        <v>0.114348917134565</v>
      </c>
      <c r="AI110" s="33" t="n">
        <f aca="false">IFERROR(AI109/AI58,0)</f>
        <v>0.136370585488142</v>
      </c>
      <c r="AJ110" s="33" t="n">
        <f aca="false">IFERROR(AJ109/AJ58,0)</f>
        <v>0.133351240514872</v>
      </c>
      <c r="AK110" s="33" t="n">
        <f aca="false">IFERROR(AK109/AK58,0)</f>
        <v>0.129376998024628</v>
      </c>
      <c r="AL110" s="33" t="n">
        <f aca="false">IFERROR(AL109/AL58,0)</f>
        <v>0.115937406765681</v>
      </c>
      <c r="AM110" s="33" t="n">
        <f aca="false">IFERROR(AM109/AM58,0)</f>
        <v>0.11314278487801</v>
      </c>
      <c r="AN110" s="33" t="n">
        <f aca="false">IFERROR(AN109/AN58,0)</f>
        <v>0.111558879875157</v>
      </c>
      <c r="AO110" s="33" t="n">
        <f aca="false">IFERROR(AO109/AO58,0)</f>
        <v>0.120266455491329</v>
      </c>
      <c r="AP110" s="33" t="n">
        <f aca="false">IFERROR(AP109/AP58,0)</f>
        <v>0.118988028861783</v>
      </c>
      <c r="AQ110" s="33" t="n">
        <f aca="false">IFERROR(AQ109/AQ58,0)</f>
        <v>0.128970838240486</v>
      </c>
      <c r="AR110" s="33" t="n">
        <f aca="false">IFERROR(AR109/AR58,0)</f>
        <v>0.133677938557181</v>
      </c>
      <c r="AS110" s="33" t="n">
        <f aca="false">IFERROR(AS109/AS58,0)</f>
        <v>0.1299594559685</v>
      </c>
      <c r="AT110" s="33" t="n">
        <f aca="false">IFERROR(AT109/AT58,0)</f>
        <v>0.134313900997215</v>
      </c>
      <c r="AU110" s="33" t="n">
        <f aca="false">IFERROR(AU109/AU58,0)</f>
        <v>0.189622555295669</v>
      </c>
      <c r="AV110" s="33" t="n">
        <f aca="false">IFERROR(AV109/AV58,0)</f>
        <v>0.105782709437076</v>
      </c>
      <c r="AW110" s="33" t="n">
        <f aca="false">IFERROR(AW109/AW58,0)</f>
        <v>0.103024999890961</v>
      </c>
      <c r="AX110" s="33" t="n">
        <f aca="false">IFERROR(AX109/AX58,0)</f>
        <v>0.0743971255859793</v>
      </c>
      <c r="AY110" s="33" t="n">
        <f aca="false">IFERROR(AY109/AY58,0)</f>
        <v>0.106610995199994</v>
      </c>
      <c r="AZ110" s="33" t="n">
        <f aca="false">IFERROR(AZ109/AZ58,0)</f>
        <v>0.11223962412567</v>
      </c>
      <c r="BA110" s="33" t="n">
        <f aca="false">IFERROR(BA109/BA58,0)</f>
        <v>0.122962643140013</v>
      </c>
      <c r="BB110" s="33" t="n">
        <f aca="false">IFERROR(BB109/BB58,0)</f>
        <v>0.112079007880389</v>
      </c>
      <c r="BC110" s="33" t="n">
        <f aca="false">IFERROR(BC109/BC58,0)</f>
        <v>0.112144254898691</v>
      </c>
      <c r="BD110" s="33" t="n">
        <f aca="false">IFERROR(BD109/BD58,0)</f>
        <v>0.130084384057211</v>
      </c>
      <c r="BE110" s="33" t="n">
        <f aca="false">IFERROR(BE109/BE58,0)</f>
        <v>0.114537501814779</v>
      </c>
      <c r="BF110" s="33" t="n">
        <f aca="false">IFERROR(BF109/BF58,0)</f>
        <v>0.120926037022562</v>
      </c>
      <c r="BG110" s="33" t="n">
        <f aca="false">IFERROR(BG109/BG58,0)</f>
        <v>0.134888022497159</v>
      </c>
      <c r="BH110" s="33" t="n">
        <f aca="false">IFERROR(BH109/BH58,0)</f>
        <v>0.151914316801175</v>
      </c>
      <c r="BI110" s="33" t="n">
        <f aca="false">IFERROR(BI109/BI58,0)</f>
        <v>0.11199879062033</v>
      </c>
      <c r="BJ110" s="33" t="n">
        <f aca="false">IFERROR(BJ109/BJ58,0)</f>
        <v>0.0943090873548078</v>
      </c>
      <c r="BK110" s="33" t="n">
        <f aca="false">IFERROR(BK109/BK58,0)</f>
        <v>0.112175717825299</v>
      </c>
      <c r="BL110" s="33" t="n">
        <f aca="false">IFERROR(BL109/BL58,0)</f>
        <v>0.131704604072327</v>
      </c>
      <c r="BM110" s="33" t="n">
        <f aca="false">IFERROR(BM109/BM58,0)</f>
        <v>0.110507319401511</v>
      </c>
      <c r="BN110" s="33" t="n">
        <f aca="false">IFERROR(BN109/BN58,0)</f>
        <v>0.128816153917959</v>
      </c>
      <c r="BO110" s="33" t="n">
        <f aca="false">IFERROR(BO109/BO58,0)</f>
        <v>0.111022248760532</v>
      </c>
      <c r="BP110" s="33" t="n">
        <f aca="false">IFERROR(BP109/BP58,0)</f>
        <v>0.12797150225642</v>
      </c>
      <c r="BQ110" s="33" t="n">
        <f aca="false">IFERROR(BQ109/BQ58,0)</f>
        <v>0.110442943866969</v>
      </c>
      <c r="BR110" s="33" t="n">
        <f aca="false">IFERROR(BR109/BR58,0)</f>
        <v>0.127559491536075</v>
      </c>
      <c r="BS110" s="33" t="n">
        <f aca="false">IFERROR(BS109/BS58,0)</f>
        <v>0.110294292790331</v>
      </c>
      <c r="BT110" s="33" t="n">
        <f aca="false">IFERROR(BT109/BT58,0)</f>
        <v>0.12860758609002</v>
      </c>
      <c r="BU110" s="33" t="n">
        <f aca="false">IFERROR(BU109/BU58,0)</f>
        <v>0.111520774177937</v>
      </c>
      <c r="BV110" s="33" t="n">
        <f aca="false">IFERROR(BV109/BV58,0)</f>
        <v>0.0991020188822999</v>
      </c>
      <c r="BW110" s="33" t="n">
        <f aca="false">IFERROR(BW109/BW58,0)</f>
        <v>0.110294292790331</v>
      </c>
      <c r="BX110" s="33" t="n">
        <f aca="false">IFERROR(BX109/BX58,0)</f>
        <v>0.127559491536075</v>
      </c>
      <c r="BY110" s="33" t="n">
        <f aca="false">IFERROR(BY109/BY58,0)</f>
        <v>0.110442943866969</v>
      </c>
      <c r="BZ110" s="33" t="n">
        <f aca="false">IFERROR(BZ109/BZ58,0)</f>
        <v>0.128924817759108</v>
      </c>
      <c r="CA110" s="33" t="n">
        <f aca="false">IFERROR(CA109/CA58,0)</f>
        <v>0.111926267641336</v>
      </c>
      <c r="CB110" s="33" t="n">
        <f aca="false">IFERROR(CB109/CB58,0)</f>
        <v>0.13134475885416</v>
      </c>
      <c r="CC110" s="33" t="n">
        <f aca="false">IFERROR(CC109/CC58,0)</f>
        <v>0.110849023668435</v>
      </c>
      <c r="CD110" s="33" t="n">
        <f aca="false">IFERROR(CD109/CD58,0)</f>
        <v>0.128202888269051</v>
      </c>
      <c r="CE110" s="33" t="n">
        <f aca="false">IFERROR(CE109/CE58,0)</f>
        <v>0.111022248760532</v>
      </c>
      <c r="CF110" s="33" t="n">
        <f aca="false">IFERROR(CF109/CF58,0)</f>
        <v>0.131729964023214</v>
      </c>
      <c r="CG110" s="33" t="n">
        <f aca="false">IFERROR(CG109/CG58,0)</f>
        <v>0.111022248760532</v>
      </c>
      <c r="CH110" s="33" t="n">
        <f aca="false">IFERROR(CH109/CH58,0)</f>
        <v>0.0960726576511076</v>
      </c>
      <c r="CI110" s="33" t="n">
        <f aca="false">IFERROR(CI109/CI58,0)</f>
        <v>0.110849023668435</v>
      </c>
      <c r="CJ110" s="33" t="n">
        <f aca="false">IFERROR(CJ109/CJ58,0)</f>
        <v>0.123146365065598</v>
      </c>
      <c r="CK110" s="33" t="n">
        <f aca="false">IFERROR(CK109/CK58,0)</f>
        <v>0.106137825467602</v>
      </c>
      <c r="CL110" s="33" t="n">
        <f aca="false">IFERROR(CL109/CL58,0)</f>
        <v>0.123658823203882</v>
      </c>
      <c r="CM110" s="33" t="n">
        <f aca="false">IFERROR(CM109/CM58,0)</f>
        <v>0.10245330859133</v>
      </c>
      <c r="CN110" s="33" t="n">
        <f aca="false">IFERROR(CN109/CN58,0)</f>
        <v>0.121098851620783</v>
      </c>
      <c r="CO110" s="33" t="n">
        <f aca="false">IFERROR(CO109/CO58,0)</f>
        <v>0.103190056072003</v>
      </c>
      <c r="CP110" s="33" t="n">
        <f aca="false">IFERROR(CP109/CP58,0)</f>
        <v>0.127321123143833</v>
      </c>
      <c r="CQ110" s="33" t="n">
        <f aca="false">IFERROR(CQ109/CQ58,0)</f>
        <v>0.108063011549125</v>
      </c>
      <c r="CR110" s="33" t="n">
        <f aca="false">IFERROR(CR109/CR58,0)</f>
        <v>0.144902960425536</v>
      </c>
      <c r="CS110" s="33" t="n">
        <f aca="false">IFERROR(CS109/CS58,0)</f>
        <v>0.115073822253092</v>
      </c>
      <c r="CT110" s="33" t="n">
        <f aca="false">IFERROR(CT109/CT58,0)</f>
        <v>0.160688119360813</v>
      </c>
      <c r="CU110" s="33" t="n">
        <f aca="false">IFERROR(CU109/CU58,0)</f>
        <v>0.130172310096001</v>
      </c>
      <c r="CV110" s="33" t="n">
        <f aca="false">IFERROR(CV109/CV58,0)</f>
        <v>0.198894137046134</v>
      </c>
      <c r="CW110" s="33" t="n">
        <f aca="false">IFERROR(CW109/CW58,0)</f>
        <v>0.154482112610994</v>
      </c>
      <c r="CX110" s="33" t="n">
        <f aca="false">IFERROR(CX109/CX58,0)</f>
        <v>0.287037603222332</v>
      </c>
      <c r="CY110" s="33" t="n">
        <f aca="false">IFERROR(CY109/CY58,0)</f>
        <v>0.183741338786972</v>
      </c>
      <c r="CZ110" s="33" t="n">
        <f aca="false">IFERROR(CZ109/CZ58,0)</f>
        <v>0.454014405852849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s="1" customFormat="tru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s="1" customFormat="tru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s="1" customFormat="tru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s="1" customFormat="tru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s="1" customFormat="tru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s="1" customFormat="tru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s="1" customFormat="tru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s="1" customFormat="tru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-3021.71049154973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-0</v>
      </c>
      <c r="AI144" s="21" t="n">
        <f aca="false">IF(ISBLANK(Actuals!AJ52),-MAX(0,'BD Commission Detail'!AJ53),Actuals!AJ52)</f>
        <v>-0</v>
      </c>
      <c r="AJ144" s="21" t="n">
        <f aca="false">IF(ISBLANK(Actuals!AK52),-MAX(0,'BD Commission Detail'!AK53),Actuals!AK52)</f>
        <v>-43894.9031142164</v>
      </c>
      <c r="AK144" s="21" t="n">
        <f aca="false">IF(ISBLANK(Actuals!AL52),-MAX(0,'BD Commission Detail'!AL53),Actuals!AL52)</f>
        <v>-0</v>
      </c>
      <c r="AL144" s="21" t="n">
        <f aca="false">IF(ISBLANK(Actuals!AM52),-MAX(0,'BD Commission Detail'!AM53),Actuals!AM52)</f>
        <v>-16498.456857412</v>
      </c>
      <c r="AM144" s="21" t="n">
        <f aca="false">IF(ISBLANK(Actuals!AN52),-MAX(0,'BD Commission Detail'!AN53),Actuals!AN52)</f>
        <v>-37500</v>
      </c>
      <c r="AN144" s="21" t="n">
        <f aca="false">IF(ISBLANK(Actuals!AO52),-MAX(0,'BD Commission Detail'!AO53),Actuals!AO52)</f>
        <v>-0</v>
      </c>
      <c r="AO144" s="21" t="n">
        <f aca="false">IF(ISBLANK(Actuals!AP52),-MAX(0,'BD Commission Detail'!AP53),Actuals!AP52)</f>
        <v>-0</v>
      </c>
      <c r="AP144" s="21" t="n">
        <f aca="false">IF(ISBLANK(Actuals!AQ52),-MAX(0,'BD Commission Detail'!AQ53),Actuals!AQ52)</f>
        <v>-45000</v>
      </c>
      <c r="AQ144" s="21" t="n">
        <f aca="false">IF(ISBLANK(Actuals!AR52),-MAX(0,'BD Commission Detail'!AR53),Actuals!AR52)</f>
        <v>-0</v>
      </c>
      <c r="AR144" s="21" t="n">
        <f aca="false">IF(ISBLANK(Actuals!AS52),-MAX(0,'BD Commission Detail'!AS53),Actuals!AS52)</f>
        <v>-0</v>
      </c>
      <c r="AS144" s="21" t="n">
        <f aca="false">IF(ISBLANK(Actuals!AT52),-MAX(0,'BD Commission Detail'!AT53),Actuals!AT52)</f>
        <v>-45000</v>
      </c>
      <c r="AT144" s="21" t="n">
        <f aca="false">IF(ISBLANK(Actuals!AU52),-MAX(0,'BD Commission Detail'!AU53),Actuals!AU52)</f>
        <v>-0</v>
      </c>
      <c r="AU144" s="21" t="n">
        <f aca="false">IF(ISBLANK(Actuals!AV52),-MAX(0,'BD Commission Detail'!AV53),Actuals!AV52)</f>
        <v>-135160.145939472</v>
      </c>
      <c r="AV144" s="21" t="n">
        <f aca="false">IF(ISBLANK(Actuals!AW52),-MAX(0,'BD Commission Detail'!AW53),Actuals!AW52)</f>
        <v>-0</v>
      </c>
      <c r="AW144" s="21" t="n">
        <f aca="false">IF(ISBLANK(Actuals!AX52),-MAX(0,'BD Commission Detail'!AX53),Actuals!AX52)</f>
        <v>-37500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-37500</v>
      </c>
      <c r="AZ144" s="21" t="n">
        <f aca="false">IF(ISBLANK(Actuals!BA52),-MAX(0,'BD Commission Detail'!BA53),Actuals!BA52)</f>
        <v>-0</v>
      </c>
      <c r="BA144" s="21" t="n">
        <f aca="false">IF(ISBLANK(Actuals!BB52),-MAX(0,'BD Commission Detail'!BB53),Actuals!BB52)</f>
        <v>-46705.5615399204</v>
      </c>
      <c r="BB144" s="21" t="n">
        <f aca="false">IF(ISBLANK(Actuals!BC52),-MAX(0,'BD Commission Detail'!BC53),Actuals!BC52)</f>
        <v>-0</v>
      </c>
      <c r="BC144" s="21" t="n">
        <f aca="false">IF(ISBLANK(Actuals!BD52),-MAX(0,'BD Commission Detail'!BD53),Actuals!BD52)</f>
        <v>-37500</v>
      </c>
      <c r="BD144" s="21" t="n">
        <f aca="false">IF(ISBLANK(Actuals!BE52),-MAX(0,'BD Commission Detail'!BE53),Actuals!BE52)</f>
        <v>-11331.6313871567</v>
      </c>
      <c r="BE144" s="21" t="n">
        <f aca="false">IF(ISBLANK(Actuals!BF52),-MAX(0,'BD Commission Detail'!BF53),Actuals!BF52)</f>
        <v>-45000</v>
      </c>
      <c r="BF144" s="21" t="n">
        <f aca="false">IF(ISBLANK(Actuals!BG52),-MAX(0,'BD Commission Detail'!BG53),Actuals!BG52)</f>
        <v>-0</v>
      </c>
      <c r="BG144" s="21" t="n">
        <f aca="false">IF(ISBLANK(Actuals!BH52),-MAX(0,'BD Commission Detail'!BH53),Actuals!BH52)</f>
        <v>-88105.3347955867</v>
      </c>
      <c r="BH144" s="21" t="n">
        <f aca="false">IF(ISBLANK(Actuals!BI52),-MAX(0,'BD Commission Detail'!BI53),Actuals!BI52)</f>
        <v>-0</v>
      </c>
      <c r="BI144" s="21" t="n">
        <f aca="false">IF(ISBLANK(Actuals!BJ52),-MAX(0,'BD Commission Detail'!BJ53),Actuals!BJ52)</f>
        <v>-37500</v>
      </c>
      <c r="BJ144" s="21" t="n">
        <f aca="false">IF(ISBLANK(Actuals!BK52),-MAX(0,'BD Commission Detail'!BK53),Actuals!BK52)</f>
        <v>-59664.2223108456</v>
      </c>
      <c r="BK144" s="21" t="n">
        <f aca="false">IF(ISBLANK(Actuals!BL52),-MAX(0,'BD Commission Detail'!BL53),Actuals!BL52)</f>
        <v>-45000</v>
      </c>
      <c r="BL144" s="21" t="n">
        <f aca="false">IF(ISBLANK(Actuals!BM52),-MAX(0,'BD Commission Detail'!BM53),Actuals!BM52)</f>
        <v>-63154.5861657863</v>
      </c>
      <c r="BM144" s="21" t="n">
        <f aca="false">IF(ISBLANK(Actuals!BN52),-MAX(0,'BD Commission Detail'!BN53),Actuals!BN52)</f>
        <v>-37500</v>
      </c>
      <c r="BN144" s="21" t="n">
        <f aca="false">IF(ISBLANK(Actuals!BO52),-MAX(0,'BD Commission Detail'!BO53),Actuals!BO52)</f>
        <v>-36042.9129447822</v>
      </c>
      <c r="BO144" s="21" t="n">
        <f aca="false">IF(ISBLANK(Actuals!BP52),-MAX(0,'BD Commission Detail'!BP53),Actuals!BP52)</f>
        <v>-45000</v>
      </c>
      <c r="BP144" s="21" t="n">
        <f aca="false">IF(ISBLANK(Actuals!BQ52),-MAX(0,'BD Commission Detail'!BQ53),Actuals!BQ52)</f>
        <v>-39319.6986488157</v>
      </c>
      <c r="BQ144" s="21" t="n">
        <f aca="false">IF(ISBLANK(Actuals!BR52),-MAX(0,'BD Commission Detail'!BR53),Actuals!BR52)</f>
        <v>-37500</v>
      </c>
      <c r="BR144" s="21" t="n">
        <f aca="false">IF(ISBLANK(Actuals!BS52),-MAX(0,'BD Commission Detail'!BS53),Actuals!BS52)</f>
        <v>-40825.3254278117</v>
      </c>
      <c r="BS144" s="21" t="n">
        <f aca="false">IF(ISBLANK(Actuals!BT52),-MAX(0,'BD Commission Detail'!BT53),Actuals!BT52)</f>
        <v>-37500</v>
      </c>
      <c r="BT144" s="21" t="n">
        <f aca="false">IF(ISBLANK(Actuals!BU52),-MAX(0,'BD Commission Detail'!BU53),Actuals!BU52)</f>
        <v>-41063.5895982252</v>
      </c>
      <c r="BU144" s="21" t="n">
        <f aca="false">IF(ISBLANK(Actuals!BV52),-MAX(0,'BD Commission Detail'!BV53),Actuals!BV52)</f>
        <v>-45000</v>
      </c>
      <c r="BV144" s="21" t="n">
        <f aca="false">IF(ISBLANK(Actuals!BW52),-MAX(0,'BD Commission Detail'!BW53),Actuals!BW52)</f>
        <v>-70029.3592128632</v>
      </c>
      <c r="BW144" s="21" t="n">
        <f aca="false">IF(ISBLANK(Actuals!BX52),-MAX(0,'BD Commission Detail'!BX53),Actuals!BX52)</f>
        <v>-37500</v>
      </c>
      <c r="BX144" s="21" t="n">
        <f aca="false">IF(ISBLANK(Actuals!BY52),-MAX(0,'BD Commission Detail'!BY53),Actuals!BY52)</f>
        <v>-41198.481061956</v>
      </c>
      <c r="BY144" s="21" t="n">
        <f aca="false">IF(ISBLANK(Actuals!BZ52),-MAX(0,'BD Commission Detail'!BZ53),Actuals!BZ52)</f>
        <v>-37500</v>
      </c>
      <c r="BZ144" s="21" t="n">
        <f aca="false">IF(ISBLANK(Actuals!CA52),-MAX(0,'BD Commission Detail'!CA53),Actuals!CA52)</f>
        <v>-40205.0054315782</v>
      </c>
      <c r="CA144" s="21" t="n">
        <f aca="false">IF(ISBLANK(Actuals!CB52),-MAX(0,'BD Commission Detail'!CB53),Actuals!CB52)</f>
        <v>-45000</v>
      </c>
      <c r="CB144" s="21" t="n">
        <f aca="false">IF(ISBLANK(Actuals!CC52),-MAX(0,'BD Commission Detail'!CC53),Actuals!CC52)</f>
        <v>-68390.8775667457</v>
      </c>
      <c r="CC144" s="21" t="n">
        <f aca="false">IF(ISBLANK(Actuals!CD52),-MAX(0,'BD Commission Detail'!CD53),Actuals!CD52)</f>
        <v>-37500</v>
      </c>
      <c r="CD144" s="21" t="n">
        <f aca="false">IF(ISBLANK(Actuals!CE52),-MAX(0,'BD Commission Detail'!CE53),Actuals!CE52)</f>
        <v>-39342.1497019131</v>
      </c>
      <c r="CE144" s="21" t="n">
        <f aca="false">IF(ISBLANK(Actuals!CF52),-MAX(0,'BD Commission Detail'!CF53),Actuals!CF52)</f>
        <v>-37500</v>
      </c>
      <c r="CF144" s="21" t="n">
        <f aca="false">IF(ISBLANK(Actuals!CG52),-MAX(0,'BD Commission Detail'!CG53),Actuals!CG52)</f>
        <v>-67640.4313901897</v>
      </c>
      <c r="CG144" s="21" t="n">
        <f aca="false">IF(ISBLANK(Actuals!CH52),-MAX(0,'BD Commission Detail'!CH53),Actuals!CH52)</f>
        <v>-45000</v>
      </c>
      <c r="CH144" s="21" t="n">
        <f aca="false">IF(ISBLANK(Actuals!CI52),-MAX(0,'BD Commission Detail'!CI53),Actuals!CI52)</f>
        <v>-38805.2816762643</v>
      </c>
      <c r="CI144" s="21" t="n">
        <f aca="false">IF(ISBLANK(Actuals!CJ52),-MAX(0,'BD Commission Detail'!CJ53),Actuals!CJ52)</f>
        <v>-37500</v>
      </c>
      <c r="CJ144" s="21" t="n">
        <f aca="false">IF(ISBLANK(Actuals!CK52),-MAX(0,'BD Commission Detail'!CK53),Actuals!CK52)</f>
        <v>-38002.6774670657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-64092.3474968109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-13897.6936092183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-24029.2562865289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-42181.5146605322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s="1" customFormat="tru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s="1" customFormat="tru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-486200.489226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-489222.19971755</v>
      </c>
      <c r="AG146" s="30" t="n">
        <f aca="false">SUM(AG112:AG145)+Actuals!AH54</f>
        <v>-486200.489226</v>
      </c>
      <c r="AH146" s="30" t="n">
        <f aca="false">SUM(AH112:AH145)+Actuals!AI54</f>
        <v>-486200.489226</v>
      </c>
      <c r="AI146" s="30" t="n">
        <f aca="false">SUM(AI112:AI145)+Actuals!AJ54</f>
        <v>-486200.489226</v>
      </c>
      <c r="AJ146" s="30" t="n">
        <f aca="false">SUM(AJ112:AJ145)+Actuals!AK54</f>
        <v>-530095.392340216</v>
      </c>
      <c r="AK146" s="30" t="n">
        <f aca="false">SUM(AK112:AK145)+Actuals!AL54</f>
        <v>-486200.489226</v>
      </c>
      <c r="AL146" s="30" t="n">
        <f aca="false">SUM(AL112:AL145)+Actuals!AM54</f>
        <v>-502698.946083412</v>
      </c>
      <c r="AM146" s="30" t="n">
        <f aca="false">SUM(AM112:AM145)+Actuals!AN54</f>
        <v>-523700.489226</v>
      </c>
      <c r="AN146" s="30" t="n">
        <f aca="false">SUM(AN112:AN145)+Actuals!AO54</f>
        <v>-486200.489226</v>
      </c>
      <c r="AO146" s="30" t="n">
        <f aca="false">SUM(AO112:AO145)+Actuals!AP54</f>
        <v>-495924.49901052</v>
      </c>
      <c r="AP146" s="30" t="n">
        <f aca="false">SUM(AP112:AP145)+Actuals!AQ54</f>
        <v>-540924.49901052</v>
      </c>
      <c r="AQ146" s="30" t="n">
        <f aca="false">SUM(AQ112:AQ145)+Actuals!AR54</f>
        <v>-495924.49901052</v>
      </c>
      <c r="AR146" s="30" t="n">
        <f aca="false">SUM(AR112:AR145)+Actuals!AS54</f>
        <v>-495924.49901052</v>
      </c>
      <c r="AS146" s="30" t="n">
        <f aca="false">SUM(AS112:AS145)+Actuals!AT54</f>
        <v>-540924.49901052</v>
      </c>
      <c r="AT146" s="30" t="n">
        <f aca="false">SUM(AT112:AT145)+Actuals!AU54</f>
        <v>-495924.49901052</v>
      </c>
      <c r="AU146" s="30" t="n">
        <f aca="false">SUM(AU112:AU145)+Actuals!AV54</f>
        <v>-631084.644949992</v>
      </c>
      <c r="AV146" s="30" t="n">
        <f aca="false">SUM(AV112:AV145)+Actuals!AW54</f>
        <v>-495924.49901052</v>
      </c>
      <c r="AW146" s="30" t="n">
        <f aca="false">SUM(AW112:AW145)+Actuals!AX54</f>
        <v>-533424.49901052</v>
      </c>
      <c r="AX146" s="30" t="n">
        <f aca="false">SUM(AX112:AX145)+Actuals!AY54</f>
        <v>-495924.49901052</v>
      </c>
      <c r="AY146" s="30" t="n">
        <f aca="false">SUM(AY112:AY145)+Actuals!AZ54</f>
        <v>-533424.49901052</v>
      </c>
      <c r="AZ146" s="30" t="n">
        <f aca="false">SUM(AZ112:AZ145)+Actuals!BA54</f>
        <v>-495924.49901052</v>
      </c>
      <c r="BA146" s="30" t="n">
        <f aca="false">SUM(BA112:BA145)+Actuals!BB54</f>
        <v>-552548.550530651</v>
      </c>
      <c r="BB146" s="30" t="n">
        <f aca="false">SUM(BB112:BB145)+Actuals!BC54</f>
        <v>-505842.98899073</v>
      </c>
      <c r="BC146" s="30" t="n">
        <f aca="false">SUM(BC112:BC145)+Actuals!BD54</f>
        <v>-543342.98899073</v>
      </c>
      <c r="BD146" s="30" t="n">
        <f aca="false">SUM(BD112:BD145)+Actuals!BE54</f>
        <v>-517174.620377887</v>
      </c>
      <c r="BE146" s="30" t="n">
        <f aca="false">SUM(BE112:BE145)+Actuals!BF54</f>
        <v>-550842.98899073</v>
      </c>
      <c r="BF146" s="30" t="n">
        <f aca="false">SUM(BF112:BF145)+Actuals!BG54</f>
        <v>-505842.98899073</v>
      </c>
      <c r="BG146" s="30" t="n">
        <f aca="false">SUM(BG112:BG145)+Actuals!BH54</f>
        <v>-593948.323786317</v>
      </c>
      <c r="BH146" s="30" t="n">
        <f aca="false">SUM(BH112:BH145)+Actuals!BI54</f>
        <v>-505842.98899073</v>
      </c>
      <c r="BI146" s="30" t="n">
        <f aca="false">SUM(BI112:BI145)+Actuals!BJ54</f>
        <v>-543342.98899073</v>
      </c>
      <c r="BJ146" s="30" t="n">
        <f aca="false">SUM(BJ112:BJ145)+Actuals!BK54</f>
        <v>-565507.211301576</v>
      </c>
      <c r="BK146" s="30" t="n">
        <f aca="false">SUM(BK112:BK145)+Actuals!BL54</f>
        <v>-550842.98899073</v>
      </c>
      <c r="BL146" s="30" t="n">
        <f aca="false">SUM(BL112:BL145)+Actuals!BM54</f>
        <v>-568997.575156517</v>
      </c>
      <c r="BM146" s="30" t="n">
        <f aca="false">SUM(BM112:BM145)+Actuals!BN54</f>
        <v>-553459.848770545</v>
      </c>
      <c r="BN146" s="30" t="n">
        <f aca="false">SUM(BN112:BN145)+Actuals!BO54</f>
        <v>-552002.761715327</v>
      </c>
      <c r="BO146" s="30" t="n">
        <f aca="false">SUM(BO112:BO145)+Actuals!BP54</f>
        <v>-560959.848770545</v>
      </c>
      <c r="BP146" s="30" t="n">
        <f aca="false">SUM(BP112:BP145)+Actuals!BQ54</f>
        <v>-555279.547419361</v>
      </c>
      <c r="BQ146" s="30" t="n">
        <f aca="false">SUM(BQ112:BQ145)+Actuals!BR54</f>
        <v>-553459.848770545</v>
      </c>
      <c r="BR146" s="30" t="n">
        <f aca="false">SUM(BR112:BR145)+Actuals!BS54</f>
        <v>-556785.174198357</v>
      </c>
      <c r="BS146" s="30" t="n">
        <f aca="false">SUM(BS112:BS145)+Actuals!BT54</f>
        <v>-553459.848770545</v>
      </c>
      <c r="BT146" s="30" t="n">
        <f aca="false">SUM(BT112:BT145)+Actuals!BU54</f>
        <v>-557023.43836877</v>
      </c>
      <c r="BU146" s="30" t="n">
        <f aca="false">SUM(BU112:BU145)+Actuals!BV54</f>
        <v>-560959.848770545</v>
      </c>
      <c r="BV146" s="30" t="n">
        <f aca="false">SUM(BV112:BV145)+Actuals!BW54</f>
        <v>-585989.207983408</v>
      </c>
      <c r="BW146" s="30" t="n">
        <f aca="false">SUM(BW112:BW145)+Actuals!BX54</f>
        <v>-553459.848770545</v>
      </c>
      <c r="BX146" s="30" t="n">
        <f aca="false">SUM(BX112:BX145)+Actuals!BY54</f>
        <v>-557158.329832501</v>
      </c>
      <c r="BY146" s="30" t="n">
        <f aca="false">SUM(BY112:BY145)+Actuals!BZ54</f>
        <v>-563779.045745956</v>
      </c>
      <c r="BZ146" s="30" t="n">
        <f aca="false">SUM(BZ112:BZ145)+Actuals!CA54</f>
        <v>-566484.051177534</v>
      </c>
      <c r="CA146" s="30" t="n">
        <f aca="false">SUM(CA112:CA145)+Actuals!CB54</f>
        <v>-571279.045745956</v>
      </c>
      <c r="CB146" s="30" t="n">
        <f aca="false">SUM(CB112:CB145)+Actuals!CC54</f>
        <v>-594669.923312702</v>
      </c>
      <c r="CC146" s="30" t="n">
        <f aca="false">SUM(CC112:CC145)+Actuals!CD54</f>
        <v>-563779.045745956</v>
      </c>
      <c r="CD146" s="30" t="n">
        <f aca="false">SUM(CD112:CD145)+Actuals!CE54</f>
        <v>-565621.195447869</v>
      </c>
      <c r="CE146" s="30" t="n">
        <f aca="false">SUM(CE112:CE145)+Actuals!CF54</f>
        <v>-563779.045745956</v>
      </c>
      <c r="CF146" s="30" t="n">
        <f aca="false">SUM(CF112:CF145)+Actuals!CG54</f>
        <v>-593919.477136146</v>
      </c>
      <c r="CG146" s="30" t="n">
        <f aca="false">SUM(CG112:CG145)+Actuals!CH54</f>
        <v>-571279.045745956</v>
      </c>
      <c r="CH146" s="30" t="n">
        <f aca="false">SUM(CH112:CH145)+Actuals!CI54</f>
        <v>-565084.32742222</v>
      </c>
      <c r="CI146" s="30" t="n">
        <f aca="false">SUM(CI112:CI145)+Actuals!CJ54</f>
        <v>-563779.045745956</v>
      </c>
      <c r="CJ146" s="30" t="n">
        <f aca="false">SUM(CJ112:CJ145)+Actuals!CK54</f>
        <v>-564281.723213022</v>
      </c>
      <c r="CK146" s="30" t="n">
        <f aca="false">SUM(CK112:CK145)+Actuals!CL54</f>
        <v>-536804.626660875</v>
      </c>
      <c r="CL146" s="30" t="n">
        <f aca="false">SUM(CL112:CL145)+Actuals!CM54</f>
        <v>-600896.974157686</v>
      </c>
      <c r="CM146" s="30" t="n">
        <f aca="false">SUM(CM112:CM145)+Actuals!CN54</f>
        <v>-536804.626660875</v>
      </c>
      <c r="CN146" s="30" t="n">
        <f aca="false">SUM(CN112:CN145)+Actuals!CO54</f>
        <v>-550702.320270093</v>
      </c>
      <c r="CO146" s="30" t="n">
        <f aca="false">SUM(CO112:CO145)+Actuals!CP54</f>
        <v>-536804.626660875</v>
      </c>
      <c r="CP146" s="30" t="n">
        <f aca="false">SUM(CP112:CP145)+Actuals!CQ54</f>
        <v>-560833.882947404</v>
      </c>
      <c r="CQ146" s="30" t="n">
        <f aca="false">SUM(CQ112:CQ145)+Actuals!CR54</f>
        <v>-536804.626660875</v>
      </c>
      <c r="CR146" s="30" t="n">
        <f aca="false">SUM(CR112:CR145)+Actuals!CS54</f>
        <v>-578986.141321407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s="1" customFormat="tru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94295.209397668</v>
      </c>
      <c r="J147" s="37" t="n">
        <f aca="false">J109+J146</f>
        <v>407655.760002906</v>
      </c>
      <c r="K147" s="37" t="n">
        <f aca="false">K109+K146</f>
        <v>348055.174813393</v>
      </c>
      <c r="L147" s="37" t="n">
        <f aca="false">L109+L146</f>
        <v>-83046.8123654596</v>
      </c>
      <c r="M147" s="37" t="n">
        <f aca="false">M109+M146</f>
        <v>364875.675991634</v>
      </c>
      <c r="N147" s="37" t="n">
        <f aca="false">N109+N146</f>
        <v>386026.006587297</v>
      </c>
      <c r="O147" s="37" t="n">
        <f aca="false">O109+O146</f>
        <v>346718.694712298</v>
      </c>
      <c r="P147" s="37" t="n">
        <f aca="false">P109+P146</f>
        <v>412090.046587297</v>
      </c>
      <c r="Q147" s="37" t="n">
        <f aca="false">Q109+Q146</f>
        <v>352132.470287298</v>
      </c>
      <c r="R147" s="37" t="n">
        <f aca="false">R109+R146</f>
        <v>-596675.440062235</v>
      </c>
      <c r="S147" s="37" t="n">
        <f aca="false">S109+S146</f>
        <v>374437.177314514</v>
      </c>
      <c r="T147" s="37" t="n">
        <f aca="false">T109+T146</f>
        <v>464831.502448463</v>
      </c>
      <c r="U147" s="37" t="n">
        <f aca="false">U109+U146</f>
        <v>661325.529948462</v>
      </c>
      <c r="V147" s="37" t="n">
        <f aca="false">V109+V146</f>
        <v>781719.822448465</v>
      </c>
      <c r="W147" s="37" t="n">
        <f aca="false">W109+W146</f>
        <v>960930.252448465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790334.841929156</v>
      </c>
      <c r="AC147" s="37" t="n">
        <f aca="false">AC109+AC146</f>
        <v>552076.029759601</v>
      </c>
      <c r="AD147" s="37" t="n">
        <f aca="false">AD109+AD146</f>
        <v>575025.939759601</v>
      </c>
      <c r="AE147" s="37" t="n">
        <f aca="false">AE109+AE146</f>
        <v>-88.4693718525232</v>
      </c>
      <c r="AF147" s="37" t="n">
        <f aca="false">AF109+AF146</f>
        <v>947865.58073226</v>
      </c>
      <c r="AG147" s="37" t="n">
        <f aca="false">AG109+AG146</f>
        <v>688034.720032486</v>
      </c>
      <c r="AH147" s="37" t="n">
        <f aca="false">AH109+AH146</f>
        <v>666641.170032485</v>
      </c>
      <c r="AI147" s="37" t="n">
        <f aca="false">AI109+AI146</f>
        <v>878763.679600236</v>
      </c>
      <c r="AJ147" s="37" t="n">
        <f aca="false">AJ109+AJ146</f>
        <v>575112.865770383</v>
      </c>
      <c r="AK147" s="37" t="n">
        <f aca="false">AK109+AK146</f>
        <v>477734.27757485</v>
      </c>
      <c r="AL147" s="37" t="n">
        <f aca="false">AL109+AL146</f>
        <v>364407.534459028</v>
      </c>
      <c r="AM147" s="37" t="n">
        <f aca="false">AM109+AM146</f>
        <v>254792.920558677</v>
      </c>
      <c r="AN147" s="37" t="n">
        <f aca="false">AN109+AN146</f>
        <v>183810.870558678</v>
      </c>
      <c r="AO147" s="37" t="n">
        <f aca="false">AO109+AO146</f>
        <v>242510.150774158</v>
      </c>
      <c r="AP147" s="37" t="n">
        <f aca="false">AP109+AP146</f>
        <v>197510.150774158</v>
      </c>
      <c r="AQ147" s="37" t="n">
        <f aca="false">AQ109+AQ146</f>
        <v>242510.150774158</v>
      </c>
      <c r="AR147" s="37" t="n">
        <f aca="false">AR109+AR146</f>
        <v>350862.050774157</v>
      </c>
      <c r="AS147" s="37" t="n">
        <f aca="false">AS109+AS146</f>
        <v>305862.050774157</v>
      </c>
      <c r="AT147" s="37" t="n">
        <f aca="false">AT109+AT146</f>
        <v>459213.950774158</v>
      </c>
      <c r="AU147" s="37" t="n">
        <f aca="false">AU109+AU146</f>
        <v>747186.638431024</v>
      </c>
      <c r="AV147" s="37" t="n">
        <f aca="false">AV109+AV146</f>
        <v>257670.591858027</v>
      </c>
      <c r="AW147" s="37" t="n">
        <f aca="false">AW109+AW146</f>
        <v>220170.591858027</v>
      </c>
      <c r="AX147" s="37" t="n">
        <f aca="false">AX109+AX146</f>
        <v>85463.8418580267</v>
      </c>
      <c r="AY147" s="37" t="n">
        <f aca="false">AY109+AY146</f>
        <v>310463.841858027</v>
      </c>
      <c r="AZ147" s="37" t="n">
        <f aca="false">AZ109+AZ146</f>
        <v>438257.091858027</v>
      </c>
      <c r="BA147" s="37" t="n">
        <f aca="false">BA109+BA146</f>
        <v>471926.290337896</v>
      </c>
      <c r="BB147" s="37" t="n">
        <f aca="false">BB109+BB146</f>
        <v>428338.601877816</v>
      </c>
      <c r="BC147" s="37" t="n">
        <f aca="false">BC109+BC146</f>
        <v>390838.601877816</v>
      </c>
      <c r="BD147" s="37" t="n">
        <f aca="false">BD109+BD146</f>
        <v>615652.120490659</v>
      </c>
      <c r="BE147" s="37" t="n">
        <f aca="false">BE109+BE146</f>
        <v>401397.251877817</v>
      </c>
      <c r="BF147" s="37" t="n">
        <f aca="false">BF109+BF146</f>
        <v>536690.501877816</v>
      </c>
      <c r="BG147" s="37" t="n">
        <f aca="false">BG109+BG146</f>
        <v>556937.06708223</v>
      </c>
      <c r="BH147" s="37" t="n">
        <f aca="false">BH109+BH146</f>
        <v>767568.126933417</v>
      </c>
      <c r="BI147" s="37" t="n">
        <f aca="false">BI109+BI146</f>
        <v>323472.21100927</v>
      </c>
      <c r="BJ147" s="37" t="n">
        <f aca="false">BJ109+BJ146</f>
        <v>203011.788698424</v>
      </c>
      <c r="BK147" s="37" t="n">
        <f aca="false">BK109+BK146</f>
        <v>315972.21100927</v>
      </c>
      <c r="BL147" s="37" t="n">
        <f aca="false">BL109+BL146</f>
        <v>496462.774843483</v>
      </c>
      <c r="BM147" s="37" t="n">
        <f aca="false">BM109+BM146</f>
        <v>295296.701229455</v>
      </c>
      <c r="BN147" s="37" t="n">
        <f aca="false">BN109+BN146</f>
        <v>495398.938284673</v>
      </c>
      <c r="BO147" s="37" t="n">
        <f aca="false">BO109+BO146</f>
        <v>305855.351229455</v>
      </c>
      <c r="BP147" s="37" t="n">
        <f aca="false">BP109+BP146</f>
        <v>492122.15258064</v>
      </c>
      <c r="BQ147" s="37" t="n">
        <f aca="false">BQ109+BQ146</f>
        <v>313355.351229455</v>
      </c>
      <c r="BR147" s="37" t="n">
        <f aca="false">BR109+BR146</f>
        <v>490616.525801644</v>
      </c>
      <c r="BS147" s="37" t="n">
        <f aca="false">BS109+BS146</f>
        <v>313355.351229455</v>
      </c>
      <c r="BT147" s="37" t="n">
        <f aca="false">BT109+BT146</f>
        <v>508436.911631231</v>
      </c>
      <c r="BU147" s="37" t="n">
        <f aca="false">BU109+BU146</f>
        <v>323914.001229455</v>
      </c>
      <c r="BV147" s="37" t="n">
        <f aca="false">BV109+BV146</f>
        <v>235029.792016592</v>
      </c>
      <c r="BW147" s="37" t="n">
        <f aca="false">BW109+BW146</f>
        <v>313355.351229455</v>
      </c>
      <c r="BX147" s="37" t="n">
        <f aca="false">BX109+BX146</f>
        <v>490243.370167499</v>
      </c>
      <c r="BY147" s="37" t="n">
        <f aca="false">BY109+BY146</f>
        <v>303036.154254044</v>
      </c>
      <c r="BZ147" s="37" t="n">
        <f aca="false">BZ109+BZ146</f>
        <v>498976.298822467</v>
      </c>
      <c r="CA147" s="37" t="n">
        <f aca="false">CA109+CA146</f>
        <v>313594.804254044</v>
      </c>
      <c r="CB147" s="37" t="n">
        <f aca="false">CB109+CB146</f>
        <v>488849.076687299</v>
      </c>
      <c r="CC147" s="37" t="n">
        <f aca="false">CC109+CC146</f>
        <v>303036.154254044</v>
      </c>
      <c r="CD147" s="37" t="n">
        <f aca="false">CD109+CD146</f>
        <v>481780.504552131</v>
      </c>
      <c r="CE147" s="37" t="n">
        <f aca="false">CE109+CE146</f>
        <v>303036.154254044</v>
      </c>
      <c r="CF147" s="37" t="n">
        <f aca="false">CF109+CF146</f>
        <v>489599.522863855</v>
      </c>
      <c r="CG147" s="37" t="n">
        <f aca="false">CG109+CG146</f>
        <v>295536.154254044</v>
      </c>
      <c r="CH147" s="37" t="n">
        <f aca="false">CH109+CH146</f>
        <v>219817.37257778</v>
      </c>
      <c r="CI147" s="37" t="n">
        <f aca="false">CI109+CI146</f>
        <v>303036.154254044</v>
      </c>
      <c r="CJ147" s="37" t="n">
        <f aca="false">CJ109+CJ146</f>
        <v>392826.726786979</v>
      </c>
      <c r="CK147" s="37" t="n">
        <f aca="false">CK109+CK146</f>
        <v>239717.323339125</v>
      </c>
      <c r="CL147" s="37" t="n">
        <f aca="false">CL109+CL146</f>
        <v>283976.875842314</v>
      </c>
      <c r="CM147" s="37" t="n">
        <f aca="false">CM109+CM146</f>
        <v>131365.423339125</v>
      </c>
      <c r="CN147" s="37" t="n">
        <f aca="false">CN109+CN146</f>
        <v>207760.979729907</v>
      </c>
      <c r="CO147" s="37" t="n">
        <f aca="false">CO109+CO146</f>
        <v>41072.1733391249</v>
      </c>
      <c r="CP147" s="37" t="n">
        <f aca="false">CP109+CP146</f>
        <v>107336.167052596</v>
      </c>
      <c r="CQ147" s="37" t="n">
        <f aca="false">CQ109+CQ146</f>
        <v>-49221.0766608751</v>
      </c>
      <c r="CR147" s="37" t="n">
        <f aca="false">CR109+CR146</f>
        <v>16949.308678593</v>
      </c>
      <c r="CS147" s="37" t="n">
        <f aca="false">CS109+CS146</f>
        <v>-157572.976660875</v>
      </c>
      <c r="CT147" s="37" t="n">
        <f aca="false">CT109+CT146</f>
        <v>-3189.04914389754</v>
      </c>
      <c r="CU147" s="37" t="n">
        <f aca="false">CU109+CU146</f>
        <v>-183775.549143898</v>
      </c>
      <c r="CV147" s="37" t="n">
        <f aca="false">CV109+CV146</f>
        <v>-93482.2991438975</v>
      </c>
      <c r="CW147" s="37" t="n">
        <f aca="false">CW109+CW146</f>
        <v>-283523.078126776</v>
      </c>
      <c r="CX147" s="37" t="n">
        <f aca="false">CX109+CX146</f>
        <v>-175171.178126775</v>
      </c>
      <c r="CY147" s="37" t="n">
        <f aca="false">CY109+CY146</f>
        <v>-391874.978126776</v>
      </c>
      <c r="CZ147" s="37" t="n">
        <f aca="false">CZ109+CZ146</f>
        <v>-301581.728126776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s="1" customFormat="tru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0.205696144781689</v>
      </c>
      <c r="I148" s="33" t="n">
        <f aca="false">IFERROR(I147/I58,0)</f>
        <v>0.021003782392526</v>
      </c>
      <c r="J148" s="33" t="n">
        <f aca="false">IFERROR(J147/J58,0)</f>
        <v>0.0723053371344783</v>
      </c>
      <c r="K148" s="33" t="n">
        <f aca="false">IFERROR(K147/K58,0)</f>
        <v>0.0598957026493921</v>
      </c>
      <c r="L148" s="33" t="n">
        <f aca="false">IFERROR(L147/L58,0)</f>
        <v>-0.0155680143644947</v>
      </c>
      <c r="M148" s="33" t="n">
        <f aca="false">IFERROR(M147/M58,0)</f>
        <v>0.0740963193617477</v>
      </c>
      <c r="N148" s="33" t="n">
        <f aca="false">IFERROR(N147/N58,0)</f>
        <v>0.0602510536171084</v>
      </c>
      <c r="O148" s="33" t="n">
        <f aca="false">IFERROR(O147/O58,0)</f>
        <v>0.0559214814071014</v>
      </c>
      <c r="P148" s="33" t="n">
        <f aca="false">IFERROR(P147/P58,0)</f>
        <v>0.0597040763308987</v>
      </c>
      <c r="Q148" s="33" t="n">
        <f aca="false">IFERROR(Q147/Q58,0)</f>
        <v>0.0514000873458071</v>
      </c>
      <c r="R148" s="33" t="n">
        <f aca="false">IFERROR(R147/R58,0)</f>
        <v>-0.0751916967841242</v>
      </c>
      <c r="S148" s="33" t="n">
        <f aca="false">IFERROR(S147/S58,0)</f>
        <v>0.0425679496608865</v>
      </c>
      <c r="T148" s="33" t="n">
        <f aca="false">IFERROR(T147/T58,0)</f>
        <v>0.0436286044916838</v>
      </c>
      <c r="U148" s="33" t="n">
        <f aca="false">IFERROR(U147/U58,0)</f>
        <v>0.0637029471090059</v>
      </c>
      <c r="V148" s="33" t="n">
        <f aca="false">IFERROR(V147/V58,0)</f>
        <v>0.0685709749415756</v>
      </c>
      <c r="W148" s="33" t="n">
        <f aca="false">IFERROR(W147/W58,0)</f>
        <v>0.0925802049557723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0.0672229484307248</v>
      </c>
      <c r="AC148" s="33" t="n">
        <f aca="false">IFERROR(AC147/AC58,0)</f>
        <v>0.0515929067383809</v>
      </c>
      <c r="AD148" s="33" t="n">
        <f aca="false">IFERROR(AD147/AD58,0)</f>
        <v>0.0541040791182535</v>
      </c>
      <c r="AE148" s="33" t="n">
        <f aca="false">IFERROR(AE147/AE58,0)</f>
        <v>-8.15928567225745E-006</v>
      </c>
      <c r="AF148" s="33" t="n">
        <f aca="false">IFERROR(AF147/AF58,0)</f>
        <v>0.0883615500592445</v>
      </c>
      <c r="AG148" s="33" t="n">
        <f aca="false">IFERROR(AG147/AG58,0)</f>
        <v>0.0648246202155033</v>
      </c>
      <c r="AH148" s="33" t="n">
        <f aca="false">IFERROR(AH147/AH58,0)</f>
        <v>0.066123300887275</v>
      </c>
      <c r="AI148" s="33" t="n">
        <f aca="false">IFERROR(AI147/AI58,0)</f>
        <v>0.0877953577315139</v>
      </c>
      <c r="AJ148" s="33" t="n">
        <f aca="false">IFERROR(AJ147/AJ58,0)</f>
        <v>0.06939145950434</v>
      </c>
      <c r="AK148" s="33" t="n">
        <f aca="false">IFERROR(AK147/AK58,0)</f>
        <v>0.0641203417646495</v>
      </c>
      <c r="AL148" s="33" t="n">
        <f aca="false">IFERROR(AL147/AL58,0)</f>
        <v>0.0487235022446442</v>
      </c>
      <c r="AM148" s="33" t="n">
        <f aca="false">IFERROR(AM147/AM58,0)</f>
        <v>0.0370304748079806</v>
      </c>
      <c r="AN148" s="33" t="n">
        <f aca="false">IFERROR(AN147/AN58,0)</f>
        <v>0.0306050554650201</v>
      </c>
      <c r="AO148" s="33" t="n">
        <f aca="false">IFERROR(AO147/AO58,0)</f>
        <v>0.0394968414101102</v>
      </c>
      <c r="AP148" s="33" t="n">
        <f aca="false">IFERROR(AP147/AP58,0)</f>
        <v>0.0318258948542887</v>
      </c>
      <c r="AQ148" s="33" t="n">
        <f aca="false">IFERROR(AQ147/AQ58,0)</f>
        <v>0.0423554575022851</v>
      </c>
      <c r="AR148" s="33" t="n">
        <f aca="false">IFERROR(AR147/AR58,0)</f>
        <v>0.055388829306938</v>
      </c>
      <c r="AS148" s="33" t="n">
        <f aca="false">IFERROR(AS147/AS58,0)</f>
        <v>0.0469417773937564</v>
      </c>
      <c r="AT148" s="33" t="n">
        <f aca="false">IFERROR(AT147/AT58,0)</f>
        <v>0.0645757870335184</v>
      </c>
      <c r="AU148" s="33" t="n">
        <f aca="false">IFERROR(AU147/AU58,0)</f>
        <v>0.102797933447841</v>
      </c>
      <c r="AV148" s="33" t="n">
        <f aca="false">IFERROR(AV147/AV58,0)</f>
        <v>0.0361694146887055</v>
      </c>
      <c r="AW148" s="33" t="n">
        <f aca="false">IFERROR(AW147/AW58,0)</f>
        <v>0.0300998181610007</v>
      </c>
      <c r="AX148" s="33" t="n">
        <f aca="false">IFERROR(AX147/AX58,0)</f>
        <v>0.0109363462058306</v>
      </c>
      <c r="AY148" s="33" t="n">
        <f aca="false">IFERROR(AY147/AY58,0)</f>
        <v>0.0392218467197115</v>
      </c>
      <c r="AZ148" s="33" t="n">
        <f aca="false">IFERROR(AZ147/AZ58,0)</f>
        <v>0.0526555133834531</v>
      </c>
      <c r="BA148" s="33" t="n">
        <f aca="false">IFERROR(BA147/BA58,0)</f>
        <v>0.0566429761984313</v>
      </c>
      <c r="BB148" s="33" t="n">
        <f aca="false">IFERROR(BB147/BB58,0)</f>
        <v>0.0513901858103453</v>
      </c>
      <c r="BC148" s="33" t="n">
        <f aca="false">IFERROR(BC147/BC58,0)</f>
        <v>0.0469183981162412</v>
      </c>
      <c r="BD148" s="33" t="n">
        <f aca="false">IFERROR(BD147/BD58,0)</f>
        <v>0.0706963598212206</v>
      </c>
      <c r="BE148" s="33" t="n">
        <f aca="false">IFERROR(BE147/BE58,0)</f>
        <v>0.0482809237545646</v>
      </c>
      <c r="BF148" s="33" t="n">
        <f aca="false">IFERROR(BF147/BF58,0)</f>
        <v>0.0622520581527461</v>
      </c>
      <c r="BG148" s="33" t="n">
        <f aca="false">IFERROR(BG147/BG58,0)</f>
        <v>0.0652750831925978</v>
      </c>
      <c r="BH148" s="33" t="n">
        <f aca="false">IFERROR(BH147/BH58,0)</f>
        <v>0.0915686899095618</v>
      </c>
      <c r="BI148" s="33" t="n">
        <f aca="false">IFERROR(BI147/BI58,0)</f>
        <v>0.0417949482569324</v>
      </c>
      <c r="BJ148" s="33" t="n">
        <f aca="false">IFERROR(BJ147/BJ58,0)</f>
        <v>0.0249126651578106</v>
      </c>
      <c r="BK148" s="33" t="n">
        <f aca="false">IFERROR(BK147/BK58,0)</f>
        <v>0.0408903876891081</v>
      </c>
      <c r="BL148" s="33" t="n">
        <f aca="false">IFERROR(BL147/BL58,0)</f>
        <v>0.061369184876199</v>
      </c>
      <c r="BM148" s="33" t="n">
        <f aca="false">IFERROR(BM147/BM58,0)</f>
        <v>0.0384473579390651</v>
      </c>
      <c r="BN148" s="33" t="n">
        <f aca="false">IFERROR(BN147/BN58,0)</f>
        <v>0.0609273270082261</v>
      </c>
      <c r="BO148" s="33" t="n">
        <f aca="false">IFERROR(BO147/BO58,0)</f>
        <v>0.0391741502559442</v>
      </c>
      <c r="BP148" s="33" t="n">
        <f aca="false">IFERROR(BP147/BP58,0)</f>
        <v>0.0601274670066006</v>
      </c>
      <c r="BQ148" s="33" t="n">
        <f aca="false">IFERROR(BQ147/BQ58,0)</f>
        <v>0.0399253352574449</v>
      </c>
      <c r="BR148" s="33" t="n">
        <f aca="false">IFERROR(BR147/BR58,0)</f>
        <v>0.0597505184213977</v>
      </c>
      <c r="BS148" s="33" t="n">
        <f aca="false">IFERROR(BS147/BS58,0)</f>
        <v>0.0398715976091771</v>
      </c>
      <c r="BT148" s="33" t="n">
        <f aca="false">IFERROR(BT147/BT58,0)</f>
        <v>0.0613714474536356</v>
      </c>
      <c r="BU148" s="33" t="n">
        <f aca="false">IFERROR(BU147/BU58,0)</f>
        <v>0.0408229265495664</v>
      </c>
      <c r="BV148" s="33" t="n">
        <f aca="false">IFERROR(BV147/BV58,0)</f>
        <v>0.0283695345495431</v>
      </c>
      <c r="BW148" s="33" t="n">
        <f aca="false">IFERROR(BW147/BW58,0)</f>
        <v>0.0398715976091771</v>
      </c>
      <c r="BX148" s="33" t="n">
        <f aca="false">IFERROR(BX147/BX58,0)</f>
        <v>0.0597050730655659</v>
      </c>
      <c r="BY148" s="33" t="n">
        <f aca="false">IFERROR(BY147/BY58,0)</f>
        <v>0.0386105423323699</v>
      </c>
      <c r="BZ148" s="33" t="n">
        <f aca="false">IFERROR(BZ147/BZ58,0)</f>
        <v>0.0603780594855553</v>
      </c>
      <c r="CA148" s="33" t="n">
        <f aca="false">IFERROR(CA147/CA58,0)</f>
        <v>0.0396661015486788</v>
      </c>
      <c r="CB148" s="33" t="n">
        <f aca="false">IFERROR(CB147/CB58,0)</f>
        <v>0.0592585493134612</v>
      </c>
      <c r="CC148" s="33" t="n">
        <f aca="false">IFERROR(CC147/CC58,0)</f>
        <v>0.0387525066880438</v>
      </c>
      <c r="CD148" s="33" t="n">
        <f aca="false">IFERROR(CD147/CD58,0)</f>
        <v>0.0589703570228154</v>
      </c>
      <c r="CE148" s="33" t="n">
        <f aca="false">IFERROR(CE147/CE58,0)</f>
        <v>0.0388130656926959</v>
      </c>
      <c r="CF148" s="33" t="n">
        <f aca="false">IFERROR(CF147/CF58,0)</f>
        <v>0.0595235778354034</v>
      </c>
      <c r="CG148" s="33" t="n">
        <f aca="false">IFERROR(CG147/CG58,0)</f>
        <v>0.0378524608651571</v>
      </c>
      <c r="CH148" s="33" t="n">
        <f aca="false">IFERROR(CH147/CH58,0)</f>
        <v>0.026905839522874</v>
      </c>
      <c r="CI148" s="33" t="n">
        <f aca="false">IFERROR(CI147/CI58,0)</f>
        <v>0.0387525066880438</v>
      </c>
      <c r="CJ148" s="33" t="n">
        <f aca="false">IFERROR(CJ147/CJ58,0)</f>
        <v>0.0505430534067829</v>
      </c>
      <c r="CK148" s="33" t="n">
        <f aca="false">IFERROR(CK147/CK58,0)</f>
        <v>0.032765429780998</v>
      </c>
      <c r="CL148" s="33" t="n">
        <f aca="false">IFERROR(CL147/CL58,0)</f>
        <v>0.039685031130455</v>
      </c>
      <c r="CM148" s="33" t="n">
        <f aca="false">IFERROR(CM147/CM58,0)</f>
        <v>0.020142809836499</v>
      </c>
      <c r="CN148" s="33" t="n">
        <f aca="false">IFERROR(CN147/CN58,0)</f>
        <v>0.0331718305380109</v>
      </c>
      <c r="CO148" s="33" t="n">
        <f aca="false">IFERROR(CO147/CO58,0)</f>
        <v>0.00733415819749696</v>
      </c>
      <c r="CP148" s="33" t="n">
        <f aca="false">IFERROR(CP147/CP58,0)</f>
        <v>0.0204531186979881</v>
      </c>
      <c r="CQ148" s="33" t="n">
        <f aca="false">IFERROR(CQ147/CQ58,0)</f>
        <v>-0.0109088540326361</v>
      </c>
      <c r="CR148" s="33" t="n">
        <f aca="false">IFERROR(CR147/CR58,0)</f>
        <v>0.00412126012086435</v>
      </c>
      <c r="CS148" s="33" t="n">
        <f aca="false">IFERROR(CS147/CS58,0)</f>
        <v>-0.0478138486283098</v>
      </c>
      <c r="CT148" s="33" t="n">
        <f aca="false">IFERROR(CT147/CT58,0)</f>
        <v>-0.00109140603508378</v>
      </c>
      <c r="CU148" s="33" t="n">
        <f aca="false">IFERROR(CU147/CU58,0)</f>
        <v>-0.082794421825629</v>
      </c>
      <c r="CV148" s="33" t="n">
        <f aca="false">IFERROR(CV147/CV58,0)</f>
        <v>-0.049028295020508</v>
      </c>
      <c r="CW148" s="33" t="n">
        <f aca="false">IFERROR(CW147/CW58,0)</f>
        <v>-0.220489873943543</v>
      </c>
      <c r="CX148" s="33" t="n">
        <f aca="false">IFERROR(CX147/CX58,0)</f>
        <v>-0.163782404824873</v>
      </c>
      <c r="CY148" s="33" t="n">
        <f aca="false">IFERROR(CY147/CY58,0)</f>
        <v>-0.797442036011875</v>
      </c>
      <c r="CZ148" s="33" t="n">
        <f aca="false">IFERROR(CZ147/CZ58,0)</f>
        <v>-0.758209772666027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s="1" customFormat="tru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s="1" customFormat="tru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s="1" customFormat="tru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s="1" customFormat="tru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23132.2304</v>
      </c>
      <c r="R167" s="13" t="n">
        <f aca="false">IF(ISBLANK(Actuals!S80),IF(Uplifters!$B$2="Yes",Uplifters!P107,0),Actuals!S80)</f>
        <v>16882.0304</v>
      </c>
      <c r="S167" s="13" t="n">
        <f aca="false">IF(ISBLANK(Actuals!T80),IF(Uplifters!$B$2="Yes",Uplifters!Q107,0),Actuals!T80)</f>
        <v>16882.0304</v>
      </c>
      <c r="T167" s="13" t="n">
        <f aca="false">IF(ISBLANK(Actuals!U80),IF(Uplifters!$B$2="Yes",Uplifters!R107,0),Actuals!U80)</f>
        <v>16882.0304</v>
      </c>
      <c r="U167" s="13" t="n">
        <f aca="false">IF(ISBLANK(Actuals!V80),IF(Uplifters!$B$2="Yes",Uplifters!S107,0),Actuals!V80)</f>
        <v>12382.0304</v>
      </c>
      <c r="V167" s="13" t="n">
        <f aca="false">IF(ISBLANK(Actuals!W80),IF(Uplifters!$B$2="Yes",Uplifters!T107,0),Actuals!W80)</f>
        <v>12382.0304</v>
      </c>
      <c r="W167" s="13" t="n">
        <f aca="false">IF(ISBLANK(Actuals!X80),IF(Uplifters!$B$2="Yes",Uplifters!U107,0),Actuals!X80)</f>
        <v>28954.2928</v>
      </c>
      <c r="X167" s="13" t="n">
        <f aca="false">IF(ISBLANK(Actuals!Y80),IF(Uplifters!$B$2="Yes",Uplifters!V107,0),Actuals!Y80)</f>
        <v>45526.5552</v>
      </c>
      <c r="Y167" s="13" t="n">
        <f aca="false">IF(ISBLANK(Actuals!Z80),IF(Uplifters!$B$2="Yes",Uplifters!W107,0),Actuals!Z80)</f>
        <v>62098.8176</v>
      </c>
      <c r="Z167" s="13" t="n">
        <f aca="false">IF(ISBLANK(Actuals!AA80),IF(Uplifters!$B$2="Yes",Uplifters!X107,0),Actuals!AA80)</f>
        <v>72225.794</v>
      </c>
      <c r="AA167" s="13" t="n">
        <f aca="false">IF(ISBLANK(Actuals!AB80),IF(Uplifters!$B$2="Yes",Uplifters!Y107,0),Actuals!AB80)</f>
        <v>87762.296</v>
      </c>
      <c r="AB167" s="13" t="n">
        <f aca="false">IF(ISBLANK(Actuals!AC80),IF(Uplifters!$B$2="Yes",Uplifters!Z107,0),Actuals!AC80)</f>
        <v>103298.786</v>
      </c>
      <c r="AC167" s="13" t="n">
        <f aca="false">IF(ISBLANK(Actuals!AD80),IF(Uplifters!$B$2="Yes",Uplifters!AA107,0),Actuals!AD80)</f>
        <v>118835.276</v>
      </c>
      <c r="AD167" s="13" t="n">
        <f aca="false">IF(ISBLANK(Actuals!AE80),IF(Uplifters!$B$2="Yes",Uplifters!AB107,0),Actuals!AE80)</f>
        <v>134371.772</v>
      </c>
      <c r="AE167" s="13" t="n">
        <f aca="false">IF(ISBLANK(Actuals!AF80),IF(Uplifters!$B$2="Yes",Uplifters!AC107,0),Actuals!AF80)</f>
        <v>149908.274</v>
      </c>
      <c r="AF167" s="13" t="n">
        <f aca="false">IF(ISBLANK(Actuals!AG80),IF(Uplifters!$B$2="Yes",Uplifters!AD107,0),Actuals!AG80)</f>
        <v>152699.367</v>
      </c>
      <c r="AG167" s="13" t="n">
        <f aca="false">IF(ISBLANK(Actuals!AH80),IF(Uplifters!$B$2="Yes",Uplifters!AE107,0),Actuals!AH80)</f>
        <v>166941.1605</v>
      </c>
      <c r="AH167" s="13" t="n">
        <f aca="false">IF(ISBLANK(Actuals!AI80),IF(Uplifters!$B$2="Yes",Uplifters!AF107,0),Actuals!AI80)</f>
        <v>200231.2855</v>
      </c>
      <c r="AI167" s="13" t="n">
        <f aca="false">IF(ISBLANK(Actuals!AJ80),IF(Uplifters!$B$2="Yes",Uplifters!AG107,0),Actuals!AJ80)</f>
        <v>151106.0555</v>
      </c>
      <c r="AJ167" s="13" t="n">
        <f aca="false">IF(ISBLANK(Actuals!AK80),IF(Uplifters!$B$2="Yes",Uplifters!AH107,0),Actuals!AK80)</f>
        <v>151536.2215</v>
      </c>
      <c r="AK167" s="13" t="n">
        <f aca="false">IF(ISBLANK(Actuals!AL80),IF(Uplifters!$B$2="Yes",Uplifters!AI107,0),Actuals!AL80)</f>
        <v>151966.3765</v>
      </c>
      <c r="AL167" s="13" t="n">
        <f aca="false">IF(ISBLANK(Actuals!AM80),IF(Uplifters!$B$2="Yes",Uplifters!AJ107,0),Actuals!AM80)</f>
        <v>152396.537</v>
      </c>
      <c r="AM167" s="13" t="n">
        <f aca="false">IF(ISBLANK(Actuals!AN80),IF(Uplifters!$B$2="Yes",Uplifters!AK107,0),Actuals!AN80)</f>
        <v>152826.692</v>
      </c>
      <c r="AN167" s="13" t="n">
        <f aca="false">IF(ISBLANK(Actuals!AO80),IF(Uplifters!$B$2="Yes",Uplifters!AL107,0),Actuals!AO80)</f>
        <v>167498.6405</v>
      </c>
      <c r="AO167" s="13" t="n">
        <f aca="false">IF(ISBLANK(Actuals!AP80),IF(Uplifters!$B$2="Yes",Uplifters!AM107,0),Actuals!AP80)</f>
        <v>153687.0185</v>
      </c>
      <c r="AP167" s="13" t="n">
        <f aca="false">IF(ISBLANK(Actuals!AQ80),IF(Uplifters!$B$2="Yes",Uplifters!AN107,0),Actuals!AQ80)</f>
        <v>139875.391</v>
      </c>
      <c r="AQ167" s="13" t="n">
        <f aca="false">IF(ISBLANK(Actuals!AR80),IF(Uplifters!$B$2="Yes",Uplifters!AO107,0),Actuals!AR80)</f>
        <v>126063.7635</v>
      </c>
      <c r="AR167" s="13" t="n">
        <f aca="false">IF(ISBLANK(Actuals!AS80),IF(Uplifters!$B$2="Yes",Uplifters!AP107,0),Actuals!AS80)</f>
        <v>112252.1305</v>
      </c>
      <c r="AS167" s="13" t="n">
        <f aca="false">IF(ISBLANK(Actuals!AT80),IF(Uplifters!$B$2="Yes",Uplifters!AQ107,0),Actuals!AT80)</f>
        <v>90627.735</v>
      </c>
      <c r="AT167" s="13" t="n">
        <f aca="false">IF(ISBLANK(Actuals!AU80),IF(Uplifters!$B$2="Yes",Uplifters!AR107,0),Actuals!AU80)</f>
        <v>78071.71</v>
      </c>
      <c r="AU167" s="13" t="n">
        <f aca="false">IF(ISBLANK(Actuals!AV80),IF(Uplifters!$B$2="Yes",Uplifters!AS107,0),Actuals!AV80)</f>
        <v>65515.68</v>
      </c>
      <c r="AV167" s="13" t="n">
        <f aca="false">IF(ISBLANK(Actuals!AW80),IF(Uplifters!$B$2="Yes",Uplifters!AT107,0),Actuals!AW80)</f>
        <v>52959.66</v>
      </c>
      <c r="AW167" s="13" t="n">
        <f aca="false">IF(ISBLANK(Actuals!AX80),IF(Uplifters!$B$2="Yes",Uplifters!AU107,0),Actuals!AX80)</f>
        <v>39919.0485</v>
      </c>
      <c r="AX167" s="13" t="n">
        <f aca="false">IF(ISBLANK(Actuals!AY80),IF(Uplifters!$B$2="Yes",Uplifters!AV107,0),Actuals!AY80)</f>
        <v>80797.05</v>
      </c>
      <c r="AY167" s="13" t="n">
        <f aca="false">IF(ISBLANK(Actuals!AZ80),IF(Uplifters!$B$2="Yes",Uplifters!AW107,0),Actuals!AZ80)</f>
        <v>67849.975</v>
      </c>
      <c r="AZ167" s="13" t="n">
        <f aca="false">IF(ISBLANK(Actuals!BA80),IF(Uplifters!$B$2="Yes",Uplifters!AX107,0),Actuals!BA80)</f>
        <v>42056.6125</v>
      </c>
      <c r="BA167" s="13" t="n">
        <f aca="false">IF(ISBLANK(Actuals!BB80),IF(Uplifters!$B$2="Yes",Uplifters!AY107,0),Actuals!BB80)</f>
        <v>41626.452</v>
      </c>
      <c r="BB167" s="13" t="n">
        <f aca="false">IF(ISBLANK(Actuals!BC80),IF(Uplifters!$B$2="Yes",Uplifters!AZ107,0),Actuals!BC80)</f>
        <v>41196.286</v>
      </c>
      <c r="BC167" s="13" t="n">
        <f aca="false">IF(ISBLANK(Actuals!BD80),IF(Uplifters!$B$2="Yes",Uplifters!BA107,0),Actuals!BD80)</f>
        <v>40766.131</v>
      </c>
      <c r="BD167" s="13" t="n">
        <f aca="false">IF(ISBLANK(Actuals!BE80),IF(Uplifters!$B$2="Yes",Uplifters!BB107,0),Actuals!BE80)</f>
        <v>40335.9705</v>
      </c>
      <c r="BE167" s="13" t="n">
        <f aca="false">IF(ISBLANK(Actuals!BF80),IF(Uplifters!$B$2="Yes",Uplifters!BC107,0),Actuals!BF80)</f>
        <v>39905.81</v>
      </c>
      <c r="BF167" s="13" t="n">
        <f aca="false">IF(ISBLANK(Actuals!BG80),IF(Uplifters!$B$2="Yes",Uplifters!BD107,0),Actuals!BG80)</f>
        <v>39475.6495</v>
      </c>
      <c r="BG167" s="13" t="n">
        <f aca="false">IF(ISBLANK(Actuals!BH80),IF(Uplifters!$B$2="Yes",Uplifters!BE107,0),Actuals!BH80)</f>
        <v>39045.489</v>
      </c>
      <c r="BH167" s="13" t="n">
        <f aca="false">IF(ISBLANK(Actuals!BI80),IF(Uplifters!$B$2="Yes",Uplifters!BF107,0),Actuals!BI80)</f>
        <v>38615.3285</v>
      </c>
      <c r="BI167" s="13" t="n">
        <f aca="false">IF(ISBLANK(Actuals!BJ80),IF(Uplifters!$B$2="Yes",Uplifters!BG107,0),Actuals!BJ80)</f>
        <v>38185.168</v>
      </c>
      <c r="BJ167" s="13" t="n">
        <f aca="false">IF(ISBLANK(Actuals!BK80),IF(Uplifters!$B$2="Yes",Uplifters!BH107,0),Actuals!BK80)</f>
        <v>37755.0075</v>
      </c>
      <c r="BK167" s="13" t="n">
        <f aca="false">IF(ISBLANK(Actuals!BL80),IF(Uplifters!$B$2="Yes",Uplifters!BI107,0),Actuals!BL80)</f>
        <v>37324.847</v>
      </c>
      <c r="BL167" s="13" t="n">
        <f aca="false">IF(ISBLANK(Actuals!BM80),IF(Uplifters!$B$2="Yes",Uplifters!BJ107,0),Actuals!BM80)</f>
        <v>36894.692</v>
      </c>
      <c r="BM167" s="13" t="n">
        <f aca="false">IF(ISBLANK(Actuals!BN80),IF(Uplifters!$B$2="Yes",Uplifters!BK107,0),Actuals!BN80)</f>
        <v>59965.026</v>
      </c>
      <c r="BN167" s="13" t="n">
        <f aca="false">IF(ISBLANK(Actuals!BO80),IF(Uplifters!$B$2="Yes",Uplifters!BL107,0),Actuals!BO80)</f>
        <v>59534.8655</v>
      </c>
      <c r="BO167" s="13" t="n">
        <f aca="false">IF(ISBLANK(Actuals!BP80),IF(Uplifters!$B$2="Yes",Uplifters!BM107,0),Actuals!BP80)</f>
        <v>112930.995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s="1" customFormat="tru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s="1" customFormat="tru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s="1" customFormat="tru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87938.4904</v>
      </c>
      <c r="R171" s="30" t="n">
        <f aca="false">SUM(R150:R170)</f>
        <v>81688.2904</v>
      </c>
      <c r="S171" s="30" t="n">
        <f aca="false">SUM(S150:S170)</f>
        <v>81688.2904</v>
      </c>
      <c r="T171" s="30" t="n">
        <f aca="false">SUM(T150:T170)</f>
        <v>56182.0404</v>
      </c>
      <c r="U171" s="30" t="n">
        <f aca="false">SUM(U150:U170)</f>
        <v>53282.0404</v>
      </c>
      <c r="V171" s="30" t="n">
        <f aca="false">SUM(V150:V170)</f>
        <v>53282.0404</v>
      </c>
      <c r="W171" s="30" t="n">
        <f aca="false">SUM(W150:W170)</f>
        <v>69854.3028</v>
      </c>
      <c r="X171" s="30" t="n">
        <f aca="false">SUM(X150:X170)</f>
        <v>85887.7652</v>
      </c>
      <c r="Y171" s="30" t="n">
        <f aca="false">SUM(Y150:Y170)</f>
        <v>159835.0276</v>
      </c>
      <c r="Z171" s="30" t="n">
        <f aca="false">SUM(Z150:Z170)</f>
        <v>105410.004</v>
      </c>
      <c r="AA171" s="30" t="n">
        <f aca="false">SUM(AA150:AA170)</f>
        <v>120946.506</v>
      </c>
      <c r="AB171" s="30" t="n">
        <f aca="false">SUM(AB150:AB170)</f>
        <v>193857.996</v>
      </c>
      <c r="AC171" s="30" t="n">
        <f aca="false">SUM(AC150:AC170)</f>
        <v>152019.486</v>
      </c>
      <c r="AD171" s="30" t="n">
        <f aca="false">SUM(AD150:AD170)</f>
        <v>167555.982</v>
      </c>
      <c r="AE171" s="30" t="n">
        <f aca="false">SUM(AE150:AE170)</f>
        <v>240467.484</v>
      </c>
      <c r="AF171" s="30" t="n">
        <f aca="false">SUM(AF150:AF170)</f>
        <v>185883.577</v>
      </c>
      <c r="AG171" s="30" t="n">
        <f aca="false">SUM(AG150:AG170)</f>
        <v>176441.1605</v>
      </c>
      <c r="AH171" s="30" t="n">
        <f aca="false">SUM(AH150:AH170)</f>
        <v>209731.2855</v>
      </c>
      <c r="AI171" s="30" t="n">
        <f aca="false">SUM(AI150:AI170)</f>
        <v>151106.0555</v>
      </c>
      <c r="AJ171" s="30" t="n">
        <f aca="false">SUM(AJ150:AJ170)</f>
        <v>151536.2215</v>
      </c>
      <c r="AK171" s="30" t="n">
        <f aca="false">SUM(AK150:AK170)</f>
        <v>151966.3765</v>
      </c>
      <c r="AL171" s="30" t="n">
        <f aca="false">SUM(AL150:AL170)</f>
        <v>152396.537</v>
      </c>
      <c r="AM171" s="30" t="n">
        <f aca="false">SUM(AM150:AM170)</f>
        <v>152826.692</v>
      </c>
      <c r="AN171" s="30" t="n">
        <f aca="false">SUM(AN150:AN170)</f>
        <v>167498.6405</v>
      </c>
      <c r="AO171" s="30" t="n">
        <f aca="false">SUM(AO150:AO170)</f>
        <v>153687.0185</v>
      </c>
      <c r="AP171" s="30" t="n">
        <f aca="false">SUM(AP150:AP170)</f>
        <v>139875.391</v>
      </c>
      <c r="AQ171" s="30" t="n">
        <f aca="false">SUM(AQ150:AQ170)</f>
        <v>126063.7635</v>
      </c>
      <c r="AR171" s="30" t="n">
        <f aca="false">SUM(AR150:AR170)</f>
        <v>112252.1305</v>
      </c>
      <c r="AS171" s="30" t="n">
        <f aca="false">SUM(AS150:AS170)</f>
        <v>90627.735</v>
      </c>
      <c r="AT171" s="30" t="n">
        <f aca="false">SUM(AT150:AT170)</f>
        <v>159754.71</v>
      </c>
      <c r="AU171" s="30" t="n">
        <f aca="false">SUM(AU150:AU170)</f>
        <v>65515.68</v>
      </c>
      <c r="AV171" s="30" t="n">
        <f aca="false">SUM(AV150:AV170)</f>
        <v>52959.66</v>
      </c>
      <c r="AW171" s="30" t="n">
        <f aca="false">SUM(AW150:AW170)</f>
        <v>121601.0485</v>
      </c>
      <c r="AX171" s="30" t="n">
        <f aca="false">SUM(AX150:AX170)</f>
        <v>80797.05</v>
      </c>
      <c r="AY171" s="30" t="n">
        <f aca="false">SUM(AY150:AY170)</f>
        <v>67849.975</v>
      </c>
      <c r="AZ171" s="30" t="n">
        <f aca="false">SUM(AZ150:AZ170)</f>
        <v>123738.6125</v>
      </c>
      <c r="BA171" s="30" t="n">
        <f aca="false">SUM(BA150:BA170)</f>
        <v>41626.452</v>
      </c>
      <c r="BB171" s="30" t="n">
        <f aca="false">SUM(BB150:BB170)</f>
        <v>41196.286</v>
      </c>
      <c r="BC171" s="30" t="n">
        <f aca="false">SUM(BC150:BC170)</f>
        <v>974287.131</v>
      </c>
      <c r="BD171" s="30" t="n">
        <f aca="false">SUM(BD150:BD170)</f>
        <v>40335.9705</v>
      </c>
      <c r="BE171" s="30" t="n">
        <f aca="false">SUM(BE150:BE170)</f>
        <v>39905.81</v>
      </c>
      <c r="BF171" s="30" t="n">
        <f aca="false">SUM(BF150:BF170)</f>
        <v>170353.6495</v>
      </c>
      <c r="BG171" s="30" t="n">
        <f aca="false">SUM(BG150:BG170)</f>
        <v>39045.489</v>
      </c>
      <c r="BH171" s="30" t="n">
        <f aca="false">SUM(BH150:BH170)</f>
        <v>38615.3285</v>
      </c>
      <c r="BI171" s="30" t="n">
        <f aca="false">SUM(BI150:BI170)</f>
        <v>169061.168</v>
      </c>
      <c r="BJ171" s="30" t="n">
        <f aca="false">SUM(BJ150:BJ170)</f>
        <v>37755.0075</v>
      </c>
      <c r="BK171" s="30" t="n">
        <f aca="false">SUM(BK150:BK170)</f>
        <v>37324.847</v>
      </c>
      <c r="BL171" s="30" t="n">
        <f aca="false">SUM(BL150:BL170)</f>
        <v>167770.692</v>
      </c>
      <c r="BM171" s="30" t="n">
        <f aca="false">SUM(BM150:BM170)</f>
        <v>59965.026</v>
      </c>
      <c r="BN171" s="30" t="n">
        <f aca="false">SUM(BN150:BN170)</f>
        <v>59534.8655</v>
      </c>
      <c r="BO171" s="30" t="n">
        <f aca="false">SUM(BO150:BO170)</f>
        <v>243806.995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s="1" customFormat="tru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s="1" customFormat="tru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s="1" customFormat="tru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s="1" customFormat="tru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s="1" customFormat="tru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s="1" customFormat="tru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s="1" customFormat="tru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IF(ISBLANK(Actuals!N88),-8500*Escalation!$B$10,Actuals!N88)</f>
        <v>-8500</v>
      </c>
      <c r="N178" s="21" t="n">
        <f aca="false">IF(ISBLANK(Actuals!O88),-8500*Escalation!$B$11,Actuals!O88)</f>
        <v>-8500</v>
      </c>
      <c r="O178" s="21" t="n">
        <f aca="false">IF(ISBLANK(Actuals!P88),-8500*Escalation!$B$12,Actuals!P88)</f>
        <v>-8500</v>
      </c>
      <c r="P178" s="21" t="n">
        <f aca="false">IF(ISBLANK(Actuals!Q88),-8500*Escalation!$B$13,Actuals!Q88)</f>
        <v>-8500</v>
      </c>
      <c r="Q178" s="21" t="n">
        <f aca="false">IF(ISBLANK(Actuals!R88),-8500*Escalation!$B$14,Actuals!R88)</f>
        <v>-8670</v>
      </c>
      <c r="R178" s="21" t="n">
        <f aca="false">IF(ISBLANK(Actuals!S88),-8500*Escalation!$B$15,Actuals!S88)</f>
        <v>-8670</v>
      </c>
      <c r="S178" s="21" t="n">
        <f aca="false">IF(ISBLANK(Actuals!T88),-8500*Escalation!$B$16,Actuals!T88)</f>
        <v>-8670</v>
      </c>
      <c r="T178" s="21" t="n">
        <f aca="false">IF(ISBLANK(Actuals!U88),-8500*Escalation!$B$17,Actuals!U88)</f>
        <v>-8670</v>
      </c>
      <c r="U178" s="21" t="n">
        <f aca="false">IF(ISBLANK(Actuals!V88),-8500*Escalation!$B$18,Actuals!V88)</f>
        <v>-8670</v>
      </c>
      <c r="V178" s="21" t="n">
        <f aca="false">IF(ISBLANK(Actuals!W88),-8500*Escalation!$B$19,Actuals!W88)</f>
        <v>-8670</v>
      </c>
      <c r="W178" s="21" t="n">
        <f aca="false">IF(ISBLANK(Actuals!X88),-8500*Escalation!$B$20,Actuals!X88)</f>
        <v>-8670</v>
      </c>
      <c r="X178" s="21" t="n">
        <f aca="false">IF(ISBLANK(Actuals!Y88),-8500*Escalation!$B$21,Actuals!Y88)</f>
        <v>-8670</v>
      </c>
      <c r="Y178" s="21" t="n">
        <f aca="false">IF(ISBLANK(Actuals!Z88),-8500*Escalation!$B$22,Actuals!Z88)</f>
        <v>-8670</v>
      </c>
      <c r="Z178" s="21" t="n">
        <f aca="false">IF(ISBLANK(Actuals!AA88),-8500*Escalation!$B$23,Actuals!AA88)</f>
        <v>-8670</v>
      </c>
      <c r="AA178" s="21" t="n">
        <f aca="false">IF(ISBLANK(Actuals!AB88),-8500*Escalation!$B$24,Actuals!AB88)</f>
        <v>-8670</v>
      </c>
      <c r="AB178" s="21" t="n">
        <f aca="false">IF(ISBLANK(Actuals!AC88),-8500*Escalation!$B$25,Actuals!AC88)</f>
        <v>-8670</v>
      </c>
      <c r="AC178" s="21" t="n">
        <f aca="false">IF(ISBLANK(Actuals!AD88),-8500*Escalation!$B$26,Actuals!AD88)</f>
        <v>-8843.4</v>
      </c>
      <c r="AD178" s="21" t="n">
        <f aca="false">IF(ISBLANK(Actuals!AE88),-8500*Escalation!$B$27,Actuals!AE88)</f>
        <v>-8843.4</v>
      </c>
      <c r="AE178" s="21" t="n">
        <f aca="false">IF(ISBLANK(Actuals!AF88),-8500*Escalation!$B$28,Actuals!AF88)</f>
        <v>-8843.4</v>
      </c>
      <c r="AF178" s="21" t="n">
        <f aca="false">IF(ISBLANK(Actuals!AG88),-8500*Escalation!$B$29,Actuals!AG88)</f>
        <v>-8843.4</v>
      </c>
      <c r="AG178" s="21" t="n">
        <f aca="false">IF(ISBLANK(Actuals!AH88),-8500*Escalation!$B$30,Actuals!AH88)</f>
        <v>-8843.4</v>
      </c>
      <c r="AH178" s="21" t="n">
        <f aca="false">IF(ISBLANK(Actuals!AI88),-8500*Escalation!$B$31,Actuals!AI88)</f>
        <v>-8843.4</v>
      </c>
      <c r="AI178" s="21" t="n">
        <f aca="false">IF(ISBLANK(Actuals!AJ88),-8500*Escalation!$B$32,Actuals!AJ88)</f>
        <v>-8843.4</v>
      </c>
      <c r="AJ178" s="21" t="n">
        <f aca="false">IF(ISBLANK(Actuals!AK88),-8500*Escalation!$B$33,Actuals!AK88)</f>
        <v>-8843.4</v>
      </c>
      <c r="AK178" s="21" t="n">
        <f aca="false">IF(ISBLANK(Actuals!AL88),-8500*Escalation!$B$34,Actuals!AL88)</f>
        <v>-8843.4</v>
      </c>
      <c r="AL178" s="21" t="n">
        <f aca="false">IF(ISBLANK(Actuals!AM88),-8500*Escalation!$B$35,Actuals!AM88)</f>
        <v>-8843.4</v>
      </c>
      <c r="AM178" s="21" t="n">
        <f aca="false">IF(ISBLANK(Actuals!AN88),-8500*Escalation!$B$36,Actuals!AN88)</f>
        <v>-8843.4</v>
      </c>
      <c r="AN178" s="21" t="n">
        <f aca="false">IF(ISBLANK(Actuals!AO88),-8500*Escalation!$B$37,Actuals!AO88)</f>
        <v>-8843.4</v>
      </c>
      <c r="AO178" s="21" t="n">
        <f aca="false">IF(ISBLANK(Actuals!AP88),-8500*Escalation!$B$38,Actuals!AP88)</f>
        <v>-9020.268</v>
      </c>
      <c r="AP178" s="21" t="n">
        <f aca="false">IF(ISBLANK(Actuals!AQ88),-8500*Escalation!$B$39,Actuals!AQ88)</f>
        <v>-9020.268</v>
      </c>
      <c r="AQ178" s="21" t="n">
        <f aca="false">IF(ISBLANK(Actuals!AR88),-8500*Escalation!$B$40,Actuals!AR88)</f>
        <v>-9020.268</v>
      </c>
      <c r="AR178" s="21" t="n">
        <f aca="false">IF(ISBLANK(Actuals!AS88),-8500*Escalation!$B$41,Actuals!AS88)</f>
        <v>-9020.268</v>
      </c>
      <c r="AS178" s="21" t="n">
        <f aca="false">IF(ISBLANK(Actuals!AT88),-8500*Escalation!$B$42,Actuals!AT88)</f>
        <v>-9020.268</v>
      </c>
      <c r="AT178" s="21" t="n">
        <f aca="false">IF(ISBLANK(Actuals!AU88),-8500*Escalation!$B$43,Actuals!AU88)</f>
        <v>-9020.268</v>
      </c>
      <c r="AU178" s="21" t="n">
        <f aca="false">IF(ISBLANK(Actuals!AV88),-8500*Escalation!$B$44,Actuals!AV88)</f>
        <v>-9020.268</v>
      </c>
      <c r="AV178" s="21" t="n">
        <f aca="false">IF(ISBLANK(Actuals!AW88),-8500*Escalation!$B$45,Actuals!AW88)</f>
        <v>-9020.268</v>
      </c>
      <c r="AW178" s="21" t="n">
        <f aca="false">IF(ISBLANK(Actuals!AX88),-8500*Escalation!$B$46,Actuals!AX88)</f>
        <v>-9020.268</v>
      </c>
      <c r="AX178" s="21" t="n">
        <f aca="false">IF(ISBLANK(Actuals!AY88),-8500*Escalation!$B$47,Actuals!AY88)</f>
        <v>-9020.268</v>
      </c>
      <c r="AY178" s="21" t="n">
        <f aca="false">IF(ISBLANK(Actuals!AZ88),-8500*Escalation!$B$48,Actuals!AZ88)</f>
        <v>-9020.268</v>
      </c>
      <c r="AZ178" s="21" t="n">
        <f aca="false">IF(ISBLANK(Actuals!BA88),-8500*Escalation!$B$49,Actuals!BA88)</f>
        <v>-9020.268</v>
      </c>
      <c r="BA178" s="21" t="n">
        <f aca="false">IF(ISBLANK(Actuals!BB88),-8500*Escalation!$B$50,Actuals!BB88)</f>
        <v>-9200.67336</v>
      </c>
      <c r="BB178" s="21" t="n">
        <f aca="false">IF(ISBLANK(Actuals!BC88),-8500*Escalation!$B$51,Actuals!BC88)</f>
        <v>-9200.67336</v>
      </c>
      <c r="BC178" s="21" t="n">
        <f aca="false">IF(ISBLANK(Actuals!BD88),-8500*Escalation!$B$52,Actuals!BD88)</f>
        <v>-9200.67336</v>
      </c>
      <c r="BD178" s="21" t="n">
        <f aca="false">IF(ISBLANK(Actuals!BE88),-8500*Escalation!$B$53,Actuals!BE88)</f>
        <v>-9200.67336</v>
      </c>
      <c r="BE178" s="21" t="n">
        <f aca="false">IF(ISBLANK(Actuals!BF88),-8500*Escalation!$B$54,Actuals!BF88)</f>
        <v>-9200.67336</v>
      </c>
      <c r="BF178" s="21" t="n">
        <f aca="false">IF(ISBLANK(Actuals!BG88),-8500*Escalation!$B$55,Actuals!BG88)</f>
        <v>-9200.67336</v>
      </c>
      <c r="BG178" s="21" t="n">
        <f aca="false">IF(ISBLANK(Actuals!BH88),-8500*Escalation!$B$56,Actuals!BH88)</f>
        <v>-9200.67336</v>
      </c>
      <c r="BH178" s="21" t="n">
        <f aca="false">IF(ISBLANK(Actuals!BI88),-8500*Escalation!$B$57,Actuals!BI88)</f>
        <v>-9200.67336</v>
      </c>
      <c r="BI178" s="21" t="n">
        <f aca="false">IF(ISBLANK(Actuals!BJ88),-8500*Escalation!$B$58,Actuals!BJ88)</f>
        <v>-9200.67336</v>
      </c>
      <c r="BJ178" s="21" t="n">
        <f aca="false">IF(ISBLANK(Actuals!BK88),-8500*Escalation!$B$59,Actuals!BK88)</f>
        <v>-9200.67336</v>
      </c>
      <c r="BK178" s="21" t="n">
        <f aca="false">IF(ISBLANK(Actuals!BL88),-8500*Escalation!$B$60,Actuals!BL88)</f>
        <v>-9200.67336</v>
      </c>
      <c r="BL178" s="21" t="n">
        <f aca="false">IF(ISBLANK(Actuals!BM88),-8500*Escalation!$B$61,Actuals!BM88)</f>
        <v>-9200.67336</v>
      </c>
      <c r="BM178" s="21" t="n">
        <f aca="false">IF(ISBLANK(Actuals!BN88),-8500*Escalation!$B$62,Actuals!BN88)</f>
        <v>-9384.6868272</v>
      </c>
      <c r="BN178" s="21" t="n">
        <f aca="false">IF(ISBLANK(Actuals!BO88),-8500*Escalation!$B$63,Actuals!BO88)</f>
        <v>-9384.6868272</v>
      </c>
      <c r="BO178" s="21" t="n">
        <f aca="false">IF(ISBLANK(Actuals!BP88),-8500*Escalation!$B$64,Actuals!BP88)</f>
        <v>-9384.6868272</v>
      </c>
      <c r="BP178" s="21" t="n">
        <f aca="false">IF(ISBLANK(Actuals!BQ88),-8500*Escalation!$B$65,Actuals!BQ88)</f>
        <v>-9384.6868272</v>
      </c>
      <c r="BQ178" s="21" t="n">
        <f aca="false">IF(ISBLANK(Actuals!BR88),-8500*Escalation!$B$66,Actuals!BR88)</f>
        <v>-9384.6868272</v>
      </c>
      <c r="BR178" s="21" t="n">
        <f aca="false">IF(ISBLANK(Actuals!BS88),-8500*Escalation!$B$67,Actuals!BS88)</f>
        <v>-9384.6868272</v>
      </c>
      <c r="BS178" s="21" t="n">
        <f aca="false">IF(ISBLANK(Actuals!BT88),-8500*Escalation!$B$68,Actuals!BT88)</f>
        <v>-9384.6868272</v>
      </c>
      <c r="BT178" s="21" t="n">
        <f aca="false">IF(ISBLANK(Actuals!BU88),-8500*Escalation!$B$69,Actuals!BU88)</f>
        <v>-9384.6868272</v>
      </c>
      <c r="BU178" s="21" t="n">
        <f aca="false">IF(ISBLANK(Actuals!BV88),-8500*Escalation!$B$70,Actuals!BV88)</f>
        <v>-9384.6868272</v>
      </c>
      <c r="BV178" s="21" t="n">
        <f aca="false">IF(ISBLANK(Actuals!BW88),-8500*Escalation!$B$71,Actuals!BW88)</f>
        <v>-9384.6868272</v>
      </c>
      <c r="BW178" s="21" t="n">
        <f aca="false">IF(ISBLANK(Actuals!BX88),-8500*Escalation!$B$72,Actuals!BX88)</f>
        <v>-9384.6868272</v>
      </c>
      <c r="BX178" s="21" t="n">
        <f aca="false">IF(ISBLANK(Actuals!BY88),-8500*Escalation!$B$73,Actuals!BY88)</f>
        <v>-9384.6868272</v>
      </c>
      <c r="BY178" s="21" t="n">
        <f aca="false">IF(ISBLANK(Actuals!BZ88),-8500*Escalation!$B$74,Actuals!BZ88)</f>
        <v>-9572.380563744</v>
      </c>
      <c r="BZ178" s="21" t="n">
        <f aca="false">IF(ISBLANK(Actuals!CA88),-8500*Escalation!$B$75,Actuals!CA88)</f>
        <v>-9572.380563744</v>
      </c>
      <c r="CA178" s="21" t="n">
        <f aca="false">IF(ISBLANK(Actuals!CB88),-8500*Escalation!$B$76,Actuals!CB88)</f>
        <v>-9572.380563744</v>
      </c>
      <c r="CB178" s="21" t="n">
        <f aca="false">IF(ISBLANK(Actuals!CC88),-8500*Escalation!$B$77,Actuals!CC88)</f>
        <v>-9572.380563744</v>
      </c>
      <c r="CC178" s="21" t="n">
        <f aca="false">IF(ISBLANK(Actuals!CD88),-8500*Escalation!$B$78,Actuals!CD88)</f>
        <v>-9572.380563744</v>
      </c>
      <c r="CD178" s="21" t="n">
        <f aca="false">IF(ISBLANK(Actuals!CE88),-8500*Escalation!$B$79,Actuals!CE88)</f>
        <v>-9572.380563744</v>
      </c>
      <c r="CE178" s="21" t="n">
        <f aca="false">IF(ISBLANK(Actuals!CF88),-8500*Escalation!$B$80,Actuals!CF88)</f>
        <v>-9572.380563744</v>
      </c>
      <c r="CF178" s="21" t="n">
        <f aca="false">IF(ISBLANK(Actuals!CG88),-8500*Escalation!$B$81,Actuals!CG88)</f>
        <v>-9572.380563744</v>
      </c>
      <c r="CG178" s="21" t="n">
        <f aca="false">IF(ISBLANK(Actuals!CH88),-8500*Escalation!$B$82,Actuals!CH88)</f>
        <v>-9572.380563744</v>
      </c>
      <c r="CH178" s="21" t="n">
        <f aca="false">IF(ISBLANK(Actuals!CI88),-8500*Escalation!$B$83,Actuals!CI88)</f>
        <v>-9572.380563744</v>
      </c>
      <c r="CI178" s="21" t="n">
        <f aca="false">IF(ISBLANK(Actuals!CJ88),-8500*Escalation!$B$84,Actuals!CJ88)</f>
        <v>-9572.380563744</v>
      </c>
      <c r="CJ178" s="21" t="n">
        <f aca="false">IF(ISBLANK(Actuals!CK88),-8500*Escalation!$B$85,Actuals!CK88)</f>
        <v>-9572.380563744</v>
      </c>
      <c r="CK178" s="21" t="n">
        <f aca="false">IF(ISBLANK(Actuals!CL88),-8500*Escalation!$B$86,Actuals!CL88)</f>
        <v>-9763.82817501888</v>
      </c>
      <c r="CL178" s="21" t="n">
        <f aca="false">IF(ISBLANK(Actuals!CM88),-8500*Escalation!$B$87,Actuals!CM88)</f>
        <v>-9763.82817501888</v>
      </c>
      <c r="CM178" s="21" t="n">
        <f aca="false">IF(ISBLANK(Actuals!CN88),-8500*Escalation!$B$88,Actuals!CN88)</f>
        <v>-9763.82817501888</v>
      </c>
      <c r="CN178" s="21" t="n">
        <f aca="false">IF(ISBLANK(Actuals!CO88),-8500*Escalation!$B$89,Actuals!CO88)</f>
        <v>-9763.82817501888</v>
      </c>
      <c r="CO178" s="21" t="n">
        <f aca="false">IF(ISBLANK(Actuals!CP88),-8500*Escalation!$B$90,Actuals!CP88)</f>
        <v>-9763.82817501888</v>
      </c>
      <c r="CP178" s="21" t="n">
        <f aca="false">IF(ISBLANK(Actuals!CQ88),-8500*Escalation!$B$91,Actuals!CQ88)</f>
        <v>-9763.82817501888</v>
      </c>
      <c r="CQ178" s="21" t="n">
        <f aca="false">IF(ISBLANK(Actuals!CR88),-8500*Escalation!$B$92,Actuals!CR88)</f>
        <v>-9763.82817501888</v>
      </c>
      <c r="CR178" s="21" t="n">
        <f aca="false">IF(ISBLANK(Actuals!CS88),-8500*Escalation!$B$93,Actuals!CS88)</f>
        <v>-9763.82817501888</v>
      </c>
      <c r="CS178" s="21" t="n">
        <f aca="false">IF(ISBLANK(Actuals!CT88),-8500*Escalation!$B$94,Actuals!CT88)</f>
        <v>-9763.82817501888</v>
      </c>
      <c r="CT178" s="21" t="n">
        <f aca="false">IF(ISBLANK(Actuals!CU88),-8500*Escalation!$B$95,Actuals!CU88)</f>
        <v>-9763.82817501888</v>
      </c>
      <c r="CU178" s="21" t="n">
        <f aca="false">IF(ISBLANK(Actuals!CV88),-8500*Escalation!$B$96,Actuals!CV88)</f>
        <v>-9763.82817501888</v>
      </c>
      <c r="CV178" s="21" t="n">
        <f aca="false">IF(ISBLANK(Actuals!CW88),-8500*Escalation!$B$97,Actuals!CW88)</f>
        <v>-9763.82817501888</v>
      </c>
      <c r="CW178" s="21" t="n">
        <f aca="false">IF(ISBLANK(Actuals!CX88),-8500*Escalation!$B$98,Actuals!CX88)</f>
        <v>-9959.10473851926</v>
      </c>
      <c r="CX178" s="21" t="n">
        <f aca="false">IF(ISBLANK(Actuals!CY88),-8500*Escalation!$B$99,Actuals!CY88)</f>
        <v>-9959.10473851926</v>
      </c>
      <c r="CY178" s="21" t="n">
        <f aca="false">IF(ISBLANK(Actuals!CZ88),-8500*Escalation!$B$100,Actuals!CZ88)</f>
        <v>-9959.10473851926</v>
      </c>
      <c r="CZ178" s="21" t="n">
        <f aca="false">IF(ISBLANK(Actuals!DA88),-8500*Escalation!$B$101,Actuals!DA88)</f>
        <v>-9959.10473851926</v>
      </c>
      <c r="DA178" s="21" t="n">
        <f aca="false">IF(ISBLANK(Actuals!DB88),-8500*Escalation!$B$102,Actuals!DB88)</f>
        <v>-9959.10473851926</v>
      </c>
      <c r="DB178" s="21" t="n">
        <f aca="false">IF(ISBLANK(Actuals!DC88),-8500*Escalation!$B$103,Actuals!DC88)</f>
        <v>-9959.10473851926</v>
      </c>
      <c r="DC178" s="21" t="n">
        <f aca="false">IF(ISBLANK(Actuals!DD88),-8500*Escalation!$B$104,Actuals!DD88)</f>
        <v>-9959.10473851926</v>
      </c>
      <c r="DD178" s="21" t="n">
        <f aca="false">IF(ISBLANK(Actuals!DE88),-8500*Escalation!$B$105,Actuals!DE88)</f>
        <v>-9959.10473851926</v>
      </c>
      <c r="DE178" s="21" t="n">
        <f aca="false">IF(ISBLANK(Actuals!DF88),-8500*Escalation!$B$106,Actuals!DF88)</f>
        <v>-9959.10473851926</v>
      </c>
    </row>
    <row r="179" s="1" customFormat="tru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s="1" customFormat="tru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s="1" customFormat="tru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s="1" customFormat="tru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s="1" customFormat="tru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s="1" customFormat="tru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s="1" customFormat="tru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s="1" customFormat="tru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s="1" customFormat="tru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s="1" customFormat="tru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s="1" customFormat="tru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s="1" customFormat="tru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s="1" customFormat="tru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s="1" customFormat="tru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s="1" customFormat="tru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s="1" customFormat="tru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s="1" customFormat="tru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s="1" customFormat="tru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s="1" customFormat="tru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-188116.133333333</v>
      </c>
      <c r="N202" s="30" t="n">
        <f aca="false">SUM(N173:N201)+Actuals!O113</f>
        <v>-479339.253333333</v>
      </c>
      <c r="O202" s="30" t="n">
        <f aca="false">SUM(O173:O201)+Actuals!P113</f>
        <v>-188116.133333333</v>
      </c>
      <c r="P202" s="30" t="n">
        <f aca="false">SUM(P173:P201)+Actuals!Q113</f>
        <v>-188116.133333333</v>
      </c>
      <c r="Q202" s="30" t="n">
        <f aca="false">SUM(Q173:Q201)+Actuals!R113</f>
        <v>-191878.456</v>
      </c>
      <c r="R202" s="30" t="n">
        <f aca="false">SUM(R173:R201)+Actuals!S113</f>
        <v>-191878.456</v>
      </c>
      <c r="S202" s="30" t="n">
        <f aca="false">SUM(S173:S201)+Actuals!T113</f>
        <v>-191878.456</v>
      </c>
      <c r="T202" s="30" t="n">
        <f aca="false">SUM(T173:T201)+Actuals!U113</f>
        <v>-191878.456</v>
      </c>
      <c r="U202" s="30" t="n">
        <f aca="false">SUM(U173:U201)+Actuals!V113</f>
        <v>-191878.456</v>
      </c>
      <c r="V202" s="30" t="n">
        <f aca="false">SUM(V173:V201)+Actuals!W113</f>
        <v>-191878.456</v>
      </c>
      <c r="W202" s="30" t="n">
        <f aca="false">SUM(W173:W201)+Actuals!X113</f>
        <v>-191878.456</v>
      </c>
      <c r="X202" s="30" t="n">
        <f aca="false">SUM(X173:X201)+Actuals!Y113</f>
        <v>-191878.456</v>
      </c>
      <c r="Y202" s="30" t="n">
        <f aca="false">SUM(Y173:Y201)+Actuals!Z113</f>
        <v>-191878.456</v>
      </c>
      <c r="Z202" s="30" t="n">
        <f aca="false">SUM(Z173:Z201)+Actuals!AA113</f>
        <v>-191878.456</v>
      </c>
      <c r="AA202" s="30" t="n">
        <f aca="false">SUM(AA173:AA201)+Actuals!AB113</f>
        <v>-191878.456</v>
      </c>
      <c r="AB202" s="30" t="n">
        <f aca="false">SUM(AB173:AB201)+Actuals!AC113</f>
        <v>-191878.456</v>
      </c>
      <c r="AC202" s="30" t="n">
        <f aca="false">SUM(AC173:AC201)+Actuals!AD113</f>
        <v>-195716.02512</v>
      </c>
      <c r="AD202" s="30" t="n">
        <f aca="false">SUM(AD173:AD201)+Actuals!AE113</f>
        <v>-195716.02512</v>
      </c>
      <c r="AE202" s="30" t="n">
        <f aca="false">SUM(AE173:AE201)+Actuals!AF113</f>
        <v>-195716.02512</v>
      </c>
      <c r="AF202" s="30" t="n">
        <f aca="false">SUM(AF173:AF201)+Actuals!AG113</f>
        <v>-195716.02512</v>
      </c>
      <c r="AG202" s="30" t="n">
        <f aca="false">SUM(AG173:AG201)+Actuals!AH113</f>
        <v>-195716.02512</v>
      </c>
      <c r="AH202" s="30" t="n">
        <f aca="false">SUM(AH173:AH201)+Actuals!AI113</f>
        <v>-195716.02512</v>
      </c>
      <c r="AI202" s="30" t="n">
        <f aca="false">SUM(AI173:AI201)+Actuals!AJ113</f>
        <v>-195716.02512</v>
      </c>
      <c r="AJ202" s="30" t="n">
        <f aca="false">SUM(AJ173:AJ201)+Actuals!AK113</f>
        <v>-195716.02512</v>
      </c>
      <c r="AK202" s="30" t="n">
        <f aca="false">SUM(AK173:AK201)+Actuals!AL113</f>
        <v>-195716.02512</v>
      </c>
      <c r="AL202" s="30" t="n">
        <f aca="false">SUM(AL173:AL201)+Actuals!AM113</f>
        <v>-195716.02512</v>
      </c>
      <c r="AM202" s="30" t="n">
        <f aca="false">SUM(AM173:AM201)+Actuals!AN113</f>
        <v>-195716.02512</v>
      </c>
      <c r="AN202" s="30" t="n">
        <f aca="false">SUM(AN173:AN201)+Actuals!AO113</f>
        <v>-195716.02512</v>
      </c>
      <c r="AO202" s="30" t="n">
        <f aca="false">SUM(AO173:AO201)+Actuals!AP113</f>
        <v>-199630.3456224</v>
      </c>
      <c r="AP202" s="30" t="n">
        <f aca="false">SUM(AP173:AP201)+Actuals!AQ113</f>
        <v>-199630.3456224</v>
      </c>
      <c r="AQ202" s="30" t="n">
        <f aca="false">SUM(AQ173:AQ201)+Actuals!AR113</f>
        <v>-199630.3456224</v>
      </c>
      <c r="AR202" s="30" t="n">
        <f aca="false">SUM(AR173:AR201)+Actuals!AS113</f>
        <v>-199630.3456224</v>
      </c>
      <c r="AS202" s="30" t="n">
        <f aca="false">SUM(AS173:AS201)+Actuals!AT113</f>
        <v>-199630.3456224</v>
      </c>
      <c r="AT202" s="30" t="n">
        <f aca="false">SUM(AT173:AT201)+Actuals!AU113</f>
        <v>-281313.3456224</v>
      </c>
      <c r="AU202" s="30" t="n">
        <f aca="false">SUM(AU173:AU201)+Actuals!AV113</f>
        <v>-199630.3456224</v>
      </c>
      <c r="AV202" s="30" t="n">
        <f aca="false">SUM(AV173:AV201)+Actuals!AW113</f>
        <v>-199630.3456224</v>
      </c>
      <c r="AW202" s="30" t="n">
        <f aca="false">SUM(AW173:AW201)+Actuals!AX113</f>
        <v>-281312.3456224</v>
      </c>
      <c r="AX202" s="30" t="n">
        <f aca="false">SUM(AX173:AX201)+Actuals!AY113</f>
        <v>-199630.3456224</v>
      </c>
      <c r="AY202" s="30" t="n">
        <f aca="false">SUM(AY173:AY201)+Actuals!AZ113</f>
        <v>-199630.3456224</v>
      </c>
      <c r="AZ202" s="30" t="n">
        <f aca="false">SUM(AZ173:AZ201)+Actuals!BA113</f>
        <v>-281312.3456224</v>
      </c>
      <c r="BA202" s="30" t="n">
        <f aca="false">SUM(BA173:BA201)+Actuals!BB113</f>
        <v>-203622.952534848</v>
      </c>
      <c r="BB202" s="30" t="n">
        <f aca="false">SUM(BB173:BB201)+Actuals!BC113</f>
        <v>-203622.952534848</v>
      </c>
      <c r="BC202" s="30" t="n">
        <f aca="false">SUM(BC173:BC201)+Actuals!BD113</f>
        <v>-1137143.95253485</v>
      </c>
      <c r="BD202" s="30" t="n">
        <f aca="false">SUM(BD173:BD201)+Actuals!BE113</f>
        <v>-203622.952534848</v>
      </c>
      <c r="BE202" s="30" t="n">
        <f aca="false">SUM(BE173:BE201)+Actuals!BF113</f>
        <v>-203622.952534848</v>
      </c>
      <c r="BF202" s="30" t="n">
        <f aca="false">SUM(BF173:BF201)+Actuals!BG113</f>
        <v>-334500.952534848</v>
      </c>
      <c r="BG202" s="30" t="n">
        <f aca="false">SUM(BG173:BG201)+Actuals!BH113</f>
        <v>-203622.952534848</v>
      </c>
      <c r="BH202" s="30" t="n">
        <f aca="false">SUM(BH173:BH201)+Actuals!BI113</f>
        <v>-203622.952534848</v>
      </c>
      <c r="BI202" s="30" t="n">
        <f aca="false">SUM(BI173:BI201)+Actuals!BJ113</f>
        <v>-334498.952534848</v>
      </c>
      <c r="BJ202" s="30" t="n">
        <f aca="false">SUM(BJ173:BJ201)+Actuals!BK113</f>
        <v>-203622.952534848</v>
      </c>
      <c r="BK202" s="30" t="n">
        <f aca="false">SUM(BK173:BK201)+Actuals!BL113</f>
        <v>-203622.952534848</v>
      </c>
      <c r="BL202" s="30" t="n">
        <f aca="false">SUM(BL173:BL201)+Actuals!BM113</f>
        <v>-334498.952534848</v>
      </c>
      <c r="BM202" s="30" t="n">
        <f aca="false">SUM(BM173:BM201)+Actuals!BN113</f>
        <v>-207695.411585545</v>
      </c>
      <c r="BN202" s="30" t="n">
        <f aca="false">SUM(BN173:BN201)+Actuals!BO113</f>
        <v>-207695.411585545</v>
      </c>
      <c r="BO202" s="30" t="n">
        <f aca="false">SUM(BO173:BO201)+Actuals!BP113</f>
        <v>-338571.411585545</v>
      </c>
      <c r="BP202" s="30" t="n">
        <f aca="false">SUM(BP173:BP201)+Actuals!BQ113</f>
        <v>-207695.411585545</v>
      </c>
      <c r="BQ202" s="30" t="n">
        <f aca="false">SUM(BQ173:BQ201)+Actuals!BR113</f>
        <v>-207695.411585545</v>
      </c>
      <c r="BR202" s="30" t="n">
        <f aca="false">SUM(BR173:BR201)+Actuals!BS113</f>
        <v>-296851.061585545</v>
      </c>
      <c r="BS202" s="30" t="n">
        <f aca="false">SUM(BS173:BS201)+Actuals!BT113</f>
        <v>-207695.411585545</v>
      </c>
      <c r="BT202" s="30" t="n">
        <f aca="false">SUM(BT173:BT201)+Actuals!BU113</f>
        <v>-207695.411585545</v>
      </c>
      <c r="BU202" s="30" t="n">
        <f aca="false">SUM(BU173:BU201)+Actuals!BV113</f>
        <v>-282335.411585545</v>
      </c>
      <c r="BV202" s="30" t="n">
        <f aca="false">SUM(BV173:BV201)+Actuals!BW113</f>
        <v>-207695.411585545</v>
      </c>
      <c r="BW202" s="30" t="n">
        <f aca="false">SUM(BW173:BW201)+Actuals!BX113</f>
        <v>-207695.411585545</v>
      </c>
      <c r="BX202" s="30" t="n">
        <f aca="false">SUM(BX173:BX201)+Actuals!BY113</f>
        <v>-282335.411585545</v>
      </c>
      <c r="BY202" s="30" t="n">
        <f aca="false">SUM(BY173:BY201)+Actuals!BZ113</f>
        <v>-211849.319817256</v>
      </c>
      <c r="BZ202" s="30" t="n">
        <f aca="false">SUM(BZ173:BZ201)+Actuals!CA113</f>
        <v>-211849.319817256</v>
      </c>
      <c r="CA202" s="30" t="n">
        <f aca="false">SUM(CA173:CA201)+Actuals!CB113</f>
        <v>-359645.319817256</v>
      </c>
      <c r="CB202" s="30" t="n">
        <f aca="false">SUM(CB173:CB201)+Actuals!CC113</f>
        <v>-211849.319817256</v>
      </c>
      <c r="CC202" s="30" t="n">
        <f aca="false">SUM(CC173:CC201)+Actuals!CD113</f>
        <v>-211849.319817256</v>
      </c>
      <c r="CD202" s="30" t="n">
        <f aca="false">SUM(CD173:CD201)+Actuals!CE113</f>
        <v>-366367.319817256</v>
      </c>
      <c r="CE202" s="30" t="n">
        <f aca="false">SUM(CE173:CE201)+Actuals!CF113</f>
        <v>-211849.319817256</v>
      </c>
      <c r="CF202" s="30" t="n">
        <f aca="false">SUM(CF173:CF201)+Actuals!CG113</f>
        <v>-211849.319817256</v>
      </c>
      <c r="CG202" s="30" t="n">
        <f aca="false">SUM(CG173:CG201)+Actuals!CH113</f>
        <v>-366366.319817256</v>
      </c>
      <c r="CH202" s="30" t="n">
        <f aca="false">SUM(CH173:CH201)+Actuals!CI113</f>
        <v>-211849.319817256</v>
      </c>
      <c r="CI202" s="30" t="n">
        <f aca="false">SUM(CI173:CI201)+Actuals!CJ113</f>
        <v>-211849.319817256</v>
      </c>
      <c r="CJ202" s="30" t="n">
        <f aca="false">SUM(CJ173:CJ201)+Actuals!CK113</f>
        <v>-359758.293210777</v>
      </c>
      <c r="CK202" s="30" t="n">
        <f aca="false">SUM(CK173:CK201)+Actuals!CL113</f>
        <v>-289241.306213601</v>
      </c>
      <c r="CL202" s="30" t="n">
        <f aca="false">SUM(CL173:CL201)+Actuals!CM113</f>
        <v>-289241.306213601</v>
      </c>
      <c r="CM202" s="30" t="n">
        <f aca="false">SUM(CM173:CM201)+Actuals!CN113</f>
        <v>-289241.306213601</v>
      </c>
      <c r="CN202" s="30" t="n">
        <f aca="false">SUM(CN173:CN201)+Actuals!CO113</f>
        <v>-289241.306213601</v>
      </c>
      <c r="CO202" s="30" t="n">
        <f aca="false">SUM(CO173:CO201)+Actuals!CP113</f>
        <v>-289241.306213601</v>
      </c>
      <c r="CP202" s="30" t="n">
        <f aca="false">SUM(CP173:CP201)+Actuals!CQ113</f>
        <v>-289241.306213601</v>
      </c>
      <c r="CQ202" s="30" t="n">
        <f aca="false">SUM(CQ173:CQ201)+Actuals!CR113</f>
        <v>-289241.306213601</v>
      </c>
      <c r="CR202" s="30" t="n">
        <f aca="false">SUM(CR173:CR201)+Actuals!CS113</f>
        <v>-289241.306213601</v>
      </c>
      <c r="CS202" s="30" t="n">
        <f aca="false">SUM(CS173:CS201)+Actuals!CT113</f>
        <v>-289241.306213601</v>
      </c>
      <c r="CT202" s="30" t="n">
        <f aca="false">SUM(CT173:CT201)+Actuals!CU113</f>
        <v>-280219.337532272</v>
      </c>
      <c r="CU202" s="30" t="n">
        <f aca="false">SUM(CU173:CU201)+Actuals!CV113</f>
        <v>-280219.337532272</v>
      </c>
      <c r="CV202" s="30" t="n">
        <f aca="false">SUM(CV173:CV201)+Actuals!CW113</f>
        <v>-280219.337532272</v>
      </c>
      <c r="CW202" s="30" t="n">
        <f aca="false">SUM(CW173:CW201)+Actuals!CX113</f>
        <v>-228652.473219325</v>
      </c>
      <c r="CX202" s="30" t="n">
        <f aca="false">SUM(CX173:CX201)+Actuals!CY113</f>
        <v>-211205.624282918</v>
      </c>
      <c r="CY202" s="30" t="n">
        <f aca="false">SUM(CY173:CY201)+Actuals!CZ113</f>
        <v>-211205.624282918</v>
      </c>
      <c r="CZ202" s="30" t="n">
        <f aca="false">SUM(CZ173:CZ201)+Actuals!DA113</f>
        <v>-211205.624282918</v>
      </c>
      <c r="DA202" s="30" t="n">
        <f aca="false">SUM(DA173:DA201)+Actuals!DB113</f>
        <v>-211205.624282918</v>
      </c>
      <c r="DB202" s="30" t="n">
        <f aca="false">SUM(DB173:DB201)+Actuals!DC113</f>
        <v>-211205.624282918</v>
      </c>
      <c r="DC202" s="30" t="n">
        <f aca="false">SUM(DC173:DC201)+Actuals!DD113</f>
        <v>-211205.624282918</v>
      </c>
      <c r="DD202" s="30" t="n">
        <f aca="false">SUM(DD173:DD201)+Actuals!DE113</f>
        <v>-211205.624282918</v>
      </c>
      <c r="DE202" s="30" t="n">
        <f aca="false">SUM(DE173:DE201)+Actuals!DF113</f>
        <v>-211205.624282918</v>
      </c>
    </row>
    <row r="203" s="1" customFormat="tru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-154709.883333333</v>
      </c>
      <c r="N203" s="37" t="n">
        <f aca="false">N171+N202</f>
        <v>25834.8638095239</v>
      </c>
      <c r="O203" s="37" t="n">
        <f aca="false">O171+O202</f>
        <v>-123809.873333333</v>
      </c>
      <c r="P203" s="37" t="n">
        <f aca="false">P171+P202</f>
        <v>-123309.873333333</v>
      </c>
      <c r="Q203" s="37" t="n">
        <f aca="false">Q171+Q202</f>
        <v>-103939.9656</v>
      </c>
      <c r="R203" s="37" t="n">
        <f aca="false">R171+R202</f>
        <v>-110190.1656</v>
      </c>
      <c r="S203" s="37" t="n">
        <f aca="false">S171+S202</f>
        <v>-110190.1656</v>
      </c>
      <c r="T203" s="37" t="n">
        <f aca="false">T171+T202</f>
        <v>-135696.4156</v>
      </c>
      <c r="U203" s="37" t="n">
        <f aca="false">U171+U202</f>
        <v>-138596.4156</v>
      </c>
      <c r="V203" s="37" t="n">
        <f aca="false">V171+V202</f>
        <v>-138596.4156</v>
      </c>
      <c r="W203" s="37" t="n">
        <f aca="false">W171+W202</f>
        <v>-122024.1532</v>
      </c>
      <c r="X203" s="37" t="n">
        <f aca="false">X171+X202</f>
        <v>-105990.6908</v>
      </c>
      <c r="Y203" s="37" t="n">
        <f aca="false">Y171+Y202</f>
        <v>-32043.4284</v>
      </c>
      <c r="Z203" s="37" t="n">
        <f aca="false">Z171+Z202</f>
        <v>-86468.452</v>
      </c>
      <c r="AA203" s="37" t="n">
        <f aca="false">AA171+AA202</f>
        <v>-70931.95</v>
      </c>
      <c r="AB203" s="37" t="n">
        <f aca="false">AB171+AB202</f>
        <v>1979.53999999998</v>
      </c>
      <c r="AC203" s="37" t="n">
        <f aca="false">AC171+AC202</f>
        <v>-43696.53912</v>
      </c>
      <c r="AD203" s="37" t="n">
        <f aca="false">AD171+AD202</f>
        <v>-28160.04312</v>
      </c>
      <c r="AE203" s="37" t="n">
        <f aca="false">AE171+AE202</f>
        <v>44751.45888</v>
      </c>
      <c r="AF203" s="37" t="n">
        <f aca="false">AF171+AF202</f>
        <v>-9832.44812000002</v>
      </c>
      <c r="AG203" s="37" t="n">
        <f aca="false">AG171+AG202</f>
        <v>-19274.86462</v>
      </c>
      <c r="AH203" s="37" t="n">
        <f aca="false">AH171+AH202</f>
        <v>14015.26038</v>
      </c>
      <c r="AI203" s="37" t="n">
        <f aca="false">AI171+AI202</f>
        <v>-44609.96962</v>
      </c>
      <c r="AJ203" s="37" t="n">
        <f aca="false">AJ171+AJ202</f>
        <v>-44179.80362</v>
      </c>
      <c r="AK203" s="37" t="n">
        <f aca="false">AK171+AK202</f>
        <v>-43749.64862</v>
      </c>
      <c r="AL203" s="37" t="n">
        <f aca="false">AL171+AL202</f>
        <v>-43319.48812</v>
      </c>
      <c r="AM203" s="37" t="n">
        <f aca="false">AM171+AM202</f>
        <v>-42889.33312</v>
      </c>
      <c r="AN203" s="37" t="n">
        <f aca="false">AN171+AN202</f>
        <v>-28217.38462</v>
      </c>
      <c r="AO203" s="37" t="n">
        <f aca="false">AO171+AO202</f>
        <v>-45943.3271224</v>
      </c>
      <c r="AP203" s="37" t="n">
        <f aca="false">AP171+AP202</f>
        <v>-59754.9546224</v>
      </c>
      <c r="AQ203" s="37" t="n">
        <f aca="false">AQ171+AQ202</f>
        <v>-73566.5821224</v>
      </c>
      <c r="AR203" s="37" t="n">
        <f aca="false">AR171+AR202</f>
        <v>-87378.2151224</v>
      </c>
      <c r="AS203" s="37" t="n">
        <f aca="false">AS171+AS202</f>
        <v>-109002.6106224</v>
      </c>
      <c r="AT203" s="37" t="n">
        <f aca="false">AT171+AT202</f>
        <v>-121558.6356224</v>
      </c>
      <c r="AU203" s="37" t="n">
        <f aca="false">AU171+AU202</f>
        <v>-134114.6656224</v>
      </c>
      <c r="AV203" s="37" t="n">
        <f aca="false">AV171+AV202</f>
        <v>-146670.6856224</v>
      </c>
      <c r="AW203" s="37" t="n">
        <f aca="false">AW171+AW202</f>
        <v>-159711.2971224</v>
      </c>
      <c r="AX203" s="37" t="n">
        <f aca="false">AX171+AX202</f>
        <v>-118833.2956224</v>
      </c>
      <c r="AY203" s="37" t="n">
        <f aca="false">AY171+AY202</f>
        <v>-131780.3706224</v>
      </c>
      <c r="AZ203" s="37" t="n">
        <f aca="false">AZ171+AZ202</f>
        <v>-157573.7331224</v>
      </c>
      <c r="BA203" s="37" t="n">
        <f aca="false">BA171+BA202</f>
        <v>-161996.500534848</v>
      </c>
      <c r="BB203" s="37" t="n">
        <f aca="false">BB171+BB202</f>
        <v>-162426.666534848</v>
      </c>
      <c r="BC203" s="37" t="n">
        <f aca="false">BC171+BC202</f>
        <v>-162856.821534848</v>
      </c>
      <c r="BD203" s="37" t="n">
        <f aca="false">BD171+BD202</f>
        <v>-163286.982034848</v>
      </c>
      <c r="BE203" s="37" t="n">
        <f aca="false">BE171+BE202</f>
        <v>-163717.142534848</v>
      </c>
      <c r="BF203" s="37" t="n">
        <f aca="false">BF171+BF202</f>
        <v>-164147.303034848</v>
      </c>
      <c r="BG203" s="37" t="n">
        <f aca="false">BG171+BG202</f>
        <v>-164577.463534848</v>
      </c>
      <c r="BH203" s="37" t="n">
        <f aca="false">BH171+BH202</f>
        <v>-165007.624034848</v>
      </c>
      <c r="BI203" s="37" t="n">
        <f aca="false">BI171+BI202</f>
        <v>-165437.784534848</v>
      </c>
      <c r="BJ203" s="37" t="n">
        <f aca="false">BJ171+BJ202</f>
        <v>-165867.945034848</v>
      </c>
      <c r="BK203" s="37" t="n">
        <f aca="false">BK171+BK202</f>
        <v>-166298.105534848</v>
      </c>
      <c r="BL203" s="37" t="n">
        <f aca="false">BL171+BL202</f>
        <v>-166728.260534848</v>
      </c>
      <c r="BM203" s="37" t="n">
        <f aca="false">BM171+BM202</f>
        <v>-147730.385585545</v>
      </c>
      <c r="BN203" s="37" t="n">
        <f aca="false">BN171+BN202</f>
        <v>-148160.546085545</v>
      </c>
      <c r="BO203" s="37" t="n">
        <f aca="false">BO171+BO202</f>
        <v>-94764.4165855449</v>
      </c>
      <c r="BP203" s="37" t="n">
        <f aca="false">BP171+BP202</f>
        <v>-207695.411585545</v>
      </c>
      <c r="BQ203" s="37" t="n">
        <f aca="false">BQ171+BQ202</f>
        <v>-207695.411585545</v>
      </c>
      <c r="BR203" s="37" t="n">
        <f aca="false">BR171+BR202</f>
        <v>-154445.061585545</v>
      </c>
      <c r="BS203" s="37" t="n">
        <f aca="false">BS171+BS202</f>
        <v>-207695.411585545</v>
      </c>
      <c r="BT203" s="37" t="n">
        <f aca="false">BT171+BT202</f>
        <v>-207695.411585545</v>
      </c>
      <c r="BU203" s="37" t="n">
        <f aca="false">BU171+BU202</f>
        <v>-139933.411585545</v>
      </c>
      <c r="BV203" s="37" t="n">
        <f aca="false">BV171+BV202</f>
        <v>-207695.411585545</v>
      </c>
      <c r="BW203" s="37" t="n">
        <f aca="false">BW171+BW202</f>
        <v>-207695.411585545</v>
      </c>
      <c r="BX203" s="37" t="n">
        <f aca="false">BX171+BX202</f>
        <v>-139933.411585545</v>
      </c>
      <c r="BY203" s="37" t="n">
        <f aca="false">BY171+BY202</f>
        <v>-211849.319817256</v>
      </c>
      <c r="BZ203" s="37" t="n">
        <f aca="false">BZ171+BZ202</f>
        <v>-211849.319817256</v>
      </c>
      <c r="CA203" s="37" t="n">
        <f aca="false">CA171+CA202</f>
        <v>-144087.319817256</v>
      </c>
      <c r="CB203" s="37" t="n">
        <f aca="false">CB171+CB202</f>
        <v>-211849.319817256</v>
      </c>
      <c r="CC203" s="37" t="n">
        <f aca="false">CC171+CC202</f>
        <v>-211849.319817256</v>
      </c>
      <c r="CD203" s="37" t="n">
        <f aca="false">CD171+CD202</f>
        <v>-135350.319817256</v>
      </c>
      <c r="CE203" s="37" t="n">
        <f aca="false">CE171+CE202</f>
        <v>-211849.319817256</v>
      </c>
      <c r="CF203" s="37" t="n">
        <f aca="false">CF171+CF202</f>
        <v>-211849.319817256</v>
      </c>
      <c r="CG203" s="37" t="n">
        <f aca="false">CG171+CG202</f>
        <v>-135350.319817256</v>
      </c>
      <c r="CH203" s="37" t="n">
        <f aca="false">CH171+CH202</f>
        <v>-211849.319817256</v>
      </c>
      <c r="CI203" s="37" t="n">
        <f aca="false">CI171+CI202</f>
        <v>-211849.319817256</v>
      </c>
      <c r="CJ203" s="37" t="n">
        <f aca="false">CJ171+CJ202</f>
        <v>-128742.293210777</v>
      </c>
      <c r="CK203" s="37" t="n">
        <f aca="false">CK171+CK202</f>
        <v>-58225.306213601</v>
      </c>
      <c r="CL203" s="37" t="n">
        <f aca="false">CL171+CL202</f>
        <v>-58225.306213601</v>
      </c>
      <c r="CM203" s="37" t="n">
        <f aca="false">CM171+CM202</f>
        <v>-58225.306213601</v>
      </c>
      <c r="CN203" s="37" t="n">
        <f aca="false">CN171+CN202</f>
        <v>-58225.306213601</v>
      </c>
      <c r="CO203" s="37" t="n">
        <f aca="false">CO171+CO202</f>
        <v>-58225.306213601</v>
      </c>
      <c r="CP203" s="37" t="n">
        <f aca="false">CP171+CP202</f>
        <v>-58225.306213601</v>
      </c>
      <c r="CQ203" s="37" t="n">
        <f aca="false">CQ171+CQ202</f>
        <v>-58225.306213601</v>
      </c>
      <c r="CR203" s="37" t="n">
        <f aca="false">CR171+CR202</f>
        <v>-58225.306213601</v>
      </c>
      <c r="CS203" s="37" t="n">
        <f aca="false">CS171+CS202</f>
        <v>-58225.306213601</v>
      </c>
      <c r="CT203" s="37" t="n">
        <f aca="false">CT171+CT202</f>
        <v>-49203.3375322723</v>
      </c>
      <c r="CU203" s="37" t="n">
        <f aca="false">CU171+CU202</f>
        <v>-49203.3375322723</v>
      </c>
      <c r="CV203" s="37" t="n">
        <f aca="false">CV171+CV202</f>
        <v>-49203.3375322723</v>
      </c>
      <c r="CW203" s="37" t="n">
        <f aca="false">CW171+CW202</f>
        <v>2363.52678067511</v>
      </c>
      <c r="CX203" s="37" t="n">
        <f aca="false">CX171+CX202</f>
        <v>19810.3757170823</v>
      </c>
      <c r="CY203" s="37" t="n">
        <f aca="false">CY171+CY202</f>
        <v>19810.3757170823</v>
      </c>
      <c r="CZ203" s="37" t="n">
        <f aca="false">CZ171+CZ202</f>
        <v>19810.3757170823</v>
      </c>
      <c r="DA203" s="37" t="n">
        <f aca="false">DA171+DA202</f>
        <v>19810.3757170823</v>
      </c>
      <c r="DB203" s="37" t="n">
        <f aca="false">DB171+DB202</f>
        <v>19810.3757170823</v>
      </c>
      <c r="DC203" s="37" t="n">
        <f aca="false">DC171+DC202</f>
        <v>19810.3757170823</v>
      </c>
      <c r="DD203" s="37" t="n">
        <f aca="false">DD171+DD202</f>
        <v>19810.3757170823</v>
      </c>
      <c r="DE203" s="37" t="n">
        <f aca="false">DE171+DE202</f>
        <v>19810.3757170823</v>
      </c>
    </row>
    <row r="204" s="1" customFormat="tru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s="1" customFormat="tru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s="1" customFormat="tru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474707.601064335</v>
      </c>
      <c r="J206" s="13" t="n">
        <f aca="false">J109</f>
        <v>788068.151669573</v>
      </c>
      <c r="K206" s="13" t="n">
        <f aca="false">K109</f>
        <v>728467.56648006</v>
      </c>
      <c r="L206" s="13" t="n">
        <f aca="false">L109</f>
        <v>336632.245967874</v>
      </c>
      <c r="M206" s="13" t="n">
        <f aca="false">M109</f>
        <v>792458.900991635</v>
      </c>
      <c r="N206" s="13" t="n">
        <f aca="false">N109</f>
        <v>872386.321587297</v>
      </c>
      <c r="O206" s="13" t="n">
        <f aca="false">O109</f>
        <v>809552.781587298</v>
      </c>
      <c r="P206" s="13" t="n">
        <f aca="false">P109</f>
        <v>836950.361587297</v>
      </c>
      <c r="Q206" s="13" t="n">
        <f aca="false">Q109</f>
        <v>785489.991587298</v>
      </c>
      <c r="R206" s="13" t="n">
        <f aca="false">R109</f>
        <v>-53258.2937622354</v>
      </c>
      <c r="S206" s="13" t="n">
        <f aca="false">S109</f>
        <v>889394.361114514</v>
      </c>
      <c r="T206" s="13" t="n">
        <f aca="false">T109</f>
        <v>969792.111248463</v>
      </c>
      <c r="U206" s="13" t="n">
        <f aca="false">U109</f>
        <v>1184099.59874846</v>
      </c>
      <c r="V206" s="13" t="n">
        <f aca="false">V109</f>
        <v>1258386.96874847</v>
      </c>
      <c r="W206" s="13" t="n">
        <f aca="false">W109</f>
        <v>1437597.39874846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1267001.98822916</v>
      </c>
      <c r="AC206" s="13" t="n">
        <f aca="false">AC109</f>
        <v>1038276.5189856</v>
      </c>
      <c r="AD206" s="13" t="n">
        <f aca="false">AD109</f>
        <v>1061226.4289856</v>
      </c>
      <c r="AE206" s="13" t="n">
        <f aca="false">AE109</f>
        <v>486112.019854147</v>
      </c>
      <c r="AF206" s="13" t="n">
        <f aca="false">AF109</f>
        <v>1437087.78044981</v>
      </c>
      <c r="AG206" s="13" t="n">
        <f aca="false">AG109</f>
        <v>1174235.20925849</v>
      </c>
      <c r="AH206" s="13" t="n">
        <f aca="false">AH109</f>
        <v>1152841.65925848</v>
      </c>
      <c r="AI206" s="13" t="n">
        <f aca="false">AI109</f>
        <v>1364964.16882624</v>
      </c>
      <c r="AJ206" s="13" t="n">
        <f aca="false">AJ109</f>
        <v>1105208.2581106</v>
      </c>
      <c r="AK206" s="13" t="n">
        <f aca="false">AK109</f>
        <v>963934.76680085</v>
      </c>
      <c r="AL206" s="13" t="n">
        <f aca="false">AL109</f>
        <v>867106.48054244</v>
      </c>
      <c r="AM206" s="13" t="n">
        <f aca="false">AM109</f>
        <v>778493.409784677</v>
      </c>
      <c r="AN206" s="13" t="n">
        <f aca="false">AN109</f>
        <v>670011.359784678</v>
      </c>
      <c r="AO206" s="13" t="n">
        <f aca="false">AO109</f>
        <v>738434.649784678</v>
      </c>
      <c r="AP206" s="13" t="n">
        <f aca="false">AP109</f>
        <v>738434.649784678</v>
      </c>
      <c r="AQ206" s="13" t="n">
        <f aca="false">AQ109</f>
        <v>738434.649784678</v>
      </c>
      <c r="AR206" s="13" t="n">
        <f aca="false">AR109</f>
        <v>846786.549784677</v>
      </c>
      <c r="AS206" s="13" t="n">
        <f aca="false">AS109</f>
        <v>846786.549784677</v>
      </c>
      <c r="AT206" s="13" t="n">
        <f aca="false">AT109</f>
        <v>955138.449784678</v>
      </c>
      <c r="AU206" s="13" t="n">
        <f aca="false">AU109</f>
        <v>1378271.28338102</v>
      </c>
      <c r="AV206" s="13" t="n">
        <f aca="false">AV109</f>
        <v>753595.090868547</v>
      </c>
      <c r="AW206" s="13" t="n">
        <f aca="false">AW109</f>
        <v>753595.090868547</v>
      </c>
      <c r="AX206" s="13" t="n">
        <f aca="false">AX109</f>
        <v>581388.340868547</v>
      </c>
      <c r="AY206" s="13" t="n">
        <f aca="false">AY109</f>
        <v>843888.340868547</v>
      </c>
      <c r="AZ206" s="13" t="n">
        <f aca="false">AZ109</f>
        <v>934181.590868547</v>
      </c>
      <c r="BA206" s="13" t="n">
        <f aca="false">BA109</f>
        <v>1024474.84086855</v>
      </c>
      <c r="BB206" s="13" t="n">
        <f aca="false">BB109</f>
        <v>934181.590868547</v>
      </c>
      <c r="BC206" s="13" t="n">
        <f aca="false">BC109</f>
        <v>934181.590868547</v>
      </c>
      <c r="BD206" s="13" t="n">
        <f aca="false">BD109</f>
        <v>1132826.74086855</v>
      </c>
      <c r="BE206" s="13" t="n">
        <f aca="false">BE109</f>
        <v>952240.240868547</v>
      </c>
      <c r="BF206" s="13" t="n">
        <f aca="false">BF109</f>
        <v>1042533.49086855</v>
      </c>
      <c r="BG206" s="13" t="n">
        <f aca="false">BG109</f>
        <v>1150885.39086855</v>
      </c>
      <c r="BH206" s="13" t="n">
        <f aca="false">BH109</f>
        <v>1273411.11592415</v>
      </c>
      <c r="BI206" s="13" t="n">
        <f aca="false">BI109</f>
        <v>866815.2</v>
      </c>
      <c r="BJ206" s="13" t="n">
        <f aca="false">BJ109</f>
        <v>768519</v>
      </c>
      <c r="BK206" s="13" t="n">
        <f aca="false">BK109</f>
        <v>866815.2</v>
      </c>
      <c r="BL206" s="13" t="n">
        <f aca="false">BL109</f>
        <v>1065460.35</v>
      </c>
      <c r="BM206" s="13" t="n">
        <f aca="false">BM109</f>
        <v>848756.55</v>
      </c>
      <c r="BN206" s="13" t="n">
        <f aca="false">BN109</f>
        <v>1047401.7</v>
      </c>
      <c r="BO206" s="13" t="n">
        <f aca="false">BO109</f>
        <v>866815.2</v>
      </c>
      <c r="BP206" s="13" t="n">
        <f aca="false">BP109</f>
        <v>1047401.7</v>
      </c>
      <c r="BQ206" s="13" t="n">
        <f aca="false">BQ109</f>
        <v>866815.2</v>
      </c>
      <c r="BR206" s="13" t="n">
        <f aca="false">BR109</f>
        <v>1047401.7</v>
      </c>
      <c r="BS206" s="13" t="n">
        <f aca="false">BS109</f>
        <v>866815.2</v>
      </c>
      <c r="BT206" s="13" t="n">
        <f aca="false">BT109</f>
        <v>1065460.35</v>
      </c>
      <c r="BU206" s="13" t="n">
        <f aca="false">BU109</f>
        <v>884873.85</v>
      </c>
      <c r="BV206" s="13" t="n">
        <f aca="false">BV109</f>
        <v>821019</v>
      </c>
      <c r="BW206" s="13" t="n">
        <f aca="false">BW109</f>
        <v>866815.2</v>
      </c>
      <c r="BX206" s="13" t="n">
        <f aca="false">BX109</f>
        <v>1047401.7</v>
      </c>
      <c r="BY206" s="13" t="n">
        <f aca="false">BY109</f>
        <v>866815.2</v>
      </c>
      <c r="BZ206" s="13" t="n">
        <f aca="false">BZ109</f>
        <v>1065460.35</v>
      </c>
      <c r="CA206" s="13" t="n">
        <f aca="false">CA109</f>
        <v>884873.85</v>
      </c>
      <c r="CB206" s="13" t="n">
        <f aca="false">CB109</f>
        <v>1083519</v>
      </c>
      <c r="CC206" s="13" t="n">
        <f aca="false">CC109</f>
        <v>866815.2</v>
      </c>
      <c r="CD206" s="13" t="n">
        <f aca="false">CD109</f>
        <v>1047401.7</v>
      </c>
      <c r="CE206" s="13" t="n">
        <f aca="false">CE109</f>
        <v>866815.2</v>
      </c>
      <c r="CF206" s="13" t="n">
        <f aca="false">CF109</f>
        <v>1083519</v>
      </c>
      <c r="CG206" s="13" t="n">
        <f aca="false">CG109</f>
        <v>866815.2</v>
      </c>
      <c r="CH206" s="13" t="n">
        <f aca="false">CH109</f>
        <v>784901.7</v>
      </c>
      <c r="CI206" s="13" t="n">
        <f aca="false">CI109</f>
        <v>866815.2</v>
      </c>
      <c r="CJ206" s="13" t="n">
        <f aca="false">CJ109</f>
        <v>957108.45</v>
      </c>
      <c r="CK206" s="13" t="n">
        <f aca="false">CK109</f>
        <v>776521.95</v>
      </c>
      <c r="CL206" s="13" t="n">
        <f aca="false">CL109</f>
        <v>884873.85</v>
      </c>
      <c r="CM206" s="13" t="n">
        <f aca="false">CM109</f>
        <v>668170.05</v>
      </c>
      <c r="CN206" s="13" t="n">
        <f aca="false">CN109</f>
        <v>758463.3</v>
      </c>
      <c r="CO206" s="13" t="n">
        <f aca="false">CO109</f>
        <v>577876.8</v>
      </c>
      <c r="CP206" s="13" t="n">
        <f aca="false">CP109</f>
        <v>668170.05</v>
      </c>
      <c r="CQ206" s="13" t="n">
        <f aca="false">CQ109</f>
        <v>487583.55</v>
      </c>
      <c r="CR206" s="13" t="n">
        <f aca="false">CR109</f>
        <v>595935.45</v>
      </c>
      <c r="CS206" s="13" t="n">
        <f aca="false">CS109</f>
        <v>379231.65</v>
      </c>
      <c r="CT206" s="13" t="n">
        <f aca="false">CT109</f>
        <v>469524.9</v>
      </c>
      <c r="CU206" s="13" t="n">
        <f aca="false">CU109</f>
        <v>288938.4</v>
      </c>
      <c r="CV206" s="13" t="n">
        <f aca="false">CV109</f>
        <v>379231.65</v>
      </c>
      <c r="CW206" s="13" t="n">
        <f aca="false">CW109</f>
        <v>198645.15</v>
      </c>
      <c r="CX206" s="13" t="n">
        <f aca="false">CX109</f>
        <v>306997.05</v>
      </c>
      <c r="CY206" s="13" t="n">
        <f aca="false">CY109</f>
        <v>90293.25</v>
      </c>
      <c r="CZ206" s="13" t="n">
        <f aca="false">CZ109</f>
        <v>180586.5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s="1" customFormat="tru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87938.4904</v>
      </c>
      <c r="R207" s="13" t="n">
        <f aca="false">R171</f>
        <v>81688.2904</v>
      </c>
      <c r="S207" s="13" t="n">
        <f aca="false">S171</f>
        <v>81688.2904</v>
      </c>
      <c r="T207" s="13" t="n">
        <f aca="false">T171</f>
        <v>56182.0404</v>
      </c>
      <c r="U207" s="13" t="n">
        <f aca="false">U171</f>
        <v>53282.0404</v>
      </c>
      <c r="V207" s="13" t="n">
        <f aca="false">V171</f>
        <v>53282.0404</v>
      </c>
      <c r="W207" s="13" t="n">
        <f aca="false">W171</f>
        <v>69854.3028</v>
      </c>
      <c r="X207" s="13" t="n">
        <f aca="false">X171</f>
        <v>85887.7652</v>
      </c>
      <c r="Y207" s="13" t="n">
        <f aca="false">Y171</f>
        <v>159835.0276</v>
      </c>
      <c r="Z207" s="13" t="n">
        <f aca="false">Z171</f>
        <v>105410.004</v>
      </c>
      <c r="AA207" s="13" t="n">
        <f aca="false">AA171</f>
        <v>120946.506</v>
      </c>
      <c r="AB207" s="13" t="n">
        <f aca="false">AB171</f>
        <v>193857.996</v>
      </c>
      <c r="AC207" s="13" t="n">
        <f aca="false">AC171</f>
        <v>152019.486</v>
      </c>
      <c r="AD207" s="13" t="n">
        <f aca="false">AD171</f>
        <v>167555.982</v>
      </c>
      <c r="AE207" s="13" t="n">
        <f aca="false">AE171</f>
        <v>240467.484</v>
      </c>
      <c r="AF207" s="13" t="n">
        <f aca="false">AF171</f>
        <v>185883.577</v>
      </c>
      <c r="AG207" s="13" t="n">
        <f aca="false">AG171</f>
        <v>176441.1605</v>
      </c>
      <c r="AH207" s="13" t="n">
        <f aca="false">AH171</f>
        <v>209731.2855</v>
      </c>
      <c r="AI207" s="13" t="n">
        <f aca="false">AI171</f>
        <v>151106.0555</v>
      </c>
      <c r="AJ207" s="13" t="n">
        <f aca="false">AJ171</f>
        <v>151536.2215</v>
      </c>
      <c r="AK207" s="13" t="n">
        <f aca="false">AK171</f>
        <v>151966.3765</v>
      </c>
      <c r="AL207" s="13" t="n">
        <f aca="false">AL171</f>
        <v>152396.537</v>
      </c>
      <c r="AM207" s="13" t="n">
        <f aca="false">AM171</f>
        <v>152826.692</v>
      </c>
      <c r="AN207" s="13" t="n">
        <f aca="false">AN171</f>
        <v>167498.6405</v>
      </c>
      <c r="AO207" s="13" t="n">
        <f aca="false">AO171</f>
        <v>153687.0185</v>
      </c>
      <c r="AP207" s="13" t="n">
        <f aca="false">AP171</f>
        <v>139875.391</v>
      </c>
      <c r="AQ207" s="13" t="n">
        <f aca="false">AQ171</f>
        <v>126063.7635</v>
      </c>
      <c r="AR207" s="13" t="n">
        <f aca="false">AR171</f>
        <v>112252.1305</v>
      </c>
      <c r="AS207" s="13" t="n">
        <f aca="false">AS171</f>
        <v>90627.735</v>
      </c>
      <c r="AT207" s="13" t="n">
        <f aca="false">AT171</f>
        <v>159754.71</v>
      </c>
      <c r="AU207" s="13" t="n">
        <f aca="false">AU171</f>
        <v>65515.68</v>
      </c>
      <c r="AV207" s="13" t="n">
        <f aca="false">AV171</f>
        <v>52959.66</v>
      </c>
      <c r="AW207" s="13" t="n">
        <f aca="false">AW171</f>
        <v>121601.0485</v>
      </c>
      <c r="AX207" s="13" t="n">
        <f aca="false">AX171</f>
        <v>80797.05</v>
      </c>
      <c r="AY207" s="13" t="n">
        <f aca="false">AY171</f>
        <v>67849.975</v>
      </c>
      <c r="AZ207" s="13" t="n">
        <f aca="false">AZ171</f>
        <v>123738.6125</v>
      </c>
      <c r="BA207" s="13" t="n">
        <f aca="false">BA171</f>
        <v>41626.452</v>
      </c>
      <c r="BB207" s="13" t="n">
        <f aca="false">BB171</f>
        <v>41196.286</v>
      </c>
      <c r="BC207" s="13" t="n">
        <f aca="false">BC171</f>
        <v>974287.131</v>
      </c>
      <c r="BD207" s="13" t="n">
        <f aca="false">BD171</f>
        <v>40335.9705</v>
      </c>
      <c r="BE207" s="13" t="n">
        <f aca="false">BE171</f>
        <v>39905.81</v>
      </c>
      <c r="BF207" s="13" t="n">
        <f aca="false">BF171</f>
        <v>170353.6495</v>
      </c>
      <c r="BG207" s="13" t="n">
        <f aca="false">BG171</f>
        <v>39045.489</v>
      </c>
      <c r="BH207" s="13" t="n">
        <f aca="false">BH171</f>
        <v>38615.3285</v>
      </c>
      <c r="BI207" s="13" t="n">
        <f aca="false">BI171</f>
        <v>169061.168</v>
      </c>
      <c r="BJ207" s="13" t="n">
        <f aca="false">BJ171</f>
        <v>37755.0075</v>
      </c>
      <c r="BK207" s="13" t="n">
        <f aca="false">BK171</f>
        <v>37324.847</v>
      </c>
      <c r="BL207" s="13" t="n">
        <f aca="false">BL171</f>
        <v>167770.692</v>
      </c>
      <c r="BM207" s="13" t="n">
        <f aca="false">BM171</f>
        <v>59965.026</v>
      </c>
      <c r="BN207" s="13" t="n">
        <f aca="false">BN171</f>
        <v>59534.8655</v>
      </c>
      <c r="BO207" s="13" t="n">
        <f aca="false">BO171</f>
        <v>243806.995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s="1" customFormat="tru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518322.181064335</v>
      </c>
      <c r="J208" s="30" t="n">
        <f aca="false">J206+J207</f>
        <v>830849.401669573</v>
      </c>
      <c r="K208" s="30" t="n">
        <f aca="false">K206+K207</f>
        <v>771248.81648006</v>
      </c>
      <c r="L208" s="30" t="n">
        <f aca="false">L206+L207</f>
        <v>370038.495967874</v>
      </c>
      <c r="M208" s="30" t="n">
        <f aca="false">M206+M207</f>
        <v>825865.150991635</v>
      </c>
      <c r="N208" s="30" t="n">
        <f aca="false">N206+N207</f>
        <v>1377560.43873015</v>
      </c>
      <c r="O208" s="30" t="n">
        <f aca="false">O206+O207</f>
        <v>873859.041587298</v>
      </c>
      <c r="P208" s="30" t="n">
        <f aca="false">P206+P207</f>
        <v>901756.621587297</v>
      </c>
      <c r="Q208" s="30" t="n">
        <f aca="false">Q206+Q207</f>
        <v>873428.481987298</v>
      </c>
      <c r="R208" s="30" t="n">
        <f aca="false">R206+R207</f>
        <v>28429.9966377646</v>
      </c>
      <c r="S208" s="30" t="n">
        <f aca="false">S206+S207</f>
        <v>971082.651514514</v>
      </c>
      <c r="T208" s="30" t="n">
        <f aca="false">T206+T207</f>
        <v>1025974.15164846</v>
      </c>
      <c r="U208" s="30" t="n">
        <f aca="false">U206+U207</f>
        <v>1237381.63914846</v>
      </c>
      <c r="V208" s="30" t="n">
        <f aca="false">V206+V207</f>
        <v>1311669.00914847</v>
      </c>
      <c r="W208" s="30" t="n">
        <f aca="false">W206+W207</f>
        <v>1507451.70154846</v>
      </c>
      <c r="X208" s="30" t="n">
        <f aca="false">X206+X207</f>
        <v>1459095.10880738</v>
      </c>
      <c r="Y208" s="30" t="n">
        <f aca="false">Y206+Y207</f>
        <v>1371281.55120738</v>
      </c>
      <c r="Z208" s="30" t="n">
        <f aca="false">Z206+Z207</f>
        <v>1443202.70760738</v>
      </c>
      <c r="AA208" s="30" t="n">
        <f aca="false">AA206+AA207</f>
        <v>1401675.50960738</v>
      </c>
      <c r="AB208" s="30" t="n">
        <f aca="false">AB206+AB207</f>
        <v>1460859.98422916</v>
      </c>
      <c r="AC208" s="30" t="n">
        <f aca="false">AC206+AC207</f>
        <v>1190296.0049856</v>
      </c>
      <c r="AD208" s="30" t="n">
        <f aca="false">AD206+AD207</f>
        <v>1228782.4109856</v>
      </c>
      <c r="AE208" s="30" t="n">
        <f aca="false">AE206+AE207</f>
        <v>726579.503854147</v>
      </c>
      <c r="AF208" s="30" t="n">
        <f aca="false">AF206+AF207</f>
        <v>1622971.35744981</v>
      </c>
      <c r="AG208" s="30" t="n">
        <f aca="false">AG206+AG207</f>
        <v>1350676.36975849</v>
      </c>
      <c r="AH208" s="30" t="n">
        <f aca="false">AH206+AH207</f>
        <v>1362572.94475848</v>
      </c>
      <c r="AI208" s="30" t="n">
        <f aca="false">AI206+AI207</f>
        <v>1516070.22432624</v>
      </c>
      <c r="AJ208" s="30" t="n">
        <f aca="false">AJ206+AJ207</f>
        <v>1256744.4796106</v>
      </c>
      <c r="AK208" s="30" t="n">
        <f aca="false">AK206+AK207</f>
        <v>1115901.14330085</v>
      </c>
      <c r="AL208" s="30" t="n">
        <f aca="false">AL206+AL207</f>
        <v>1019503.01754244</v>
      </c>
      <c r="AM208" s="30" t="n">
        <f aca="false">AM206+AM207</f>
        <v>931320.101784678</v>
      </c>
      <c r="AN208" s="30" t="n">
        <f aca="false">AN206+AN207</f>
        <v>837510.000284678</v>
      </c>
      <c r="AO208" s="30" t="n">
        <f aca="false">AO206+AO207</f>
        <v>892121.668284678</v>
      </c>
      <c r="AP208" s="30" t="n">
        <f aca="false">AP206+AP207</f>
        <v>878310.040784678</v>
      </c>
      <c r="AQ208" s="30" t="n">
        <f aca="false">AQ206+AQ207</f>
        <v>864498.413284678</v>
      </c>
      <c r="AR208" s="30" t="n">
        <f aca="false">AR206+AR207</f>
        <v>959038.680284677</v>
      </c>
      <c r="AS208" s="30" t="n">
        <f aca="false">AS206+AS207</f>
        <v>937414.284784677</v>
      </c>
      <c r="AT208" s="30" t="n">
        <f aca="false">AT206+AT207</f>
        <v>1114893.15978468</v>
      </c>
      <c r="AU208" s="30" t="n">
        <f aca="false">AU206+AU207</f>
        <v>1443786.96338102</v>
      </c>
      <c r="AV208" s="30" t="n">
        <f aca="false">AV206+AV207</f>
        <v>806554.750868547</v>
      </c>
      <c r="AW208" s="30" t="n">
        <f aca="false">AW206+AW207</f>
        <v>875196.139368547</v>
      </c>
      <c r="AX208" s="30" t="n">
        <f aca="false">AX206+AX207</f>
        <v>662185.390868547</v>
      </c>
      <c r="AY208" s="30" t="n">
        <f aca="false">AY206+AY207</f>
        <v>911738.315868547</v>
      </c>
      <c r="AZ208" s="30" t="n">
        <f aca="false">AZ206+AZ207</f>
        <v>1057920.20336855</v>
      </c>
      <c r="BA208" s="30" t="n">
        <f aca="false">BA206+BA207</f>
        <v>1066101.29286855</v>
      </c>
      <c r="BB208" s="30" t="n">
        <f aca="false">BB206+BB207</f>
        <v>975377.876868547</v>
      </c>
      <c r="BC208" s="30" t="n">
        <f aca="false">BC206+BC207</f>
        <v>1908468.72186855</v>
      </c>
      <c r="BD208" s="30" t="n">
        <f aca="false">BD206+BD207</f>
        <v>1173162.71136855</v>
      </c>
      <c r="BE208" s="30" t="n">
        <f aca="false">BE206+BE207</f>
        <v>992146.050868547</v>
      </c>
      <c r="BF208" s="30" t="n">
        <f aca="false">BF206+BF207</f>
        <v>1212887.14036855</v>
      </c>
      <c r="BG208" s="30" t="n">
        <f aca="false">BG206+BG207</f>
        <v>1189930.87986855</v>
      </c>
      <c r="BH208" s="30" t="n">
        <f aca="false">BH206+BH207</f>
        <v>1312026.44442415</v>
      </c>
      <c r="BI208" s="30" t="n">
        <f aca="false">BI206+BI207</f>
        <v>1035876.368</v>
      </c>
      <c r="BJ208" s="30" t="n">
        <f aca="false">BJ206+BJ207</f>
        <v>806274.0075</v>
      </c>
      <c r="BK208" s="30" t="n">
        <f aca="false">BK206+BK207</f>
        <v>904140.047</v>
      </c>
      <c r="BL208" s="30" t="n">
        <f aca="false">BL206+BL207</f>
        <v>1233231.042</v>
      </c>
      <c r="BM208" s="30" t="n">
        <f aca="false">BM206+BM207</f>
        <v>908721.576</v>
      </c>
      <c r="BN208" s="30" t="n">
        <f aca="false">BN206+BN207</f>
        <v>1106936.5655</v>
      </c>
      <c r="BO208" s="30" t="n">
        <f aca="false">BO206+BO207</f>
        <v>1110622.195</v>
      </c>
      <c r="BP208" s="30" t="n">
        <f aca="false">BP206+BP207</f>
        <v>1047401.7</v>
      </c>
      <c r="BQ208" s="30" t="n">
        <f aca="false">BQ206+BQ207</f>
        <v>866815.2</v>
      </c>
      <c r="BR208" s="30" t="n">
        <f aca="false">BR206+BR207</f>
        <v>1189807.7</v>
      </c>
      <c r="BS208" s="30" t="n">
        <f aca="false">BS206+BS207</f>
        <v>866815.2</v>
      </c>
      <c r="BT208" s="30" t="n">
        <f aca="false">BT206+BT207</f>
        <v>1065460.35</v>
      </c>
      <c r="BU208" s="30" t="n">
        <f aca="false">BU206+BU207</f>
        <v>1027275.85</v>
      </c>
      <c r="BV208" s="30" t="n">
        <f aca="false">BV206+BV207</f>
        <v>821019</v>
      </c>
      <c r="BW208" s="30" t="n">
        <f aca="false">BW206+BW207</f>
        <v>866815.2</v>
      </c>
      <c r="BX208" s="30" t="n">
        <f aca="false">BX206+BX207</f>
        <v>1189803.7</v>
      </c>
      <c r="BY208" s="30" t="n">
        <f aca="false">BY206+BY207</f>
        <v>866815.2</v>
      </c>
      <c r="BZ208" s="30" t="n">
        <f aca="false">BZ206+BZ207</f>
        <v>1065460.35</v>
      </c>
      <c r="CA208" s="30" t="n">
        <f aca="false">CA206+CA207</f>
        <v>1100431.85</v>
      </c>
      <c r="CB208" s="30" t="n">
        <f aca="false">CB206+CB207</f>
        <v>1083519</v>
      </c>
      <c r="CC208" s="30" t="n">
        <f aca="false">CC206+CC207</f>
        <v>866815.2</v>
      </c>
      <c r="CD208" s="30" t="n">
        <f aca="false">CD206+CD207</f>
        <v>1278418.7</v>
      </c>
      <c r="CE208" s="30" t="n">
        <f aca="false">CE206+CE207</f>
        <v>866815.2</v>
      </c>
      <c r="CF208" s="30" t="n">
        <f aca="false">CF206+CF207</f>
        <v>1083519</v>
      </c>
      <c r="CG208" s="30" t="n">
        <f aca="false">CG206+CG207</f>
        <v>1097831.2</v>
      </c>
      <c r="CH208" s="30" t="n">
        <f aca="false">CH206+CH207</f>
        <v>784901.7</v>
      </c>
      <c r="CI208" s="30" t="n">
        <f aca="false">CI206+CI207</f>
        <v>866815.2</v>
      </c>
      <c r="CJ208" s="30" t="n">
        <f aca="false">CJ206+CJ207</f>
        <v>1188124.45</v>
      </c>
      <c r="CK208" s="30" t="n">
        <f aca="false">CK206+CK207</f>
        <v>1007537.95</v>
      </c>
      <c r="CL208" s="30" t="n">
        <f aca="false">CL206+CL207</f>
        <v>1115889.85</v>
      </c>
      <c r="CM208" s="30" t="n">
        <f aca="false">CM206+CM207</f>
        <v>899186.05</v>
      </c>
      <c r="CN208" s="30" t="n">
        <f aca="false">CN206+CN207</f>
        <v>989479.3</v>
      </c>
      <c r="CO208" s="30" t="n">
        <f aca="false">CO206+CO207</f>
        <v>808892.8</v>
      </c>
      <c r="CP208" s="30" t="n">
        <f aca="false">CP206+CP207</f>
        <v>899186.05</v>
      </c>
      <c r="CQ208" s="30" t="n">
        <f aca="false">CQ206+CQ207</f>
        <v>718599.55</v>
      </c>
      <c r="CR208" s="30" t="n">
        <f aca="false">CR206+CR207</f>
        <v>826951.45</v>
      </c>
      <c r="CS208" s="30" t="n">
        <f aca="false">CS206+CS207</f>
        <v>610247.65</v>
      </c>
      <c r="CT208" s="30" t="n">
        <f aca="false">CT206+CT207</f>
        <v>700540.9</v>
      </c>
      <c r="CU208" s="30" t="n">
        <f aca="false">CU206+CU207</f>
        <v>519954.4</v>
      </c>
      <c r="CV208" s="30" t="n">
        <f aca="false">CV206+CV207</f>
        <v>610247.65</v>
      </c>
      <c r="CW208" s="30" t="n">
        <f aca="false">CW206+CW207</f>
        <v>429661.15</v>
      </c>
      <c r="CX208" s="30" t="n">
        <f aca="false">CX206+CX207</f>
        <v>538013.05</v>
      </c>
      <c r="CY208" s="30" t="n">
        <f aca="false">CY206+CY207</f>
        <v>321309.25</v>
      </c>
      <c r="CZ208" s="30" t="n">
        <f aca="false">CZ206+CZ207</f>
        <v>411602.5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s="1" customFormat="tru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-486200.489226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-489222.19971755</v>
      </c>
      <c r="AG209" s="13" t="n">
        <f aca="false">AG146</f>
        <v>-486200.489226</v>
      </c>
      <c r="AH209" s="13" t="n">
        <f aca="false">AH146</f>
        <v>-486200.489226</v>
      </c>
      <c r="AI209" s="13" t="n">
        <f aca="false">AI146</f>
        <v>-486200.489226</v>
      </c>
      <c r="AJ209" s="13" t="n">
        <f aca="false">AJ146</f>
        <v>-530095.392340216</v>
      </c>
      <c r="AK209" s="13" t="n">
        <f aca="false">AK146</f>
        <v>-486200.489226</v>
      </c>
      <c r="AL209" s="13" t="n">
        <f aca="false">AL146</f>
        <v>-502698.946083412</v>
      </c>
      <c r="AM209" s="13" t="n">
        <f aca="false">AM146</f>
        <v>-523700.489226</v>
      </c>
      <c r="AN209" s="13" t="n">
        <f aca="false">AN146</f>
        <v>-486200.489226</v>
      </c>
      <c r="AO209" s="13" t="n">
        <f aca="false">AO146</f>
        <v>-495924.49901052</v>
      </c>
      <c r="AP209" s="13" t="n">
        <f aca="false">AP146</f>
        <v>-540924.49901052</v>
      </c>
      <c r="AQ209" s="13" t="n">
        <f aca="false">AQ146</f>
        <v>-495924.49901052</v>
      </c>
      <c r="AR209" s="13" t="n">
        <f aca="false">AR146</f>
        <v>-495924.49901052</v>
      </c>
      <c r="AS209" s="13" t="n">
        <f aca="false">AS146</f>
        <v>-540924.49901052</v>
      </c>
      <c r="AT209" s="13" t="n">
        <f aca="false">AT146</f>
        <v>-495924.49901052</v>
      </c>
      <c r="AU209" s="13" t="n">
        <f aca="false">AU146</f>
        <v>-631084.644949992</v>
      </c>
      <c r="AV209" s="13" t="n">
        <f aca="false">AV146</f>
        <v>-495924.49901052</v>
      </c>
      <c r="AW209" s="13" t="n">
        <f aca="false">AW146</f>
        <v>-533424.49901052</v>
      </c>
      <c r="AX209" s="13" t="n">
        <f aca="false">AX146</f>
        <v>-495924.49901052</v>
      </c>
      <c r="AY209" s="13" t="n">
        <f aca="false">AY146</f>
        <v>-533424.49901052</v>
      </c>
      <c r="AZ209" s="13" t="n">
        <f aca="false">AZ146</f>
        <v>-495924.49901052</v>
      </c>
      <c r="BA209" s="13" t="n">
        <f aca="false">BA146</f>
        <v>-552548.550530651</v>
      </c>
      <c r="BB209" s="13" t="n">
        <f aca="false">BB146</f>
        <v>-505842.98899073</v>
      </c>
      <c r="BC209" s="13" t="n">
        <f aca="false">BC146</f>
        <v>-543342.98899073</v>
      </c>
      <c r="BD209" s="13" t="n">
        <f aca="false">BD146</f>
        <v>-517174.620377887</v>
      </c>
      <c r="BE209" s="13" t="n">
        <f aca="false">BE146</f>
        <v>-550842.98899073</v>
      </c>
      <c r="BF209" s="13" t="n">
        <f aca="false">BF146</f>
        <v>-505842.98899073</v>
      </c>
      <c r="BG209" s="13" t="n">
        <f aca="false">BG146</f>
        <v>-593948.323786317</v>
      </c>
      <c r="BH209" s="13" t="n">
        <f aca="false">BH146</f>
        <v>-505842.98899073</v>
      </c>
      <c r="BI209" s="13" t="n">
        <f aca="false">BI146</f>
        <v>-543342.98899073</v>
      </c>
      <c r="BJ209" s="13" t="n">
        <f aca="false">BJ146</f>
        <v>-565507.211301576</v>
      </c>
      <c r="BK209" s="13" t="n">
        <f aca="false">BK146</f>
        <v>-550842.98899073</v>
      </c>
      <c r="BL209" s="13" t="n">
        <f aca="false">BL146</f>
        <v>-568997.575156517</v>
      </c>
      <c r="BM209" s="13" t="n">
        <f aca="false">BM146</f>
        <v>-553459.848770545</v>
      </c>
      <c r="BN209" s="13" t="n">
        <f aca="false">BN146</f>
        <v>-552002.761715327</v>
      </c>
      <c r="BO209" s="13" t="n">
        <f aca="false">BO146</f>
        <v>-560959.848770545</v>
      </c>
      <c r="BP209" s="13" t="n">
        <f aca="false">BP146</f>
        <v>-555279.547419361</v>
      </c>
      <c r="BQ209" s="13" t="n">
        <f aca="false">BQ146</f>
        <v>-553459.848770545</v>
      </c>
      <c r="BR209" s="13" t="n">
        <f aca="false">BR146</f>
        <v>-556785.174198357</v>
      </c>
      <c r="BS209" s="13" t="n">
        <f aca="false">BS146</f>
        <v>-553459.848770545</v>
      </c>
      <c r="BT209" s="13" t="n">
        <f aca="false">BT146</f>
        <v>-557023.43836877</v>
      </c>
      <c r="BU209" s="13" t="n">
        <f aca="false">BU146</f>
        <v>-560959.848770545</v>
      </c>
      <c r="BV209" s="13" t="n">
        <f aca="false">BV146</f>
        <v>-585989.207983408</v>
      </c>
      <c r="BW209" s="13" t="n">
        <f aca="false">BW146</f>
        <v>-553459.848770545</v>
      </c>
      <c r="BX209" s="13" t="n">
        <f aca="false">BX146</f>
        <v>-557158.329832501</v>
      </c>
      <c r="BY209" s="13" t="n">
        <f aca="false">BY146</f>
        <v>-563779.045745956</v>
      </c>
      <c r="BZ209" s="13" t="n">
        <f aca="false">BZ146</f>
        <v>-566484.051177534</v>
      </c>
      <c r="CA209" s="13" t="n">
        <f aca="false">CA146</f>
        <v>-571279.045745956</v>
      </c>
      <c r="CB209" s="13" t="n">
        <f aca="false">CB146</f>
        <v>-594669.923312702</v>
      </c>
      <c r="CC209" s="13" t="n">
        <f aca="false">CC146</f>
        <v>-563779.045745956</v>
      </c>
      <c r="CD209" s="13" t="n">
        <f aca="false">CD146</f>
        <v>-565621.195447869</v>
      </c>
      <c r="CE209" s="13" t="n">
        <f aca="false">CE146</f>
        <v>-563779.045745956</v>
      </c>
      <c r="CF209" s="13" t="n">
        <f aca="false">CF146</f>
        <v>-593919.477136146</v>
      </c>
      <c r="CG209" s="13" t="n">
        <f aca="false">CG146</f>
        <v>-571279.045745956</v>
      </c>
      <c r="CH209" s="13" t="n">
        <f aca="false">CH146</f>
        <v>-565084.32742222</v>
      </c>
      <c r="CI209" s="13" t="n">
        <f aca="false">CI146</f>
        <v>-563779.045745956</v>
      </c>
      <c r="CJ209" s="13" t="n">
        <f aca="false">CJ146</f>
        <v>-564281.723213022</v>
      </c>
      <c r="CK209" s="13" t="n">
        <f aca="false">CK146</f>
        <v>-536804.626660875</v>
      </c>
      <c r="CL209" s="13" t="n">
        <f aca="false">CL146</f>
        <v>-600896.974157686</v>
      </c>
      <c r="CM209" s="13" t="n">
        <f aca="false">CM146</f>
        <v>-536804.626660875</v>
      </c>
      <c r="CN209" s="13" t="n">
        <f aca="false">CN146</f>
        <v>-550702.320270093</v>
      </c>
      <c r="CO209" s="13" t="n">
        <f aca="false">CO146</f>
        <v>-536804.626660875</v>
      </c>
      <c r="CP209" s="13" t="n">
        <f aca="false">CP146</f>
        <v>-560833.882947404</v>
      </c>
      <c r="CQ209" s="13" t="n">
        <f aca="false">CQ146</f>
        <v>-536804.626660875</v>
      </c>
      <c r="CR209" s="13" t="n">
        <f aca="false">CR146</f>
        <v>-578986.141321407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s="1" customFormat="tru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-188116.133333333</v>
      </c>
      <c r="N210" s="13" t="n">
        <f aca="false">N202</f>
        <v>-479339.253333333</v>
      </c>
      <c r="O210" s="13" t="n">
        <f aca="false">O202</f>
        <v>-188116.133333333</v>
      </c>
      <c r="P210" s="13" t="n">
        <f aca="false">P202</f>
        <v>-188116.133333333</v>
      </c>
      <c r="Q210" s="13" t="n">
        <f aca="false">Q202</f>
        <v>-191878.456</v>
      </c>
      <c r="R210" s="13" t="n">
        <f aca="false">R202</f>
        <v>-191878.456</v>
      </c>
      <c r="S210" s="13" t="n">
        <f aca="false">S202</f>
        <v>-191878.456</v>
      </c>
      <c r="T210" s="13" t="n">
        <f aca="false">T202</f>
        <v>-191878.456</v>
      </c>
      <c r="U210" s="13" t="n">
        <f aca="false">U202</f>
        <v>-191878.456</v>
      </c>
      <c r="V210" s="13" t="n">
        <f aca="false">V202</f>
        <v>-191878.456</v>
      </c>
      <c r="W210" s="13" t="n">
        <f aca="false">W202</f>
        <v>-191878.456</v>
      </c>
      <c r="X210" s="13" t="n">
        <f aca="false">X202</f>
        <v>-191878.456</v>
      </c>
      <c r="Y210" s="13" t="n">
        <f aca="false">Y202</f>
        <v>-191878.456</v>
      </c>
      <c r="Z210" s="13" t="n">
        <f aca="false">Z202</f>
        <v>-191878.456</v>
      </c>
      <c r="AA210" s="13" t="n">
        <f aca="false">AA202</f>
        <v>-191878.456</v>
      </c>
      <c r="AB210" s="13" t="n">
        <f aca="false">AB202</f>
        <v>-191878.456</v>
      </c>
      <c r="AC210" s="13" t="n">
        <f aca="false">AC202</f>
        <v>-195716.02512</v>
      </c>
      <c r="AD210" s="13" t="n">
        <f aca="false">AD202</f>
        <v>-195716.02512</v>
      </c>
      <c r="AE210" s="13" t="n">
        <f aca="false">AE202</f>
        <v>-195716.02512</v>
      </c>
      <c r="AF210" s="13" t="n">
        <f aca="false">AF202</f>
        <v>-195716.02512</v>
      </c>
      <c r="AG210" s="13" t="n">
        <f aca="false">AG202</f>
        <v>-195716.02512</v>
      </c>
      <c r="AH210" s="13" t="n">
        <f aca="false">AH202</f>
        <v>-195716.02512</v>
      </c>
      <c r="AI210" s="13" t="n">
        <f aca="false">AI202</f>
        <v>-195716.02512</v>
      </c>
      <c r="AJ210" s="13" t="n">
        <f aca="false">AJ202</f>
        <v>-195716.02512</v>
      </c>
      <c r="AK210" s="13" t="n">
        <f aca="false">AK202</f>
        <v>-195716.02512</v>
      </c>
      <c r="AL210" s="13" t="n">
        <f aca="false">AL202</f>
        <v>-195716.02512</v>
      </c>
      <c r="AM210" s="13" t="n">
        <f aca="false">AM202</f>
        <v>-195716.02512</v>
      </c>
      <c r="AN210" s="13" t="n">
        <f aca="false">AN202</f>
        <v>-195716.02512</v>
      </c>
      <c r="AO210" s="13" t="n">
        <f aca="false">AO202</f>
        <v>-199630.3456224</v>
      </c>
      <c r="AP210" s="13" t="n">
        <f aca="false">AP202</f>
        <v>-199630.3456224</v>
      </c>
      <c r="AQ210" s="13" t="n">
        <f aca="false">AQ202</f>
        <v>-199630.3456224</v>
      </c>
      <c r="AR210" s="13" t="n">
        <f aca="false">AR202</f>
        <v>-199630.3456224</v>
      </c>
      <c r="AS210" s="13" t="n">
        <f aca="false">AS202</f>
        <v>-199630.3456224</v>
      </c>
      <c r="AT210" s="13" t="n">
        <f aca="false">AT202</f>
        <v>-281313.3456224</v>
      </c>
      <c r="AU210" s="13" t="n">
        <f aca="false">AU202</f>
        <v>-199630.3456224</v>
      </c>
      <c r="AV210" s="13" t="n">
        <f aca="false">AV202</f>
        <v>-199630.3456224</v>
      </c>
      <c r="AW210" s="13" t="n">
        <f aca="false">AW202</f>
        <v>-281312.3456224</v>
      </c>
      <c r="AX210" s="13" t="n">
        <f aca="false">AX202</f>
        <v>-199630.3456224</v>
      </c>
      <c r="AY210" s="13" t="n">
        <f aca="false">AY202</f>
        <v>-199630.3456224</v>
      </c>
      <c r="AZ210" s="13" t="n">
        <f aca="false">AZ202</f>
        <v>-281312.3456224</v>
      </c>
      <c r="BA210" s="13" t="n">
        <f aca="false">BA202</f>
        <v>-203622.952534848</v>
      </c>
      <c r="BB210" s="13" t="n">
        <f aca="false">BB202</f>
        <v>-203622.952534848</v>
      </c>
      <c r="BC210" s="13" t="n">
        <f aca="false">BC202</f>
        <v>-1137143.95253485</v>
      </c>
      <c r="BD210" s="13" t="n">
        <f aca="false">BD202</f>
        <v>-203622.952534848</v>
      </c>
      <c r="BE210" s="13" t="n">
        <f aca="false">BE202</f>
        <v>-203622.952534848</v>
      </c>
      <c r="BF210" s="13" t="n">
        <f aca="false">BF202</f>
        <v>-334500.952534848</v>
      </c>
      <c r="BG210" s="13" t="n">
        <f aca="false">BG202</f>
        <v>-203622.952534848</v>
      </c>
      <c r="BH210" s="13" t="n">
        <f aca="false">BH202</f>
        <v>-203622.952534848</v>
      </c>
      <c r="BI210" s="13" t="n">
        <f aca="false">BI202</f>
        <v>-334498.952534848</v>
      </c>
      <c r="BJ210" s="13" t="n">
        <f aca="false">BJ202</f>
        <v>-203622.952534848</v>
      </c>
      <c r="BK210" s="13" t="n">
        <f aca="false">BK202</f>
        <v>-203622.952534848</v>
      </c>
      <c r="BL210" s="13" t="n">
        <f aca="false">BL202</f>
        <v>-334498.952534848</v>
      </c>
      <c r="BM210" s="13" t="n">
        <f aca="false">BM202</f>
        <v>-207695.411585545</v>
      </c>
      <c r="BN210" s="13" t="n">
        <f aca="false">BN202</f>
        <v>-207695.411585545</v>
      </c>
      <c r="BO210" s="13" t="n">
        <f aca="false">BO202</f>
        <v>-338571.411585545</v>
      </c>
      <c r="BP210" s="13" t="n">
        <f aca="false">BP202</f>
        <v>-207695.411585545</v>
      </c>
      <c r="BQ210" s="13" t="n">
        <f aca="false">BQ202</f>
        <v>-207695.411585545</v>
      </c>
      <c r="BR210" s="13" t="n">
        <f aca="false">BR202</f>
        <v>-296851.061585545</v>
      </c>
      <c r="BS210" s="13" t="n">
        <f aca="false">BS202</f>
        <v>-207695.411585545</v>
      </c>
      <c r="BT210" s="13" t="n">
        <f aca="false">BT202</f>
        <v>-207695.411585545</v>
      </c>
      <c r="BU210" s="13" t="n">
        <f aca="false">BU202</f>
        <v>-282335.411585545</v>
      </c>
      <c r="BV210" s="13" t="n">
        <f aca="false">BV202</f>
        <v>-207695.411585545</v>
      </c>
      <c r="BW210" s="13" t="n">
        <f aca="false">BW202</f>
        <v>-207695.411585545</v>
      </c>
      <c r="BX210" s="13" t="n">
        <f aca="false">BX202</f>
        <v>-282335.411585545</v>
      </c>
      <c r="BY210" s="13" t="n">
        <f aca="false">BY202</f>
        <v>-211849.319817256</v>
      </c>
      <c r="BZ210" s="13" t="n">
        <f aca="false">BZ202</f>
        <v>-211849.319817256</v>
      </c>
      <c r="CA210" s="13" t="n">
        <f aca="false">CA202</f>
        <v>-359645.319817256</v>
      </c>
      <c r="CB210" s="13" t="n">
        <f aca="false">CB202</f>
        <v>-211849.319817256</v>
      </c>
      <c r="CC210" s="13" t="n">
        <f aca="false">CC202</f>
        <v>-211849.319817256</v>
      </c>
      <c r="CD210" s="13" t="n">
        <f aca="false">CD202</f>
        <v>-366367.319817256</v>
      </c>
      <c r="CE210" s="13" t="n">
        <f aca="false">CE202</f>
        <v>-211849.319817256</v>
      </c>
      <c r="CF210" s="13" t="n">
        <f aca="false">CF202</f>
        <v>-211849.319817256</v>
      </c>
      <c r="CG210" s="13" t="n">
        <f aca="false">CG202</f>
        <v>-366366.319817256</v>
      </c>
      <c r="CH210" s="13" t="n">
        <f aca="false">CH202</f>
        <v>-211849.319817256</v>
      </c>
      <c r="CI210" s="13" t="n">
        <f aca="false">CI202</f>
        <v>-211849.319817256</v>
      </c>
      <c r="CJ210" s="13" t="n">
        <f aca="false">CJ202</f>
        <v>-359758.293210777</v>
      </c>
      <c r="CK210" s="13" t="n">
        <f aca="false">CK202</f>
        <v>-289241.306213601</v>
      </c>
      <c r="CL210" s="13" t="n">
        <f aca="false">CL202</f>
        <v>-289241.306213601</v>
      </c>
      <c r="CM210" s="13" t="n">
        <f aca="false">CM202</f>
        <v>-289241.306213601</v>
      </c>
      <c r="CN210" s="13" t="n">
        <f aca="false">CN202</f>
        <v>-289241.306213601</v>
      </c>
      <c r="CO210" s="13" t="n">
        <f aca="false">CO202</f>
        <v>-289241.306213601</v>
      </c>
      <c r="CP210" s="13" t="n">
        <f aca="false">CP202</f>
        <v>-289241.306213601</v>
      </c>
      <c r="CQ210" s="13" t="n">
        <f aca="false">CQ202</f>
        <v>-289241.306213601</v>
      </c>
      <c r="CR210" s="13" t="n">
        <f aca="false">CR202</f>
        <v>-289241.306213601</v>
      </c>
      <c r="CS210" s="13" t="n">
        <f aca="false">CS202</f>
        <v>-289241.306213601</v>
      </c>
      <c r="CT210" s="13" t="n">
        <f aca="false">CT202</f>
        <v>-280219.337532272</v>
      </c>
      <c r="CU210" s="13" t="n">
        <f aca="false">CU202</f>
        <v>-280219.337532272</v>
      </c>
      <c r="CV210" s="13" t="n">
        <f aca="false">CV202</f>
        <v>-280219.337532272</v>
      </c>
      <c r="CW210" s="13" t="n">
        <f aca="false">CW202</f>
        <v>-228652.473219325</v>
      </c>
      <c r="CX210" s="13" t="n">
        <f aca="false">CX202</f>
        <v>-211205.624282918</v>
      </c>
      <c r="CY210" s="13" t="n">
        <f aca="false">CY202</f>
        <v>-211205.624282918</v>
      </c>
      <c r="CZ210" s="13" t="n">
        <f aca="false">CZ202</f>
        <v>-211205.624282918</v>
      </c>
      <c r="DA210" s="13" t="n">
        <f aca="false">DA202</f>
        <v>-211205.624282918</v>
      </c>
      <c r="DB210" s="13" t="n">
        <f aca="false">DB202</f>
        <v>-211205.624282918</v>
      </c>
      <c r="DC210" s="13" t="n">
        <f aca="false">DC202</f>
        <v>-211205.624282918</v>
      </c>
      <c r="DD210" s="13" t="n">
        <f aca="false">DD202</f>
        <v>-211205.624282918</v>
      </c>
      <c r="DE210" s="13" t="n">
        <f aca="false">DE202</f>
        <v>-211205.624282918</v>
      </c>
    </row>
    <row r="211" s="1" customFormat="tru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-615699.358333333</v>
      </c>
      <c r="N211" s="30" t="n">
        <f aca="false">N209+N210</f>
        <v>-965699.568333333</v>
      </c>
      <c r="O211" s="30" t="n">
        <f aca="false">O209+O210</f>
        <v>-650950.220208333</v>
      </c>
      <c r="P211" s="30" t="n">
        <f aca="false">P209+P210</f>
        <v>-612976.448333333</v>
      </c>
      <c r="Q211" s="30" t="n">
        <f aca="false">Q209+Q210</f>
        <v>-625235.9773</v>
      </c>
      <c r="R211" s="30" t="n">
        <f aca="false">R209+R210</f>
        <v>-735295.6023</v>
      </c>
      <c r="S211" s="30" t="n">
        <f aca="false">S209+S210</f>
        <v>-706835.6398</v>
      </c>
      <c r="T211" s="30" t="n">
        <f aca="false">T209+T210</f>
        <v>-696839.0648</v>
      </c>
      <c r="U211" s="30" t="n">
        <f aca="false">U209+U210</f>
        <v>-714652.5248</v>
      </c>
      <c r="V211" s="30" t="n">
        <f aca="false">V209+V210</f>
        <v>-668545.6023</v>
      </c>
      <c r="W211" s="30" t="n">
        <f aca="false">W209+W210</f>
        <v>-668545.6023</v>
      </c>
      <c r="X211" s="30" t="n">
        <f aca="false">X209+X210</f>
        <v>-668545.6023</v>
      </c>
      <c r="Y211" s="30" t="n">
        <f aca="false">Y209+Y210</f>
        <v>-731111.42875</v>
      </c>
      <c r="Z211" s="30" t="n">
        <f aca="false">Z209+Z210</f>
        <v>-668545.6023</v>
      </c>
      <c r="AA211" s="30" t="n">
        <f aca="false">AA209+AA210</f>
        <v>-668545.6023</v>
      </c>
      <c r="AB211" s="30" t="n">
        <f aca="false">AB209+AB210</f>
        <v>-668545.6023</v>
      </c>
      <c r="AC211" s="30" t="n">
        <f aca="false">AC209+AC210</f>
        <v>-681916.514346</v>
      </c>
      <c r="AD211" s="30" t="n">
        <f aca="false">AD209+AD210</f>
        <v>-681916.514346</v>
      </c>
      <c r="AE211" s="30" t="n">
        <f aca="false">AE209+AE210</f>
        <v>-681916.514346</v>
      </c>
      <c r="AF211" s="30" t="n">
        <f aca="false">AF209+AF210</f>
        <v>-684938.22483755</v>
      </c>
      <c r="AG211" s="30" t="n">
        <f aca="false">AG209+AG210</f>
        <v>-681916.514346</v>
      </c>
      <c r="AH211" s="30" t="n">
        <f aca="false">AH209+AH210</f>
        <v>-681916.514346</v>
      </c>
      <c r="AI211" s="30" t="n">
        <f aca="false">AI209+AI210</f>
        <v>-681916.514346</v>
      </c>
      <c r="AJ211" s="30" t="n">
        <f aca="false">AJ209+AJ210</f>
        <v>-725811.417460216</v>
      </c>
      <c r="AK211" s="30" t="n">
        <f aca="false">AK209+AK210</f>
        <v>-681916.514346</v>
      </c>
      <c r="AL211" s="30" t="n">
        <f aca="false">AL209+AL210</f>
        <v>-698414.971203412</v>
      </c>
      <c r="AM211" s="30" t="n">
        <f aca="false">AM209+AM210</f>
        <v>-719416.514346</v>
      </c>
      <c r="AN211" s="30" t="n">
        <f aca="false">AN209+AN210</f>
        <v>-681916.514346</v>
      </c>
      <c r="AO211" s="30" t="n">
        <f aca="false">AO209+AO210</f>
        <v>-695554.84463292</v>
      </c>
      <c r="AP211" s="30" t="n">
        <f aca="false">AP209+AP210</f>
        <v>-740554.84463292</v>
      </c>
      <c r="AQ211" s="30" t="n">
        <f aca="false">AQ209+AQ210</f>
        <v>-695554.84463292</v>
      </c>
      <c r="AR211" s="30" t="n">
        <f aca="false">AR209+AR210</f>
        <v>-695554.84463292</v>
      </c>
      <c r="AS211" s="30" t="n">
        <f aca="false">AS209+AS210</f>
        <v>-740554.84463292</v>
      </c>
      <c r="AT211" s="30" t="n">
        <f aca="false">AT209+AT210</f>
        <v>-777237.84463292</v>
      </c>
      <c r="AU211" s="30" t="n">
        <f aca="false">AU209+AU210</f>
        <v>-830714.990572393</v>
      </c>
      <c r="AV211" s="30" t="n">
        <f aca="false">AV209+AV210</f>
        <v>-695554.84463292</v>
      </c>
      <c r="AW211" s="30" t="n">
        <f aca="false">AW209+AW210</f>
        <v>-814736.84463292</v>
      </c>
      <c r="AX211" s="30" t="n">
        <f aca="false">AX209+AX210</f>
        <v>-695554.84463292</v>
      </c>
      <c r="AY211" s="30" t="n">
        <f aca="false">AY209+AY210</f>
        <v>-733054.84463292</v>
      </c>
      <c r="AZ211" s="30" t="n">
        <f aca="false">AZ209+AZ210</f>
        <v>-777236.84463292</v>
      </c>
      <c r="BA211" s="30" t="n">
        <f aca="false">BA209+BA210</f>
        <v>-756171.503065499</v>
      </c>
      <c r="BB211" s="30" t="n">
        <f aca="false">BB209+BB210</f>
        <v>-709465.941525578</v>
      </c>
      <c r="BC211" s="30" t="n">
        <f aca="false">BC209+BC210</f>
        <v>-1680486.94152558</v>
      </c>
      <c r="BD211" s="30" t="n">
        <f aca="false">BD209+BD210</f>
        <v>-720797.572912735</v>
      </c>
      <c r="BE211" s="30" t="n">
        <f aca="false">BE209+BE210</f>
        <v>-754465.941525578</v>
      </c>
      <c r="BF211" s="30" t="n">
        <f aca="false">BF209+BF210</f>
        <v>-840343.941525578</v>
      </c>
      <c r="BG211" s="30" t="n">
        <f aca="false">BG209+BG210</f>
        <v>-797571.276321165</v>
      </c>
      <c r="BH211" s="30" t="n">
        <f aca="false">BH209+BH210</f>
        <v>-709465.941525578</v>
      </c>
      <c r="BI211" s="30" t="n">
        <f aca="false">BI209+BI210</f>
        <v>-877841.941525578</v>
      </c>
      <c r="BJ211" s="30" t="n">
        <f aca="false">BJ209+BJ210</f>
        <v>-769130.163836424</v>
      </c>
      <c r="BK211" s="30" t="n">
        <f aca="false">BK209+BK210</f>
        <v>-754465.941525578</v>
      </c>
      <c r="BL211" s="30" t="n">
        <f aca="false">BL209+BL210</f>
        <v>-903496.527691365</v>
      </c>
      <c r="BM211" s="30" t="n">
        <f aca="false">BM209+BM210</f>
        <v>-761155.26035609</v>
      </c>
      <c r="BN211" s="30" t="n">
        <f aca="false">BN209+BN210</f>
        <v>-759698.173300872</v>
      </c>
      <c r="BO211" s="30" t="n">
        <f aca="false">BO209+BO210</f>
        <v>-899531.26035609</v>
      </c>
      <c r="BP211" s="30" t="n">
        <f aca="false">BP209+BP210</f>
        <v>-762974.959004906</v>
      </c>
      <c r="BQ211" s="30" t="n">
        <f aca="false">BQ209+BQ210</f>
        <v>-761155.26035609</v>
      </c>
      <c r="BR211" s="30" t="n">
        <f aca="false">BR209+BR210</f>
        <v>-853636.235783902</v>
      </c>
      <c r="BS211" s="30" t="n">
        <f aca="false">BS209+BS210</f>
        <v>-761155.26035609</v>
      </c>
      <c r="BT211" s="30" t="n">
        <f aca="false">BT209+BT210</f>
        <v>-764718.849954315</v>
      </c>
      <c r="BU211" s="30" t="n">
        <f aca="false">BU209+BU210</f>
        <v>-843295.26035609</v>
      </c>
      <c r="BV211" s="30" t="n">
        <f aca="false">BV209+BV210</f>
        <v>-793684.619568953</v>
      </c>
      <c r="BW211" s="30" t="n">
        <f aca="false">BW209+BW210</f>
        <v>-761155.26035609</v>
      </c>
      <c r="BX211" s="30" t="n">
        <f aca="false">BX209+BX210</f>
        <v>-839493.741418046</v>
      </c>
      <c r="BY211" s="30" t="n">
        <f aca="false">BY209+BY210</f>
        <v>-775628.365563212</v>
      </c>
      <c r="BZ211" s="30" t="n">
        <f aca="false">BZ209+BZ210</f>
        <v>-778333.37099479</v>
      </c>
      <c r="CA211" s="30" t="n">
        <f aca="false">CA209+CA210</f>
        <v>-930924.365563212</v>
      </c>
      <c r="CB211" s="30" t="n">
        <f aca="false">CB209+CB210</f>
        <v>-806519.243129957</v>
      </c>
      <c r="CC211" s="30" t="n">
        <f aca="false">CC209+CC210</f>
        <v>-775628.365563212</v>
      </c>
      <c r="CD211" s="30" t="n">
        <f aca="false">CD209+CD210</f>
        <v>-931988.515265125</v>
      </c>
      <c r="CE211" s="30" t="n">
        <f aca="false">CE209+CE210</f>
        <v>-775628.365563212</v>
      </c>
      <c r="CF211" s="30" t="n">
        <f aca="false">CF209+CF210</f>
        <v>-805768.796953401</v>
      </c>
      <c r="CG211" s="30" t="n">
        <f aca="false">CG209+CG210</f>
        <v>-937645.365563212</v>
      </c>
      <c r="CH211" s="30" t="n">
        <f aca="false">CH209+CH210</f>
        <v>-776933.647239476</v>
      </c>
      <c r="CI211" s="30" t="n">
        <f aca="false">CI209+CI210</f>
        <v>-775628.365563212</v>
      </c>
      <c r="CJ211" s="30" t="n">
        <f aca="false">CJ209+CJ210</f>
        <v>-924040.016423798</v>
      </c>
      <c r="CK211" s="30" t="n">
        <f aca="false">CK209+CK210</f>
        <v>-826045.932874476</v>
      </c>
      <c r="CL211" s="30" t="n">
        <f aca="false">CL209+CL210</f>
        <v>-890138.280371287</v>
      </c>
      <c r="CM211" s="30" t="n">
        <f aca="false">CM209+CM210</f>
        <v>-826045.932874476</v>
      </c>
      <c r="CN211" s="30" t="n">
        <f aca="false">CN209+CN210</f>
        <v>-839943.626483694</v>
      </c>
      <c r="CO211" s="30" t="n">
        <f aca="false">CO209+CO210</f>
        <v>-826045.932874476</v>
      </c>
      <c r="CP211" s="30" t="n">
        <f aca="false">CP209+CP210</f>
        <v>-850075.189161005</v>
      </c>
      <c r="CQ211" s="30" t="n">
        <f aca="false">CQ209+CQ210</f>
        <v>-826045.932874476</v>
      </c>
      <c r="CR211" s="30" t="n">
        <f aca="false">CR209+CR210</f>
        <v>-868227.447535008</v>
      </c>
      <c r="CS211" s="30" t="n">
        <f aca="false">CS209+CS210</f>
        <v>-826045.932874476</v>
      </c>
      <c r="CT211" s="30" t="n">
        <f aca="false">CT209+CT210</f>
        <v>-752933.28667617</v>
      </c>
      <c r="CU211" s="30" t="n">
        <f aca="false">CU209+CU210</f>
        <v>-752933.28667617</v>
      </c>
      <c r="CV211" s="30" t="n">
        <f aca="false">CV209+CV210</f>
        <v>-752933.28667617</v>
      </c>
      <c r="CW211" s="30" t="n">
        <f aca="false">CW209+CW210</f>
        <v>-710820.7013461</v>
      </c>
      <c r="CX211" s="30" t="n">
        <f aca="false">CX209+CX210</f>
        <v>-693373.852409693</v>
      </c>
      <c r="CY211" s="30" t="n">
        <f aca="false">CY209+CY210</f>
        <v>-693373.852409693</v>
      </c>
      <c r="CZ211" s="30" t="n">
        <f aca="false">CZ209+CZ210</f>
        <v>-693373.852409693</v>
      </c>
      <c r="DA211" s="30" t="n">
        <f aca="false">DA209+DA210</f>
        <v>-693373.852409693</v>
      </c>
      <c r="DB211" s="30" t="n">
        <f aca="false">DB209+DB210</f>
        <v>-693373.852409693</v>
      </c>
      <c r="DC211" s="30" t="n">
        <f aca="false">DC209+DC210</f>
        <v>-693373.852409693</v>
      </c>
      <c r="DD211" s="30" t="n">
        <f aca="false">DD209+DD210</f>
        <v>-693373.852409693</v>
      </c>
      <c r="DE211" s="30" t="n">
        <f aca="false">DE209+DE210</f>
        <v>-693373.852409693</v>
      </c>
    </row>
    <row r="212" s="1" customFormat="tru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-50206.3439356654</v>
      </c>
      <c r="J212" s="37" t="n">
        <f aca="false">J208+J211</f>
        <v>262320.876669573</v>
      </c>
      <c r="K212" s="37" t="n">
        <f aca="false">K208+K211</f>
        <v>202720.29148006</v>
      </c>
      <c r="L212" s="37" t="n">
        <f aca="false">L208+L211</f>
        <v>-237756.695698793</v>
      </c>
      <c r="M212" s="37" t="n">
        <f aca="false">M208+M211</f>
        <v>210165.792658301</v>
      </c>
      <c r="N212" s="37" t="n">
        <f aca="false">N208+N211</f>
        <v>411860.870396821</v>
      </c>
      <c r="O212" s="37" t="n">
        <f aca="false">O208+O211</f>
        <v>222908.821378965</v>
      </c>
      <c r="P212" s="37" t="n">
        <f aca="false">P208+P211</f>
        <v>288780.173253964</v>
      </c>
      <c r="Q212" s="37" t="n">
        <f aca="false">Q208+Q211</f>
        <v>248192.504687298</v>
      </c>
      <c r="R212" s="37" t="n">
        <f aca="false">R208+R211</f>
        <v>-706865.605662235</v>
      </c>
      <c r="S212" s="37" t="n">
        <f aca="false">S208+S211</f>
        <v>264247.011714514</v>
      </c>
      <c r="T212" s="37" t="n">
        <f aca="false">T208+T211</f>
        <v>329135.086848463</v>
      </c>
      <c r="U212" s="37" t="n">
        <f aca="false">U208+U211</f>
        <v>522729.114348462</v>
      </c>
      <c r="V212" s="37" t="n">
        <f aca="false">V208+V211</f>
        <v>643123.406848465</v>
      </c>
      <c r="W212" s="37" t="n">
        <f aca="false">W208+W211</f>
        <v>838906.099248465</v>
      </c>
      <c r="X212" s="37" t="n">
        <f aca="false">X208+X211</f>
        <v>790549.506507379</v>
      </c>
      <c r="Y212" s="37" t="n">
        <f aca="false">Y208+Y211</f>
        <v>640170.122457379</v>
      </c>
      <c r="Z212" s="37" t="n">
        <f aca="false">Z208+Z211</f>
        <v>774657.105307379</v>
      </c>
      <c r="AA212" s="37" t="n">
        <f aca="false">AA208+AA211</f>
        <v>733129.907307378</v>
      </c>
      <c r="AB212" s="37" t="n">
        <f aca="false">AB208+AB211</f>
        <v>792314.381929156</v>
      </c>
      <c r="AC212" s="37" t="n">
        <f aca="false">AC208+AC211</f>
        <v>508379.490639601</v>
      </c>
      <c r="AD212" s="37" t="n">
        <f aca="false">AD208+AD211</f>
        <v>546865.896639601</v>
      </c>
      <c r="AE212" s="37" t="n">
        <f aca="false">AE208+AE211</f>
        <v>44662.9895081474</v>
      </c>
      <c r="AF212" s="37" t="n">
        <f aca="false">AF208+AF211</f>
        <v>938033.13261226</v>
      </c>
      <c r="AG212" s="37" t="n">
        <f aca="false">AG208+AG211</f>
        <v>668759.855412486</v>
      </c>
      <c r="AH212" s="37" t="n">
        <f aca="false">AH208+AH211</f>
        <v>680656.430412485</v>
      </c>
      <c r="AI212" s="37" t="n">
        <f aca="false">AI208+AI211</f>
        <v>834153.709980235</v>
      </c>
      <c r="AJ212" s="37" t="n">
        <f aca="false">AJ208+AJ211</f>
        <v>530933.062150383</v>
      </c>
      <c r="AK212" s="37" t="n">
        <f aca="false">AK208+AK211</f>
        <v>433984.62895485</v>
      </c>
      <c r="AL212" s="37" t="n">
        <f aca="false">AL208+AL211</f>
        <v>321088.046339028</v>
      </c>
      <c r="AM212" s="37" t="n">
        <f aca="false">AM208+AM211</f>
        <v>211903.587438677</v>
      </c>
      <c r="AN212" s="37" t="n">
        <f aca="false">AN208+AN211</f>
        <v>155593.485938678</v>
      </c>
      <c r="AO212" s="37" t="n">
        <f aca="false">AO208+AO211</f>
        <v>196566.823651758</v>
      </c>
      <c r="AP212" s="37" t="n">
        <f aca="false">AP208+AP211</f>
        <v>137755.196151758</v>
      </c>
      <c r="AQ212" s="37" t="n">
        <f aca="false">AQ208+AQ211</f>
        <v>168943.568651758</v>
      </c>
      <c r="AR212" s="37" t="n">
        <f aca="false">AR208+AR211</f>
        <v>263483.835651757</v>
      </c>
      <c r="AS212" s="37" t="n">
        <f aca="false">AS208+AS211</f>
        <v>196859.440151757</v>
      </c>
      <c r="AT212" s="37" t="n">
        <f aca="false">AT208+AT211</f>
        <v>337655.315151757</v>
      </c>
      <c r="AU212" s="37" t="n">
        <f aca="false">AU208+AU211</f>
        <v>613071.972808624</v>
      </c>
      <c r="AV212" s="37" t="n">
        <f aca="false">AV208+AV211</f>
        <v>110999.906235627</v>
      </c>
      <c r="AW212" s="37" t="n">
        <f aca="false">AW208+AW211</f>
        <v>60459.2947356266</v>
      </c>
      <c r="AX212" s="37" t="n">
        <f aca="false">AX208+AX211</f>
        <v>-33369.4537643733</v>
      </c>
      <c r="AY212" s="37" t="n">
        <f aca="false">AY208+AY211</f>
        <v>178683.471235627</v>
      </c>
      <c r="AZ212" s="37" t="n">
        <f aca="false">AZ208+AZ211</f>
        <v>280683.358735627</v>
      </c>
      <c r="BA212" s="37" t="n">
        <f aca="false">BA208+BA211</f>
        <v>309929.789803048</v>
      </c>
      <c r="BB212" s="37" t="n">
        <f aca="false">BB208+BB211</f>
        <v>265911.935342968</v>
      </c>
      <c r="BC212" s="37" t="n">
        <f aca="false">BC208+BC211</f>
        <v>227981.780342969</v>
      </c>
      <c r="BD212" s="37" t="n">
        <f aca="false">BD208+BD211</f>
        <v>452365.138455811</v>
      </c>
      <c r="BE212" s="37" t="n">
        <f aca="false">BE208+BE211</f>
        <v>237680.109342969</v>
      </c>
      <c r="BF212" s="37" t="n">
        <f aca="false">BF208+BF211</f>
        <v>372543.198842968</v>
      </c>
      <c r="BG212" s="37" t="n">
        <f aca="false">BG208+BG211</f>
        <v>392359.603547382</v>
      </c>
      <c r="BH212" s="37" t="n">
        <f aca="false">BH208+BH211</f>
        <v>602560.502898569</v>
      </c>
      <c r="BI212" s="37" t="n">
        <f aca="false">BI208+BI211</f>
        <v>158034.426474422</v>
      </c>
      <c r="BJ212" s="37" t="n">
        <f aca="false">BJ208+BJ211</f>
        <v>37143.8436635761</v>
      </c>
      <c r="BK212" s="37" t="n">
        <f aca="false">BK208+BK211</f>
        <v>149674.105474422</v>
      </c>
      <c r="BL212" s="37" t="n">
        <f aca="false">BL208+BL211</f>
        <v>329734.514308635</v>
      </c>
      <c r="BM212" s="37" t="n">
        <f aca="false">BM208+BM211</f>
        <v>147566.31564391</v>
      </c>
      <c r="BN212" s="37" t="n">
        <f aca="false">BN208+BN211</f>
        <v>347238.392199128</v>
      </c>
      <c r="BO212" s="37" t="n">
        <f aca="false">BO208+BO211</f>
        <v>211090.93464391</v>
      </c>
      <c r="BP212" s="37" t="n">
        <f aca="false">BP208+BP211</f>
        <v>284426.740995095</v>
      </c>
      <c r="BQ212" s="37" t="n">
        <f aca="false">BQ208+BQ211</f>
        <v>105659.93964391</v>
      </c>
      <c r="BR212" s="37" t="n">
        <f aca="false">BR208+BR211</f>
        <v>336171.464216099</v>
      </c>
      <c r="BS212" s="37" t="n">
        <f aca="false">BS208+BS211</f>
        <v>105659.93964391</v>
      </c>
      <c r="BT212" s="37" t="n">
        <f aca="false">BT208+BT211</f>
        <v>300741.500045686</v>
      </c>
      <c r="BU212" s="37" t="n">
        <f aca="false">BU208+BU211</f>
        <v>183980.58964391</v>
      </c>
      <c r="BV212" s="37" t="n">
        <f aca="false">BV208+BV211</f>
        <v>27334.3804310469</v>
      </c>
      <c r="BW212" s="37" t="n">
        <f aca="false">BW208+BW211</f>
        <v>105659.93964391</v>
      </c>
      <c r="BX212" s="37" t="n">
        <f aca="false">BX208+BX211</f>
        <v>350309.958581954</v>
      </c>
      <c r="BY212" s="37" t="n">
        <f aca="false">BY208+BY211</f>
        <v>91186.8344367886</v>
      </c>
      <c r="BZ212" s="37" t="n">
        <f aca="false">BZ208+BZ211</f>
        <v>287126.979005211</v>
      </c>
      <c r="CA212" s="37" t="n">
        <f aca="false">CA208+CA211</f>
        <v>169507.484436788</v>
      </c>
      <c r="CB212" s="37" t="n">
        <f aca="false">CB208+CB211</f>
        <v>276999.756870043</v>
      </c>
      <c r="CC212" s="37" t="n">
        <f aca="false">CC208+CC211</f>
        <v>91186.8344367886</v>
      </c>
      <c r="CD212" s="37" t="n">
        <f aca="false">CD208+CD211</f>
        <v>346430.184734875</v>
      </c>
      <c r="CE212" s="37" t="n">
        <f aca="false">CE208+CE211</f>
        <v>91186.8344367886</v>
      </c>
      <c r="CF212" s="37" t="n">
        <f aca="false">CF208+CF211</f>
        <v>277750.203046599</v>
      </c>
      <c r="CG212" s="37" t="n">
        <f aca="false">CG208+CG211</f>
        <v>160185.834436788</v>
      </c>
      <c r="CH212" s="37" t="n">
        <f aca="false">CH208+CH211</f>
        <v>7968.05276052421</v>
      </c>
      <c r="CI212" s="37" t="n">
        <f aca="false">CI208+CI211</f>
        <v>91186.8344367886</v>
      </c>
      <c r="CJ212" s="37" t="n">
        <f aca="false">CJ208+CJ211</f>
        <v>264084.433576202</v>
      </c>
      <c r="CK212" s="37" t="n">
        <f aca="false">CK208+CK211</f>
        <v>181492.017125524</v>
      </c>
      <c r="CL212" s="37" t="n">
        <f aca="false">CL208+CL211</f>
        <v>225751.569628713</v>
      </c>
      <c r="CM212" s="37" t="n">
        <f aca="false">CM208+CM211</f>
        <v>73140.1171255239</v>
      </c>
      <c r="CN212" s="37" t="n">
        <f aca="false">CN208+CN211</f>
        <v>149535.673516306</v>
      </c>
      <c r="CO212" s="37" t="n">
        <f aca="false">CO208+CO211</f>
        <v>-17153.1328744761</v>
      </c>
      <c r="CP212" s="37" t="n">
        <f aca="false">CP208+CP211</f>
        <v>49110.860838995</v>
      </c>
      <c r="CQ212" s="37" t="n">
        <f aca="false">CQ208+CQ211</f>
        <v>-107446.382874476</v>
      </c>
      <c r="CR212" s="37" t="n">
        <f aca="false">CR208+CR211</f>
        <v>-41275.997535008</v>
      </c>
      <c r="CS212" s="37" t="n">
        <f aca="false">CS208+CS211</f>
        <v>-215798.282874476</v>
      </c>
      <c r="CT212" s="37" t="n">
        <f aca="false">CT208+CT211</f>
        <v>-52392.3866761698</v>
      </c>
      <c r="CU212" s="37" t="n">
        <f aca="false">CU208+CU211</f>
        <v>-232978.88667617</v>
      </c>
      <c r="CV212" s="37" t="n">
        <f aca="false">CV208+CV211</f>
        <v>-142685.63667617</v>
      </c>
      <c r="CW212" s="37" t="n">
        <f aca="false">CW208+CW211</f>
        <v>-281159.5513461</v>
      </c>
      <c r="CX212" s="37" t="n">
        <f aca="false">CX208+CX211</f>
        <v>-155360.802409693</v>
      </c>
      <c r="CY212" s="37" t="n">
        <f aca="false">CY208+CY211</f>
        <v>-372064.602409693</v>
      </c>
      <c r="CZ212" s="37" t="n">
        <f aca="false">CZ208+CZ211</f>
        <v>-281771.352409693</v>
      </c>
      <c r="DA212" s="37" t="n">
        <f aca="false">DA208+DA211</f>
        <v>-462357.852409693</v>
      </c>
      <c r="DB212" s="37" t="n">
        <f aca="false">DB208+DB211</f>
        <v>-462357.852409693</v>
      </c>
      <c r="DC212" s="37" t="n">
        <f aca="false">DC208+DC211</f>
        <v>-462357.852409693</v>
      </c>
      <c r="DD212" s="37" t="n">
        <f aca="false">DD208+DD211</f>
        <v>-462357.852409693</v>
      </c>
      <c r="DE212" s="37" t="n">
        <f aca="false">DE208+DE211</f>
        <v>-462357.852409693</v>
      </c>
    </row>
    <row r="213" s="1" customFormat="tru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0.315726142598701</v>
      </c>
      <c r="K213" s="33" t="n">
        <f aca="false">IFERROR(IF(OR(K208&lt;=0,K212/K208&lt;0,K212/K208&gt;1),0,K212/K208),0)</f>
        <v>0.262846810456404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0.254479550815227</v>
      </c>
      <c r="N213" s="33" t="n">
        <f aca="false">IFERROR(IF(OR(N208&lt;=0,N212/N208&lt;0,N212/N208&gt;1),0,N212/N208),0)</f>
        <v>0.298978439578649</v>
      </c>
      <c r="O213" s="33" t="n">
        <f aca="false">IFERROR(IF(OR(O208&lt;=0,O212/O208&lt;0,O212/O208&gt;1),0,O212/O208),0)</f>
        <v>0.255085558162868</v>
      </c>
      <c r="P213" s="33" t="n">
        <f aca="false">IFERROR(IF(OR(P208&lt;=0,P212/P208&lt;0,P212/P208&gt;1),0,P212/P208),0)</f>
        <v>0.320241810640264</v>
      </c>
      <c r="Q213" s="33" t="n">
        <f aca="false">IFERROR(IF(OR(Q208&lt;=0,Q212/Q208&lt;0,Q212/Q208&gt;1),0,Q212/Q208),0)</f>
        <v>0.284158932077174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0.272115881487936</v>
      </c>
      <c r="T213" s="33" t="n">
        <f aca="false">IFERROR(IF(OR(T208&lt;=0,T212/T208&lt;0,T212/T208&gt;1),0,T212/T208),0)</f>
        <v>0.320802513708198</v>
      </c>
      <c r="U213" s="33" t="n">
        <f aca="false">IFERROR(IF(OR(U208&lt;=0,U212/U208&lt;0,U212/U208&gt;1),0,U212/U208),0)</f>
        <v>0.42244777020305</v>
      </c>
      <c r="V213" s="33" t="n">
        <f aca="false">IFERROR(IF(OR(V208&lt;=0,V212/V208&lt;0,V212/V208&gt;1),0,V212/V208),0)</f>
        <v>0.490309218532182</v>
      </c>
      <c r="W213" s="33" t="n">
        <f aca="false">IFERROR(IF(OR(W208&lt;=0,W212/W208&lt;0,W212/W208&gt;1),0,W212/W208),0)</f>
        <v>0.556506121149178</v>
      </c>
      <c r="X213" s="33" t="n">
        <f aca="false">IFERROR(IF(OR(X208&lt;=0,X212/X208&lt;0,X212/X208&gt;1),0,X212/X208),0)</f>
        <v>0.54180807113633</v>
      </c>
      <c r="Y213" s="33" t="n">
        <f aca="false">IFERROR(IF(OR(Y208&lt;=0,Y212/Y208&lt;0,Y212/Y208&gt;1),0,Y212/Y208),0)</f>
        <v>0.466840760669263</v>
      </c>
      <c r="Z213" s="33" t="n">
        <f aca="false">IFERROR(IF(OR(Z208&lt;=0,Z212/Z208&lt;0,Z212/Z208&gt;1),0,Z212/Z208),0)</f>
        <v>0.536762508290778</v>
      </c>
      <c r="AA213" s="33" t="n">
        <f aca="false">IFERROR(IF(OR(AA208&lt;=0,AA212/AA208&lt;0,AA212/AA208&gt;1),0,AA212/AA208),0)</f>
        <v>0.523038251208894</v>
      </c>
      <c r="AB213" s="33" t="n">
        <f aca="false">IFERROR(IF(OR(AB208&lt;=0,AB212/AB208&lt;0,AB212/AB208&gt;1),0,AB212/AB208),0)</f>
        <v>0.542361616090971</v>
      </c>
      <c r="AC213" s="33" t="n">
        <f aca="false">IFERROR(IF(OR(AC208&lt;=0,AC212/AC208&lt;0,AC212/AC208&gt;1),0,AC212/AC208),0)</f>
        <v>0.427103416721751</v>
      </c>
      <c r="AD213" s="33" t="n">
        <f aca="false">IFERROR(IF(OR(AD208&lt;=0,AD212/AD208&lt;0,AD212/AD208&gt;1),0,AD212/AD208),0)</f>
        <v>0.445046976381248</v>
      </c>
      <c r="AE213" s="33" t="n">
        <f aca="false">IFERROR(IF(OR(AE208&lt;=0,AE212/AE208&lt;0,AE212/AE208&gt;1),0,AE212/AE208),0)</f>
        <v>0.061470202876949</v>
      </c>
      <c r="AF213" s="33" t="n">
        <f aca="false">IFERROR(IF(OR(AF208&lt;=0,AF212/AF208&lt;0,AF212/AF208&gt;1),0,AF212/AF208),0)</f>
        <v>0.577972696995836</v>
      </c>
      <c r="AG213" s="33" t="n">
        <f aca="false">IFERROR(IF(OR(AG208&lt;=0,AG212/AG208&lt;0,AG212/AG208&gt;1),0,AG212/AG208),0)</f>
        <v>0.495129603497888</v>
      </c>
      <c r="AH213" s="33" t="n">
        <f aca="false">IFERROR(IF(OR(AH208&lt;=0,AH212/AH208&lt;0,AH212/AH208&gt;1),0,AH212/AH208),0)</f>
        <v>0.499537608632858</v>
      </c>
      <c r="AI213" s="33" t="n">
        <f aca="false">IFERROR(IF(OR(AI208&lt;=0,AI212/AI208&lt;0,AI212/AI208&gt;1),0,AI212/AI208),0)</f>
        <v>0.550207831138525</v>
      </c>
      <c r="AJ213" s="33" t="n">
        <f aca="false">IFERROR(IF(OR(AJ208&lt;=0,AJ212/AJ208&lt;0,AJ212/AJ208&gt;1),0,AJ212/AJ208),0)</f>
        <v>0.422466993700177</v>
      </c>
      <c r="AK213" s="33" t="n">
        <f aca="false">IFERROR(IF(OR(AK208&lt;=0,AK212/AK208&lt;0,AK212/AK208&gt;1),0,AK212/AK208),0)</f>
        <v>0.388909565654819</v>
      </c>
      <c r="AL213" s="33" t="n">
        <f aca="false">IFERROR(IF(OR(AL208&lt;=0,AL212/AL208&lt;0,AL212/AL208&gt;1),0,AL212/AL208),0)</f>
        <v>0.314945655691168</v>
      </c>
      <c r="AM213" s="33" t="n">
        <f aca="false">IFERROR(IF(OR(AM208&lt;=0,AM212/AM208&lt;0,AM212/AM208&gt;1),0,AM212/AM208),0)</f>
        <v>0.227530348623002</v>
      </c>
      <c r="AN213" s="33" t="n">
        <f aca="false">IFERROR(IF(OR(AN208&lt;=0,AN212/AN208&lt;0,AN212/AN208&gt;1),0,AN212/AN208),0)</f>
        <v>0.185781048448126</v>
      </c>
      <c r="AO213" s="33" t="n">
        <f aca="false">IFERROR(IF(OR(AO208&lt;=0,AO212/AO208&lt;0,AO212/AO208&gt;1),0,AO212/AO208),0)</f>
        <v>0.220336340478878</v>
      </c>
      <c r="AP213" s="33" t="n">
        <f aca="false">IFERROR(IF(OR(AP208&lt;=0,AP212/AP208&lt;0,AP212/AP208&gt;1),0,AP212/AP208),0)</f>
        <v>0.156841194743359</v>
      </c>
      <c r="AQ213" s="33" t="n">
        <f aca="false">IFERROR(IF(OR(AQ208&lt;=0,AQ212/AQ208&lt;0,AQ212/AQ208&gt;1),0,AQ212/AQ208),0)</f>
        <v>0.195423804203241</v>
      </c>
      <c r="AR213" s="33" t="n">
        <f aca="false">IFERROR(IF(OR(AR208&lt;=0,AR212/AR208&lt;0,AR212/AR208&gt;1),0,AR212/AR208),0)</f>
        <v>0.274737443930359</v>
      </c>
      <c r="AS213" s="33" t="n">
        <f aca="false">IFERROR(IF(OR(AS208&lt;=0,AS212/AS208&lt;0,AS212/AS208&gt;1),0,AS212/AS208),0)</f>
        <v>0.210002603274789</v>
      </c>
      <c r="AT213" s="33" t="n">
        <f aca="false">IFERROR(IF(OR(AT208&lt;=0,AT212/AT208&lt;0,AT212/AT208&gt;1),0,AT212/AT208),0)</f>
        <v>0.30285889924822</v>
      </c>
      <c r="AU213" s="33" t="n">
        <f aca="false">IFERROR(IF(OR(AU208&lt;=0,AU212/AU208&lt;0,AU212/AU208&gt;1),0,AU212/AU208),0)</f>
        <v>0.42462772442061</v>
      </c>
      <c r="AV213" s="33" t="n">
        <f aca="false">IFERROR(IF(OR(AV208&lt;=0,AV212/AV208&lt;0,AV212/AV208&gt;1),0,AV212/AV208),0)</f>
        <v>0.137622283070176</v>
      </c>
      <c r="AW213" s="33" t="n">
        <f aca="false">IFERROR(IF(OR(AW208&lt;=0,AW212/AW208&lt;0,AW212/AW208&gt;1),0,AW212/AW208),0)</f>
        <v>0.0690808517268459</v>
      </c>
      <c r="AX213" s="33" t="n">
        <f aca="false">IFERROR(IF(OR(AX208&lt;=0,AX212/AX208&lt;0,AX212/AX208&gt;1),0,AX212/AX208),0)</f>
        <v>0</v>
      </c>
      <c r="AY213" s="33" t="n">
        <f aca="false">IFERROR(IF(OR(AY208&lt;=0,AY212/AY208&lt;0,AY212/AY208&gt;1),0,AY212/AY208),0)</f>
        <v>0.195981092519302</v>
      </c>
      <c r="AZ213" s="33" t="n">
        <f aca="false">IFERROR(IF(OR(AZ208&lt;=0,AZ212/AZ208&lt;0,AZ212/AZ208&gt;1),0,AZ212/AZ208),0)</f>
        <v>0.265316190996161</v>
      </c>
      <c r="BA213" s="33" t="n">
        <f aca="false">IFERROR(IF(OR(BA208&lt;=0,BA212/BA208&lt;0,BA212/BA208&gt;1),0,BA212/BA208),0)</f>
        <v>0.29071326700029</v>
      </c>
      <c r="BB213" s="33" t="n">
        <f aca="false">IFERROR(IF(OR(BB208&lt;=0,BB212/BB208&lt;0,BB212/BB208&gt;1),0,BB212/BB208),0)</f>
        <v>0.272624530091537</v>
      </c>
      <c r="BC213" s="33" t="n">
        <f aca="false">IFERROR(IF(OR(BC208&lt;=0,BC212/BC208&lt;0,BC212/BC208&gt;1),0,BC212/BC208),0)</f>
        <v>0.119457960054884</v>
      </c>
      <c r="BD213" s="33" t="n">
        <f aca="false">IFERROR(IF(OR(BD208&lt;=0,BD212/BD208&lt;0,BD212/BD208&gt;1),0,BD212/BD208),0)</f>
        <v>0.385594542063229</v>
      </c>
      <c r="BE213" s="33" t="n">
        <f aca="false">IFERROR(IF(OR(BE208&lt;=0,BE212/BE208&lt;0,BE212/BE208&gt;1),0,BE212/BE208),0)</f>
        <v>0.239561614073753</v>
      </c>
      <c r="BF213" s="33" t="n">
        <f aca="false">IFERROR(IF(OR(BF208&lt;=0,BF212/BF208&lt;0,BF212/BF208&gt;1),0,BF212/BF208),0)</f>
        <v>0.307154051225053</v>
      </c>
      <c r="BG213" s="33" t="n">
        <f aca="false">IFERROR(IF(OR(BG208&lt;=0,BG212/BG208&lt;0,BG212/BG208&gt;1),0,BG212/BG208),0)</f>
        <v>0.329733104825994</v>
      </c>
      <c r="BH213" s="33" t="n">
        <f aca="false">IFERROR(IF(OR(BH208&lt;=0,BH212/BH208&lt;0,BH212/BH208&gt;1),0,BH212/BH208),0)</f>
        <v>0.459259419243668</v>
      </c>
      <c r="BI213" s="33" t="n">
        <f aca="false">IFERROR(IF(OR(BI208&lt;=0,BI212/BI208&lt;0,BI212/BI208&gt;1),0,BI212/BI208),0)</f>
        <v>0.152561088713264</v>
      </c>
      <c r="BJ213" s="33" t="n">
        <f aca="false">IFERROR(IF(OR(BJ208&lt;=0,BJ212/BJ208&lt;0,BJ212/BJ208&gt;1),0,BJ212/BJ208),0)</f>
        <v>0.0460685118434456</v>
      </c>
      <c r="BK213" s="33" t="n">
        <f aca="false">IFERROR(IF(OR(BK208&lt;=0,BK212/BK208&lt;0,BK212/BK208&gt;1),0,BK212/BK208),0)</f>
        <v>0.165543054940494</v>
      </c>
      <c r="BL213" s="33" t="n">
        <f aca="false">IFERROR(IF(OR(BL208&lt;=0,BL212/BL208&lt;0,BL212/BL208&gt;1),0,BL212/BL208),0)</f>
        <v>0.267374484649597</v>
      </c>
      <c r="BM213" s="33" t="n">
        <f aca="false">IFERROR(IF(OR(BM208&lt;=0,BM212/BM208&lt;0,BM212/BM208&gt;1),0,BM212/BM208),0)</f>
        <v>0.16238892037038</v>
      </c>
      <c r="BN213" s="33" t="n">
        <f aca="false">IFERROR(IF(OR(BN208&lt;=0,BN212/BN208&lt;0,BN212/BN208&gt;1),0,BN212/BN208),0)</f>
        <v>0.313693126617677</v>
      </c>
      <c r="BO213" s="33" t="n">
        <f aca="false">IFERROR(IF(OR(BO208&lt;=0,BO212/BO208&lt;0,BO212/BO208&gt;1),0,BO212/BO208),0)</f>
        <v>0.190065474644967</v>
      </c>
      <c r="BP213" s="33" t="n">
        <f aca="false">IFERROR(IF(OR(BP208&lt;=0,BP212/BP208&lt;0,BP212/BP208&gt;1),0,BP212/BP208),0)</f>
        <v>0.27155459170545</v>
      </c>
      <c r="BQ213" s="33" t="n">
        <f aca="false">IFERROR(IF(OR(BQ208&lt;=0,BQ212/BQ208&lt;0,BQ212/BQ208&gt;1),0,BQ212/BQ208),0)</f>
        <v>0.121894424144743</v>
      </c>
      <c r="BR213" s="33" t="n">
        <f aca="false">IFERROR(IF(OR(BR208&lt;=0,BR212/BR208&lt;0,BR212/BR208&gt;1),0,BR212/BR208),0)</f>
        <v>0.282542686701472</v>
      </c>
      <c r="BS213" s="33" t="n">
        <f aca="false">IFERROR(IF(OR(BS208&lt;=0,BS212/BS208&lt;0,BS212/BS208&gt;1),0,BS212/BS208),0)</f>
        <v>0.121894424144743</v>
      </c>
      <c r="BT213" s="33" t="n">
        <f aca="false">IFERROR(IF(OR(BT208&lt;=0,BT212/BT208&lt;0,BT212/BT208&gt;1),0,BT212/BT208),0)</f>
        <v>0.282264375249333</v>
      </c>
      <c r="BU213" s="33" t="n">
        <f aca="false">IFERROR(IF(OR(BU208&lt;=0,BU212/BU208&lt;0,BU212/BU208&gt;1),0,BU212/BU208),0)</f>
        <v>0.179095604791945</v>
      </c>
      <c r="BV213" s="33" t="n">
        <f aca="false">IFERROR(IF(OR(BV208&lt;=0,BV212/BV208&lt;0,BV212/BV208&gt;1),0,BV212/BV208),0)</f>
        <v>0.0332932373441381</v>
      </c>
      <c r="BW213" s="33" t="n">
        <f aca="false">IFERROR(IF(OR(BW208&lt;=0,BW212/BW208&lt;0,BW212/BW208&gt;1),0,BW212/BW208),0)</f>
        <v>0.121894424144743</v>
      </c>
      <c r="BX213" s="33" t="n">
        <f aca="false">IFERROR(IF(OR(BX208&lt;=0,BX212/BX208&lt;0,BX212/BX208&gt;1),0,BX212/BX208),0)</f>
        <v>0.294426684487495</v>
      </c>
      <c r="BY213" s="33" t="n">
        <f aca="false">IFERROR(IF(OR(BY208&lt;=0,BY212/BY208&lt;0,BY212/BY208&gt;1),0,BY212/BY208),0)</f>
        <v>0.105197548954827</v>
      </c>
      <c r="BZ213" s="33" t="n">
        <f aca="false">IFERROR(IF(OR(BZ208&lt;=0,BZ212/BZ208&lt;0,BZ212/BZ208&gt;1),0,BZ212/BZ208),0)</f>
        <v>0.26948631078126</v>
      </c>
      <c r="CA213" s="33" t="n">
        <f aca="false">IFERROR(IF(OR(CA208&lt;=0,CA212/CA208&lt;0,CA212/CA208&gt;1),0,CA212/CA208),0)</f>
        <v>0.154037239504462</v>
      </c>
      <c r="CB213" s="33" t="n">
        <f aca="false">IFERROR(IF(OR(CB208&lt;=0,CB212/CB208&lt;0,CB212/CB208&gt;1),0,CB212/CB208),0)</f>
        <v>0.255648269084384</v>
      </c>
      <c r="CC213" s="33" t="n">
        <f aca="false">IFERROR(IF(OR(CC208&lt;=0,CC212/CC208&lt;0,CC212/CC208&gt;1),0,CC212/CC208),0)</f>
        <v>0.105197548954827</v>
      </c>
      <c r="CD213" s="33" t="n">
        <f aca="false">IFERROR(IF(OR(CD208&lt;=0,CD212/CD208&lt;0,CD212/CD208&gt;1),0,CD212/CD208),0)</f>
        <v>0.270983352116858</v>
      </c>
      <c r="CE213" s="33" t="n">
        <f aca="false">IFERROR(IF(OR(CE208&lt;=0,CE212/CE208&lt;0,CE212/CE208&gt;1),0,CE212/CE208),0)</f>
        <v>0.105197548954827</v>
      </c>
      <c r="CF213" s="33" t="n">
        <f aca="false">IFERROR(IF(OR(CF208&lt;=0,CF212/CF208&lt;0,CF212/CF208&gt;1),0,CF212/CF208),0)</f>
        <v>0.256340869930845</v>
      </c>
      <c r="CG213" s="33" t="n">
        <f aca="false">IFERROR(IF(OR(CG208&lt;=0,CG212/CG208&lt;0,CG212/CG208&gt;1),0,CG212/CG208),0)</f>
        <v>0.145911169619508</v>
      </c>
      <c r="CH213" s="33" t="n">
        <f aca="false">IFERROR(IF(OR(CH208&lt;=0,CH212/CH208&lt;0,CH212/CH208&gt;1),0,CH212/CH208),0)</f>
        <v>0.0101516569024175</v>
      </c>
      <c r="CI213" s="33" t="n">
        <f aca="false">IFERROR(IF(OR(CI208&lt;=0,CI212/CI208&lt;0,CI212/CI208&gt;1),0,CI212/CI208),0)</f>
        <v>0.105197548954827</v>
      </c>
      <c r="CJ213" s="33" t="n">
        <f aca="false">IFERROR(IF(OR(CJ208&lt;=0,CJ212/CJ208&lt;0,CJ212/CJ208&gt;1),0,CJ212/CJ208),0)</f>
        <v>0.222270010162826</v>
      </c>
      <c r="CK213" s="33" t="n">
        <f aca="false">IFERROR(IF(OR(CK208&lt;=0,CK212/CK208&lt;0,CK212/CK208&gt;1),0,CK212/CK208),0)</f>
        <v>0.18013417472317</v>
      </c>
      <c r="CL213" s="33" t="n">
        <f aca="false">IFERROR(IF(OR(CL208&lt;=0,CL212/CL208&lt;0,CL212/CL208&gt;1),0,CL212/CL208),0)</f>
        <v>0.202306320492756</v>
      </c>
      <c r="CM213" s="33" t="n">
        <f aca="false">IFERROR(IF(OR(CM208&lt;=0,CM212/CM208&lt;0,CM212/CM208&gt;1),0,CM212/CM208),0)</f>
        <v>0.0813403601240521</v>
      </c>
      <c r="CN213" s="33" t="n">
        <f aca="false">IFERROR(IF(OR(CN208&lt;=0,CN212/CN208&lt;0,CN212/CN208&gt;1),0,CN212/CN208),0)</f>
        <v>0.151125620835429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0.054617018178824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s="1" customFormat="tru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="1" customFormat="tru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-214835.89</v>
      </c>
      <c r="J215" s="13" t="n">
        <f aca="false">ROUND(J212-(Budget!K57+Budget!K114),2)</f>
        <v>90231.97</v>
      </c>
      <c r="K215" s="13" t="n">
        <f aca="false">ROUND(K212-(Budget!L57+Budget!L114),2)</f>
        <v>37377.72</v>
      </c>
      <c r="L215" s="13" t="n">
        <f aca="false">ROUND(L212-(Budget!M57+Budget!M114),2)</f>
        <v>-402516.37</v>
      </c>
      <c r="M215" s="13" t="n">
        <f aca="false">ROUND(M212-(Budget!N57+Budget!N114),2)</f>
        <v>94288.44</v>
      </c>
      <c r="N215" s="13" t="n">
        <f aca="false">ROUND(N212-(Budget!O57+Budget!O114),2)</f>
        <v>411860.87</v>
      </c>
      <c r="O215" s="13" t="n">
        <f aca="false">ROUND(O212-(Budget!P57+Budget!P114),2)</f>
        <v>222908.82</v>
      </c>
      <c r="P215" s="13" t="n">
        <f aca="false">ROUND(P212-(Budget!Q57+Budget!Q114),2)</f>
        <v>288780.17</v>
      </c>
      <c r="Q215" s="13" t="n">
        <f aca="false">ROUND(Q212-(Budget!R57+Budget!R114),2)</f>
        <v>248192.5</v>
      </c>
      <c r="R215" s="13" t="n">
        <f aca="false">ROUND(R212-(Budget!S57+Budget!S114),2)</f>
        <v>-706865.61</v>
      </c>
      <c r="S215" s="13" t="n">
        <f aca="false">ROUND(S212-(Budget!T57+Budget!T114),2)</f>
        <v>264247.01</v>
      </c>
      <c r="T215" s="13" t="n">
        <f aca="false">ROUND(T212-(Budget!U57+Budget!U114),2)</f>
        <v>329135.09</v>
      </c>
      <c r="U215" s="13" t="n">
        <f aca="false">ROUND(U212-(Budget!V57+Budget!V114),2)</f>
        <v>522729.11</v>
      </c>
      <c r="V215" s="13" t="n">
        <f aca="false">ROUND(V212-(Budget!W57+Budget!W114),2)</f>
        <v>643123.41</v>
      </c>
      <c r="W215" s="13" t="n">
        <f aca="false">ROUND(W212-(Budget!X57+Budget!X114),2)</f>
        <v>838906.1</v>
      </c>
      <c r="X215" s="13" t="n">
        <f aca="false">ROUND(X212-(Budget!Y57+Budget!Y114),2)</f>
        <v>790549.51</v>
      </c>
      <c r="Y215" s="13" t="n">
        <f aca="false">ROUND(Y212-(Budget!Z57+Budget!Z114),2)</f>
        <v>640170.12</v>
      </c>
      <c r="Z215" s="13" t="n">
        <f aca="false">ROUND(Z212-(Budget!AA57+Budget!AA114),2)</f>
        <v>774657.11</v>
      </c>
      <c r="AA215" s="13" t="n">
        <f aca="false">ROUND(AA212-(Budget!AB57+Budget!AB114),2)</f>
        <v>733129.91</v>
      </c>
      <c r="AB215" s="13" t="n">
        <f aca="false">ROUND(AB212-(Budget!AC57+Budget!AC114),2)</f>
        <v>792314.38</v>
      </c>
      <c r="AC215" s="13" t="n">
        <f aca="false">ROUND(AC212-(Budget!AD57+Budget!AD114),2)</f>
        <v>508379.49</v>
      </c>
      <c r="AD215" s="13" t="n">
        <f aca="false">ROUND(AD212-(Budget!AE57+Budget!AE114),2)</f>
        <v>546865.9</v>
      </c>
      <c r="AE215" s="13" t="n">
        <f aca="false">ROUND(AE212-(Budget!AF57+Budget!AF114),2)</f>
        <v>44662.99</v>
      </c>
      <c r="AF215" s="13" t="n">
        <f aca="false">ROUND(AF212-(Budget!AG57+Budget!AG114),2)</f>
        <v>938033.13</v>
      </c>
      <c r="AG215" s="13" t="n">
        <f aca="false">ROUND(AG212-(Budget!AH57+Budget!AH114),2)</f>
        <v>668759.86</v>
      </c>
      <c r="AH215" s="13" t="n">
        <f aca="false">ROUND(AH212-(Budget!AI57+Budget!AI114),2)</f>
        <v>680656.43</v>
      </c>
      <c r="AI215" s="13" t="n">
        <f aca="false">ROUND(AI212-(Budget!AJ57+Budget!AJ114),2)</f>
        <v>834153.71</v>
      </c>
      <c r="AJ215" s="13" t="n">
        <f aca="false">ROUND(AJ212-(Budget!AK57+Budget!AK114),2)</f>
        <v>530933.06</v>
      </c>
      <c r="AK215" s="13" t="n">
        <f aca="false">ROUND(AK212-(Budget!AL57+Budget!AL114),2)</f>
        <v>433984.63</v>
      </c>
      <c r="AL215" s="13" t="n">
        <f aca="false">ROUND(AL212-(Budget!AM57+Budget!AM114),2)</f>
        <v>321088.05</v>
      </c>
      <c r="AM215" s="13" t="n">
        <f aca="false">ROUND(AM212-(Budget!AN57+Budget!AN114),2)</f>
        <v>211903.59</v>
      </c>
      <c r="AN215" s="13" t="n">
        <f aca="false">ROUND(AN212-(Budget!AO57+Budget!AO114),2)</f>
        <v>155593.49</v>
      </c>
      <c r="AO215" s="13" t="n">
        <f aca="false">ROUND(AO212-(Budget!AP57+Budget!AP114),2)</f>
        <v>196566.82</v>
      </c>
      <c r="AP215" s="13" t="n">
        <f aca="false">ROUND(AP212-(Budget!AQ57+Budget!AQ114),2)</f>
        <v>137755.2</v>
      </c>
      <c r="AQ215" s="13" t="n">
        <f aca="false">ROUND(AQ212-(Budget!AR57+Budget!AR114),2)</f>
        <v>168943.57</v>
      </c>
      <c r="AR215" s="13" t="n">
        <f aca="false">ROUND(AR212-(Budget!AS57+Budget!AS114),2)</f>
        <v>263483.84</v>
      </c>
      <c r="AS215" s="13" t="n">
        <f aca="false">ROUND(AS212-(Budget!AT57+Budget!AT114),2)</f>
        <v>196859.44</v>
      </c>
      <c r="AT215" s="13" t="n">
        <f aca="false">ROUND(AT212-(Budget!AU57+Budget!AU114),2)</f>
        <v>337655.32</v>
      </c>
      <c r="AU215" s="13" t="n">
        <f aca="false">ROUND(AU212-(Budget!AV57+Budget!AV114),2)</f>
        <v>613071.97</v>
      </c>
      <c r="AV215" s="13" t="n">
        <f aca="false">ROUND(AV212-(Budget!AW57+Budget!AW114),2)</f>
        <v>110999.91</v>
      </c>
      <c r="AW215" s="13" t="n">
        <f aca="false">ROUND(AW212-(Budget!AX57+Budget!AX114),2)</f>
        <v>60459.29</v>
      </c>
      <c r="AX215" s="13" t="n">
        <f aca="false">ROUND(AX212-(Budget!AY57+Budget!AY114),2)</f>
        <v>-33369.45</v>
      </c>
      <c r="AY215" s="13" t="n">
        <f aca="false">ROUND(AY212-(Budget!AZ57+Budget!AZ114),2)</f>
        <v>178683.47</v>
      </c>
      <c r="AZ215" s="13" t="n">
        <f aca="false">ROUND(AZ212-(Budget!BA57+Budget!BA114),2)</f>
        <v>280683.36</v>
      </c>
      <c r="BA215" s="13" t="n">
        <f aca="false">ROUND(BA212-(Budget!BB57+Budget!BB114),2)</f>
        <v>309929.79</v>
      </c>
      <c r="BB215" s="13" t="n">
        <f aca="false">ROUND(BB212-(Budget!BC57+Budget!BC114),2)</f>
        <v>265911.94</v>
      </c>
      <c r="BC215" s="13" t="n">
        <f aca="false">ROUND(BC212-(Budget!BD57+Budget!BD114),2)</f>
        <v>227981.78</v>
      </c>
      <c r="BD215" s="13" t="n">
        <f aca="false">ROUND(BD212-(Budget!BE57+Budget!BE114),2)</f>
        <v>452365.14</v>
      </c>
      <c r="BE215" s="13" t="n">
        <f aca="false">ROUND(BE212-(Budget!BF57+Budget!BF114),2)</f>
        <v>237680.11</v>
      </c>
      <c r="BF215" s="13" t="n">
        <f aca="false">ROUND(BF212-(Budget!BG57+Budget!BG114),2)</f>
        <v>372543.2</v>
      </c>
      <c r="BG215" s="13" t="n">
        <f aca="false">ROUND(BG212-(Budget!BH57+Budget!BH114),2)</f>
        <v>392359.6</v>
      </c>
      <c r="BH215" s="13" t="n">
        <f aca="false">ROUND(BH212-(Budget!BI57+Budget!BI114),2)</f>
        <v>602560.5</v>
      </c>
      <c r="BI215" s="13" t="n">
        <f aca="false">ROUND(BI212-(Budget!BJ57+Budget!BJ114),2)</f>
        <v>158034.43</v>
      </c>
      <c r="BJ215" s="13" t="n">
        <f aca="false">ROUND(BJ212-(Budget!BK57+Budget!BK114),2)</f>
        <v>37143.84</v>
      </c>
      <c r="BK215" s="13" t="n">
        <f aca="false">ROUND(BK212-(Budget!BL57+Budget!BL114),2)</f>
        <v>149674.11</v>
      </c>
      <c r="BL215" s="13" t="n">
        <f aca="false">ROUND(BL212-(Budget!BM57+Budget!BM114),2)</f>
        <v>329734.51</v>
      </c>
      <c r="BM215" s="13" t="n">
        <f aca="false">ROUND(BM212-(Budget!BN57+Budget!BN114),2)</f>
        <v>147566.32</v>
      </c>
      <c r="BN215" s="13" t="n">
        <f aca="false">ROUND(BN212-(Budget!BO57+Budget!BO114),2)</f>
        <v>347238.39</v>
      </c>
      <c r="BO215" s="13" t="n">
        <f aca="false">ROUND(BO212-(Budget!BP57+Budget!BP114),2)</f>
        <v>211090.93</v>
      </c>
      <c r="BP215" s="13" t="n">
        <f aca="false">ROUND(BP212-(Budget!BQ57+Budget!BQ114),2)</f>
        <v>284426.74</v>
      </c>
      <c r="BQ215" s="13" t="n">
        <f aca="false">ROUND(BQ212-(Budget!BR57+Budget!BR114),2)</f>
        <v>105659.94</v>
      </c>
      <c r="BR215" s="13" t="n">
        <f aca="false">ROUND(BR212-(Budget!BS57+Budget!BS114),2)</f>
        <v>336171.46</v>
      </c>
      <c r="BS215" s="13" t="n">
        <f aca="false">ROUND(BS212-(Budget!BT57+Budget!BT114),2)</f>
        <v>105659.94</v>
      </c>
      <c r="BT215" s="13" t="n">
        <f aca="false">ROUND(BT212-(Budget!BU57+Budget!BU114),2)</f>
        <v>300741.5</v>
      </c>
      <c r="BU215" s="13" t="n">
        <f aca="false">ROUND(BU212-(Budget!BV57+Budget!BV114),2)</f>
        <v>183980.59</v>
      </c>
      <c r="BV215" s="13" t="n">
        <f aca="false">ROUND(BV212-(Budget!BW57+Budget!BW114),2)</f>
        <v>27334.38</v>
      </c>
      <c r="BW215" s="13" t="n">
        <f aca="false">ROUND(BW212-(Budget!BX57+Budget!BX114),2)</f>
        <v>105659.94</v>
      </c>
      <c r="BX215" s="13" t="n">
        <f aca="false">ROUND(BX212-(Budget!BY57+Budget!BY114),2)</f>
        <v>350309.96</v>
      </c>
      <c r="BY215" s="13" t="n">
        <f aca="false">ROUND(BY212-(Budget!BZ57+Budget!BZ114),2)</f>
        <v>91186.83</v>
      </c>
      <c r="BZ215" s="13" t="n">
        <f aca="false">ROUND(BZ212-(Budget!CA57+Budget!CA114),2)</f>
        <v>287126.98</v>
      </c>
      <c r="CA215" s="13" t="n">
        <f aca="false">ROUND(CA212-(Budget!CB57+Budget!CB114),2)</f>
        <v>169507.48</v>
      </c>
      <c r="CB215" s="13" t="n">
        <f aca="false">ROUND(CB212-(Budget!CC57+Budget!CC114),2)</f>
        <v>276999.76</v>
      </c>
      <c r="CC215" s="13" t="n">
        <f aca="false">ROUND(CC212-(Budget!CD57+Budget!CD114),2)</f>
        <v>91186.83</v>
      </c>
      <c r="CD215" s="13" t="n">
        <f aca="false">ROUND(CD212-(Budget!CE57+Budget!CE114),2)</f>
        <v>346430.18</v>
      </c>
      <c r="CE215" s="13" t="n">
        <f aca="false">ROUND(CE212-(Budget!CF57+Budget!CF114),2)</f>
        <v>91186.83</v>
      </c>
      <c r="CF215" s="13" t="n">
        <f aca="false">ROUND(CF212-(Budget!CG57+Budget!CG114),2)</f>
        <v>277750.2</v>
      </c>
      <c r="CG215" s="13" t="n">
        <f aca="false">ROUND(CG212-(Budget!CH57+Budget!CH114),2)</f>
        <v>160185.83</v>
      </c>
      <c r="CH215" s="13" t="n">
        <f aca="false">ROUND(CH212-(Budget!CI57+Budget!CI114),2)</f>
        <v>7968.05</v>
      </c>
      <c r="CI215" s="13" t="n">
        <f aca="false">ROUND(CI212-(Budget!CJ57+Budget!CJ114),2)</f>
        <v>91186.83</v>
      </c>
      <c r="CJ215" s="13" t="n">
        <f aca="false">ROUND(CJ212-(Budget!CK57+Budget!CK114),2)</f>
        <v>264084.43</v>
      </c>
      <c r="CK215" s="13" t="n">
        <f aca="false">ROUND(CK212-(Budget!CL57+Budget!CL114),2)</f>
        <v>181492.02</v>
      </c>
      <c r="CL215" s="13" t="n">
        <f aca="false">ROUND(CL212-(Budget!CM57+Budget!CM114),2)</f>
        <v>225751.57</v>
      </c>
      <c r="CM215" s="13" t="n">
        <f aca="false">ROUND(CM212-(Budget!CN57+Budget!CN114),2)</f>
        <v>73140.12</v>
      </c>
      <c r="CN215" s="13" t="n">
        <f aca="false">ROUND(CN212-(Budget!CO57+Budget!CO114),2)</f>
        <v>149535.67</v>
      </c>
      <c r="CO215" s="13" t="n">
        <f aca="false">ROUND(CO212-(Budget!CP57+Budget!CP114),2)</f>
        <v>-17153.13</v>
      </c>
      <c r="CP215" s="13" t="n">
        <f aca="false">ROUND(CP212-(Budget!CQ57+Budget!CQ114),2)</f>
        <v>49110.86</v>
      </c>
      <c r="CQ215" s="13" t="n">
        <f aca="false">ROUND(CQ212-(Budget!CR57+Budget!CR114),2)</f>
        <v>-107446.38</v>
      </c>
      <c r="CR215" s="13" t="n">
        <f aca="false">ROUND(CR212-(Budget!CS57+Budget!CS114),2)</f>
        <v>-41276</v>
      </c>
      <c r="CS215" s="13" t="n">
        <f aca="false">ROUND(CS212-(Budget!CT57+Budget!CT114),2)</f>
        <v>-215798.28</v>
      </c>
      <c r="CT215" s="13" t="n">
        <f aca="false">ROUND(CT212-(Budget!CU57+Budget!CU114),2)</f>
        <v>-52392.39</v>
      </c>
      <c r="CU215" s="13" t="n">
        <f aca="false">ROUND(CU212-(Budget!CV57+Budget!CV114),2)</f>
        <v>-232978.89</v>
      </c>
      <c r="CV215" s="13" t="n">
        <f aca="false">ROUND(CV212-(Budget!CW57+Budget!CW114),2)</f>
        <v>-142685.64</v>
      </c>
      <c r="CW215" s="13" t="n">
        <f aca="false">ROUND(CW212-(Budget!CX57+Budget!CX114),2)</f>
        <v>-281159.55</v>
      </c>
      <c r="CX215" s="13" t="n">
        <f aca="false">ROUND(CX212-(Budget!CY57+Budget!CY114),2)</f>
        <v>-155360.8</v>
      </c>
      <c r="CY215" s="13" t="n">
        <f aca="false">ROUND(CY212-(Budget!CZ57+Budget!CZ114),2)</f>
        <v>-372064.6</v>
      </c>
      <c r="CZ215" s="13" t="n">
        <f aca="false">ROUND(CZ212-(Budget!DA57+Budget!DA114),2)</f>
        <v>-281771.35</v>
      </c>
      <c r="DA215" s="13" t="n">
        <f aca="false">ROUND(DA212-(Budget!DB57+Budget!DB114),2)</f>
        <v>-462357.85</v>
      </c>
      <c r="DB215" s="13" t="n">
        <f aca="false">ROUND(DB212-(Budget!DC57+Budget!DC114),2)</f>
        <v>-462357.85</v>
      </c>
      <c r="DC215" s="13" t="n">
        <f aca="false">ROUND(DC212-(Budget!DD57+Budget!DD114),2)</f>
        <v>-462357.85</v>
      </c>
      <c r="DD215" s="13" t="n">
        <f aca="false">ROUND(DD212-(Budget!DE57+Budget!DE114),2)</f>
        <v>-462357.85</v>
      </c>
      <c r="DE215" s="13" t="n">
        <f aca="false">ROUND(DE212-(Budget!DF57+Budget!DF114),2)</f>
        <v>-462357.85</v>
      </c>
    </row>
    <row r="216" s="1" customFormat="tru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="1" customFormat="tru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s="1" customFormat="tru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s="1" customFormat="tru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s="1" customFormat="tru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s="1" customFormat="tru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s="1" customFormat="tru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s="1" customFormat="tru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s="1" customFormat="tru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750000</v>
      </c>
      <c r="Q225" s="13" t="n">
        <f aca="false">P227</f>
        <v>750000</v>
      </c>
      <c r="R225" s="13" t="n">
        <f aca="false">Q227</f>
        <v>750000</v>
      </c>
      <c r="S225" s="13" t="n">
        <f aca="false">R227</f>
        <v>750000</v>
      </c>
      <c r="T225" s="13" t="n">
        <f aca="false">S227</f>
        <v>750000</v>
      </c>
      <c r="U225" s="13" t="n">
        <f aca="false">T227</f>
        <v>750000</v>
      </c>
      <c r="V225" s="13" t="n">
        <f aca="false">U227</f>
        <v>750000</v>
      </c>
      <c r="W225" s="13" t="n">
        <f aca="false">V227</f>
        <v>750000</v>
      </c>
      <c r="X225" s="13" t="n">
        <f aca="false">W227</f>
        <v>750000</v>
      </c>
      <c r="Y225" s="13" t="n">
        <f aca="false">X227</f>
        <v>750000</v>
      </c>
      <c r="Z225" s="13" t="n">
        <f aca="false">Y227</f>
        <v>750000</v>
      </c>
      <c r="AA225" s="13" t="n">
        <f aca="false">Z227</f>
        <v>750000</v>
      </c>
      <c r="AB225" s="13" t="n">
        <f aca="false">AA227</f>
        <v>500000</v>
      </c>
      <c r="AC225" s="13" t="n">
        <f aca="false">AB227</f>
        <v>500000</v>
      </c>
      <c r="AD225" s="13" t="n">
        <f aca="false">AC227</f>
        <v>500000</v>
      </c>
      <c r="AE225" s="13" t="n">
        <f aca="false">AD227</f>
        <v>500000</v>
      </c>
      <c r="AF225" s="13" t="n">
        <f aca="false">AE227</f>
        <v>500000</v>
      </c>
      <c r="AG225" s="13" t="n">
        <f aca="false">AF227</f>
        <v>500000</v>
      </c>
      <c r="AH225" s="13" t="n">
        <f aca="false">AG227</f>
        <v>500000</v>
      </c>
      <c r="AI225" s="13" t="n">
        <f aca="false">AH227</f>
        <v>500000</v>
      </c>
      <c r="AJ225" s="13" t="n">
        <f aca="false">AI227</f>
        <v>500000</v>
      </c>
      <c r="AK225" s="13" t="n">
        <f aca="false">AJ227</f>
        <v>500000</v>
      </c>
      <c r="AL225" s="13" t="n">
        <f aca="false">AK227</f>
        <v>500000</v>
      </c>
      <c r="AM225" s="13" t="n">
        <f aca="false">AL227</f>
        <v>500000</v>
      </c>
      <c r="AN225" s="13" t="n">
        <f aca="false">AM227</f>
        <v>250000</v>
      </c>
      <c r="AO225" s="13" t="n">
        <f aca="false">AN227</f>
        <v>250000</v>
      </c>
      <c r="AP225" s="13" t="n">
        <f aca="false">AO227</f>
        <v>250000</v>
      </c>
      <c r="AQ225" s="13" t="n">
        <f aca="false">AP227</f>
        <v>250000</v>
      </c>
      <c r="AR225" s="13" t="n">
        <f aca="false">AQ227</f>
        <v>250000</v>
      </c>
      <c r="AS225" s="13" t="n">
        <f aca="false">AR227</f>
        <v>250000</v>
      </c>
      <c r="AT225" s="13" t="n">
        <f aca="false">AS227</f>
        <v>250000</v>
      </c>
      <c r="AU225" s="13" t="n">
        <f aca="false">AT227</f>
        <v>250000</v>
      </c>
      <c r="AV225" s="13" t="n">
        <f aca="false">AU227</f>
        <v>250000</v>
      </c>
      <c r="AW225" s="13" t="n">
        <f aca="false">AV227</f>
        <v>250000</v>
      </c>
      <c r="AX225" s="13" t="n">
        <f aca="false">AW227</f>
        <v>250000</v>
      </c>
      <c r="AY225" s="13" t="n">
        <f aca="false">AX227</f>
        <v>250000</v>
      </c>
      <c r="AZ225" s="13" t="n">
        <f aca="false">AY227</f>
        <v>0</v>
      </c>
      <c r="BA225" s="13" t="n">
        <f aca="false">AZ227</f>
        <v>0</v>
      </c>
      <c r="BB225" s="13" t="n">
        <f aca="false">BA227</f>
        <v>0</v>
      </c>
      <c r="BC225" s="13" t="n">
        <f aca="false">BB227</f>
        <v>0</v>
      </c>
      <c r="BD225" s="13" t="n">
        <f aca="false">BC227</f>
        <v>0</v>
      </c>
      <c r="BE225" s="13" t="n">
        <f aca="false">BD227</f>
        <v>0</v>
      </c>
      <c r="BF225" s="13" t="n">
        <f aca="false">BE227</f>
        <v>0</v>
      </c>
      <c r="BG225" s="13" t="n">
        <f aca="false">BF227</f>
        <v>0</v>
      </c>
      <c r="BH225" s="13" t="n">
        <f aca="false">BG227</f>
        <v>0</v>
      </c>
      <c r="BI225" s="13" t="n">
        <f aca="false">BH227</f>
        <v>0</v>
      </c>
      <c r="BJ225" s="13" t="n">
        <f aca="false">BI227</f>
        <v>0</v>
      </c>
      <c r="BK225" s="13" t="n">
        <f aca="false">BJ227</f>
        <v>0</v>
      </c>
      <c r="BL225" s="13" t="n">
        <f aca="false">BK227</f>
        <v>0</v>
      </c>
      <c r="BM225" s="13" t="n">
        <f aca="false">BL227</f>
        <v>0</v>
      </c>
      <c r="BN225" s="13" t="n">
        <f aca="false">BM227</f>
        <v>0</v>
      </c>
      <c r="BO225" s="13" t="n">
        <f aca="false">BN227</f>
        <v>0</v>
      </c>
      <c r="BP225" s="13" t="n">
        <f aca="false">BO227</f>
        <v>0</v>
      </c>
      <c r="BQ225" s="13" t="n">
        <f aca="false">BP227</f>
        <v>0</v>
      </c>
      <c r="BR225" s="13" t="n">
        <f aca="false">BQ227</f>
        <v>0</v>
      </c>
      <c r="BS225" s="13" t="n">
        <f aca="false">BR227</f>
        <v>0</v>
      </c>
      <c r="BT225" s="13" t="n">
        <f aca="false">BS227</f>
        <v>0</v>
      </c>
      <c r="BU225" s="13" t="n">
        <f aca="false">BT227</f>
        <v>0</v>
      </c>
      <c r="BV225" s="13" t="n">
        <f aca="false">BU227</f>
        <v>0</v>
      </c>
      <c r="BW225" s="13" t="n">
        <f aca="false">BV227</f>
        <v>0</v>
      </c>
      <c r="BX225" s="13" t="n">
        <f aca="false">BW227</f>
        <v>0</v>
      </c>
      <c r="BY225" s="13" t="n">
        <f aca="false">BX227</f>
        <v>0</v>
      </c>
      <c r="BZ225" s="13" t="n">
        <f aca="false">BY227</f>
        <v>0</v>
      </c>
      <c r="CA225" s="13" t="n">
        <f aca="false">BZ227</f>
        <v>0</v>
      </c>
      <c r="CB225" s="13" t="n">
        <f aca="false">CA227</f>
        <v>0</v>
      </c>
      <c r="CC225" s="13" t="n">
        <f aca="false">CB227</f>
        <v>0</v>
      </c>
      <c r="CD225" s="13" t="n">
        <f aca="false">CC227</f>
        <v>0</v>
      </c>
      <c r="CE225" s="13" t="n">
        <f aca="false">CD227</f>
        <v>0</v>
      </c>
      <c r="CF225" s="13" t="n">
        <f aca="false">CE227</f>
        <v>0</v>
      </c>
      <c r="CG225" s="13" t="n">
        <f aca="false">CF227</f>
        <v>0</v>
      </c>
      <c r="CH225" s="13" t="n">
        <f aca="false">CG227</f>
        <v>0</v>
      </c>
      <c r="CI225" s="13" t="n">
        <f aca="false">CH227</f>
        <v>0</v>
      </c>
      <c r="CJ225" s="13" t="n">
        <f aca="false">CI227</f>
        <v>0</v>
      </c>
      <c r="CK225" s="13" t="n">
        <f aca="false">CJ227</f>
        <v>0</v>
      </c>
      <c r="CL225" s="13" t="n">
        <f aca="false">CK227</f>
        <v>0</v>
      </c>
      <c r="CM225" s="13" t="n">
        <f aca="false">CL227</f>
        <v>0</v>
      </c>
      <c r="CN225" s="13" t="n">
        <f aca="false">CM227</f>
        <v>0</v>
      </c>
      <c r="CO225" s="13" t="n">
        <f aca="false">CN227</f>
        <v>0</v>
      </c>
      <c r="CP225" s="13" t="n">
        <f aca="false">CO227</f>
        <v>0</v>
      </c>
      <c r="CQ225" s="13" t="n">
        <f aca="false">CP227</f>
        <v>0</v>
      </c>
      <c r="CR225" s="13" t="n">
        <f aca="false">CQ227</f>
        <v>0</v>
      </c>
      <c r="CS225" s="13" t="n">
        <f aca="false">CR227</f>
        <v>0</v>
      </c>
      <c r="CT225" s="13" t="n">
        <f aca="false">CS227</f>
        <v>0</v>
      </c>
      <c r="CU225" s="13" t="n">
        <f aca="false">CT227</f>
        <v>0</v>
      </c>
      <c r="CV225" s="13" t="n">
        <f aca="false">CU227</f>
        <v>0</v>
      </c>
      <c r="CW225" s="13" t="n">
        <f aca="false">CV227</f>
        <v>0</v>
      </c>
      <c r="CX225" s="13" t="n">
        <f aca="false">CW227</f>
        <v>0</v>
      </c>
      <c r="CY225" s="13" t="n">
        <f aca="false">CX227</f>
        <v>0</v>
      </c>
      <c r="CZ225" s="13" t="n">
        <f aca="false">CY227</f>
        <v>0</v>
      </c>
      <c r="DA225" s="13" t="n">
        <f aca="false">CZ227</f>
        <v>0</v>
      </c>
      <c r="DB225" s="13" t="n">
        <f aca="false">DA227</f>
        <v>0</v>
      </c>
      <c r="DC225" s="13" t="n">
        <f aca="false">DB227</f>
        <v>0</v>
      </c>
      <c r="DD225" s="13" t="n">
        <f aca="false">DC227</f>
        <v>0</v>
      </c>
      <c r="DE225" s="13" t="n">
        <f aca="false">DD227</f>
        <v>0</v>
      </c>
    </row>
    <row r="226" s="1" customFormat="tru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-250000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-250000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s="1" customFormat="tru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750000</v>
      </c>
      <c r="P227" s="46" t="n">
        <f aca="false">MAX(0,P225+P226)</f>
        <v>750000</v>
      </c>
      <c r="Q227" s="46" t="n">
        <f aca="false">MAX(0,Q225+Q226)</f>
        <v>750000</v>
      </c>
      <c r="R227" s="46" t="n">
        <f aca="false">MAX(0,R225+R226)</f>
        <v>750000</v>
      </c>
      <c r="S227" s="46" t="n">
        <f aca="false">MAX(0,S225+S226)</f>
        <v>750000</v>
      </c>
      <c r="T227" s="46" t="n">
        <f aca="false">MAX(0,T225+T226)</f>
        <v>750000</v>
      </c>
      <c r="U227" s="46" t="n">
        <f aca="false">MAX(0,U225+U226)</f>
        <v>750000</v>
      </c>
      <c r="V227" s="46" t="n">
        <f aca="false">MAX(0,V225+V226)</f>
        <v>750000</v>
      </c>
      <c r="W227" s="46" t="n">
        <f aca="false">MAX(0,W225+W226)</f>
        <v>750000</v>
      </c>
      <c r="X227" s="46" t="n">
        <f aca="false">MAX(0,X225+X226)</f>
        <v>750000</v>
      </c>
      <c r="Y227" s="46" t="n">
        <f aca="false">MAX(0,Y225+Y226)</f>
        <v>750000</v>
      </c>
      <c r="Z227" s="46" t="n">
        <f aca="false">MAX(0,Z225+Z226)</f>
        <v>750000</v>
      </c>
      <c r="AA227" s="46" t="n">
        <f aca="false">MAX(0,AA225+AA226)</f>
        <v>500000</v>
      </c>
      <c r="AB227" s="46" t="n">
        <f aca="false">MAX(0,AB225+AB226)</f>
        <v>500000</v>
      </c>
      <c r="AC227" s="46" t="n">
        <f aca="false">MAX(0,AC225+AC226)</f>
        <v>500000</v>
      </c>
      <c r="AD227" s="46" t="n">
        <f aca="false">MAX(0,AD225+AD226)</f>
        <v>500000</v>
      </c>
      <c r="AE227" s="46" t="n">
        <f aca="false">MAX(0,AE225+AE226)</f>
        <v>500000</v>
      </c>
      <c r="AF227" s="46" t="n">
        <f aca="false">MAX(0,AF225+AF226)</f>
        <v>500000</v>
      </c>
      <c r="AG227" s="46" t="n">
        <f aca="false">MAX(0,AG225+AG226)</f>
        <v>500000</v>
      </c>
      <c r="AH227" s="46" t="n">
        <f aca="false">MAX(0,AH225+AH226)</f>
        <v>500000</v>
      </c>
      <c r="AI227" s="46" t="n">
        <f aca="false">MAX(0,AI225+AI226)</f>
        <v>500000</v>
      </c>
      <c r="AJ227" s="46" t="n">
        <f aca="false">MAX(0,AJ225+AJ226)</f>
        <v>500000</v>
      </c>
      <c r="AK227" s="46" t="n">
        <f aca="false">MAX(0,AK225+AK226)</f>
        <v>500000</v>
      </c>
      <c r="AL227" s="46" t="n">
        <f aca="false">MAX(0,AL225+AL226)</f>
        <v>500000</v>
      </c>
      <c r="AM227" s="46" t="n">
        <f aca="false">MAX(0,AM225+AM226)</f>
        <v>250000</v>
      </c>
      <c r="AN227" s="46" t="n">
        <f aca="false">MAX(0,AN225+AN226)</f>
        <v>250000</v>
      </c>
      <c r="AO227" s="46" t="n">
        <f aca="false">MAX(0,AO225+AO226)</f>
        <v>250000</v>
      </c>
      <c r="AP227" s="46" t="n">
        <f aca="false">MAX(0,AP225+AP226)</f>
        <v>250000</v>
      </c>
      <c r="AQ227" s="46" t="n">
        <f aca="false">MAX(0,AQ225+AQ226)</f>
        <v>250000</v>
      </c>
      <c r="AR227" s="46" t="n">
        <f aca="false">MAX(0,AR225+AR226)</f>
        <v>250000</v>
      </c>
      <c r="AS227" s="46" t="n">
        <f aca="false">MAX(0,AS225+AS226)</f>
        <v>250000</v>
      </c>
      <c r="AT227" s="46" t="n">
        <f aca="false">MAX(0,AT225+AT226)</f>
        <v>250000</v>
      </c>
      <c r="AU227" s="46" t="n">
        <f aca="false">MAX(0,AU225+AU226)</f>
        <v>250000</v>
      </c>
      <c r="AV227" s="46" t="n">
        <f aca="false">MAX(0,AV225+AV226)</f>
        <v>250000</v>
      </c>
      <c r="AW227" s="46" t="n">
        <f aca="false">MAX(0,AW225+AW226)</f>
        <v>250000</v>
      </c>
      <c r="AX227" s="46" t="n">
        <f aca="false">MAX(0,AX225+AX226)</f>
        <v>250000</v>
      </c>
      <c r="AY227" s="46" t="n">
        <f aca="false">MAX(0,AY225+AY226)</f>
        <v>0</v>
      </c>
      <c r="AZ227" s="46" t="n">
        <f aca="false">MAX(0,AZ225+AZ226)</f>
        <v>0</v>
      </c>
      <c r="BA227" s="46" t="n">
        <f aca="false">MAX(0,BA225+BA226)</f>
        <v>0</v>
      </c>
      <c r="BB227" s="46" t="n">
        <f aca="false">MAX(0,BB225+BB226)</f>
        <v>0</v>
      </c>
      <c r="BC227" s="46" t="n">
        <f aca="false">MAX(0,BC225+BC226)</f>
        <v>0</v>
      </c>
      <c r="BD227" s="46" t="n">
        <f aca="false">MAX(0,BD225+BD226)</f>
        <v>0</v>
      </c>
      <c r="BE227" s="46" t="n">
        <f aca="false">MAX(0,BE225+BE226)</f>
        <v>0</v>
      </c>
      <c r="BF227" s="46" t="n">
        <f aca="false">MAX(0,BF225+BF226)</f>
        <v>0</v>
      </c>
      <c r="BG227" s="46" t="n">
        <f aca="false">MAX(0,BG225+BG226)</f>
        <v>0</v>
      </c>
      <c r="BH227" s="46" t="n">
        <f aca="false">MAX(0,BH225+BH226)</f>
        <v>0</v>
      </c>
      <c r="BI227" s="46" t="n">
        <f aca="false">MAX(0,BI225+BI226)</f>
        <v>0</v>
      </c>
      <c r="BJ227" s="46" t="n">
        <f aca="false">MAX(0,BJ225+BJ226)</f>
        <v>0</v>
      </c>
      <c r="BK227" s="46" t="n">
        <f aca="false">MAX(0,BK225+BK226)</f>
        <v>0</v>
      </c>
      <c r="BL227" s="46" t="n">
        <f aca="false">MAX(0,BL225+BL226)</f>
        <v>0</v>
      </c>
      <c r="BM227" s="46" t="n">
        <f aca="false">MAX(0,BM225+BM226)</f>
        <v>0</v>
      </c>
      <c r="BN227" s="46" t="n">
        <f aca="false">MAX(0,BN225+BN226)</f>
        <v>0</v>
      </c>
      <c r="BO227" s="46" t="n">
        <f aca="false">MAX(0,BO225+BO226)</f>
        <v>0</v>
      </c>
      <c r="BP227" s="46" t="n">
        <f aca="false">MAX(0,BP225+BP226)</f>
        <v>0</v>
      </c>
      <c r="BQ227" s="46" t="n">
        <f aca="false">MAX(0,BQ225+BQ226)</f>
        <v>0</v>
      </c>
      <c r="BR227" s="46" t="n">
        <f aca="false">MAX(0,BR225+BR226)</f>
        <v>0</v>
      </c>
      <c r="BS227" s="46" t="n">
        <f aca="false">MAX(0,BS225+BS226)</f>
        <v>0</v>
      </c>
      <c r="BT227" s="46" t="n">
        <f aca="false">MAX(0,BT225+BT226)</f>
        <v>0</v>
      </c>
      <c r="BU227" s="46" t="n">
        <f aca="false">MAX(0,BU225+BU226)</f>
        <v>0</v>
      </c>
      <c r="BV227" s="46" t="n">
        <f aca="false">MAX(0,BV225+BV226)</f>
        <v>0</v>
      </c>
      <c r="BW227" s="46" t="n">
        <f aca="false">MAX(0,BW225+BW226)</f>
        <v>0</v>
      </c>
      <c r="BX227" s="46" t="n">
        <f aca="false">MAX(0,BX225+BX226)</f>
        <v>0</v>
      </c>
      <c r="BY227" s="46" t="n">
        <f aca="false">MAX(0,BY225+BY226)</f>
        <v>0</v>
      </c>
      <c r="BZ227" s="46" t="n">
        <f aca="false">MAX(0,BZ225+BZ226)</f>
        <v>0</v>
      </c>
      <c r="CA227" s="46" t="n">
        <f aca="false">MAX(0,CA225+CA226)</f>
        <v>0</v>
      </c>
      <c r="CB227" s="46" t="n">
        <f aca="false">MAX(0,CB225+CB226)</f>
        <v>0</v>
      </c>
      <c r="CC227" s="46" t="n">
        <f aca="false">MAX(0,CC225+CC226)</f>
        <v>0</v>
      </c>
      <c r="CD227" s="46" t="n">
        <f aca="false">MAX(0,CD225+CD226)</f>
        <v>0</v>
      </c>
      <c r="CE227" s="46" t="n">
        <f aca="false">MAX(0,CE225+CE226)</f>
        <v>0</v>
      </c>
      <c r="CF227" s="46" t="n">
        <f aca="false">MAX(0,CF225+CF226)</f>
        <v>0</v>
      </c>
      <c r="CG227" s="46" t="n">
        <f aca="false">MAX(0,CG225+CG226)</f>
        <v>0</v>
      </c>
      <c r="CH227" s="46" t="n">
        <f aca="false">MAX(0,CH225+CH226)</f>
        <v>0</v>
      </c>
      <c r="CI227" s="46" t="n">
        <f aca="false">MAX(0,CI225+CI226)</f>
        <v>0</v>
      </c>
      <c r="CJ227" s="46" t="n">
        <f aca="false">MAX(0,CJ225+CJ226)</f>
        <v>0</v>
      </c>
      <c r="CK227" s="46" t="n">
        <f aca="false">MAX(0,CK225+CK226)</f>
        <v>0</v>
      </c>
      <c r="CL227" s="46" t="n">
        <f aca="false">MAX(0,CL225+CL226)</f>
        <v>0</v>
      </c>
      <c r="CM227" s="46" t="n">
        <f aca="false">MAX(0,CM225+CM226)</f>
        <v>0</v>
      </c>
      <c r="CN227" s="46" t="n">
        <f aca="false">MAX(0,CN225+CN226)</f>
        <v>0</v>
      </c>
      <c r="CO227" s="46" t="n">
        <f aca="false">MAX(0,CO225+CO226)</f>
        <v>0</v>
      </c>
      <c r="CP227" s="46" t="n">
        <f aca="false">MAX(0,CP225+CP226)</f>
        <v>0</v>
      </c>
      <c r="CQ227" s="46" t="n">
        <f aca="false">MAX(0,CQ225+CQ226)</f>
        <v>0</v>
      </c>
      <c r="CR227" s="46" t="n">
        <f aca="false">MAX(0,CR225+CR226)</f>
        <v>0</v>
      </c>
      <c r="CS227" s="46" t="n">
        <f aca="false">MAX(0,CS225+CS226)</f>
        <v>0</v>
      </c>
      <c r="CT227" s="46" t="n">
        <f aca="false">MAX(0,CT225+CT226)</f>
        <v>0</v>
      </c>
      <c r="CU227" s="46" t="n">
        <f aca="false">MAX(0,CU225+CU226)</f>
        <v>0</v>
      </c>
      <c r="CV227" s="46" t="n">
        <f aca="false">MAX(0,CV225+CV226)</f>
        <v>0</v>
      </c>
      <c r="CW227" s="46" t="n">
        <f aca="false">MAX(0,CW225+CW226)</f>
        <v>0</v>
      </c>
      <c r="CX227" s="46" t="n">
        <f aca="false">MAX(0,CX225+CX226)</f>
        <v>0</v>
      </c>
      <c r="CY227" s="46" t="n">
        <f aca="false">MAX(0,CY225+CY226)</f>
        <v>0</v>
      </c>
      <c r="CZ227" s="46" t="n">
        <f aca="false">MAX(0,CZ225+CZ226)</f>
        <v>0</v>
      </c>
      <c r="DA227" s="46" t="n">
        <f aca="false">MAX(0,DA225+DA226)</f>
        <v>0</v>
      </c>
      <c r="DB227" s="46" t="n">
        <f aca="false">MAX(0,DB225+DB226)</f>
        <v>0</v>
      </c>
      <c r="DC227" s="46" t="n">
        <f aca="false">MAX(0,DC225+DC226)</f>
        <v>0</v>
      </c>
      <c r="DD227" s="46" t="n">
        <f aca="false">MAX(0,DD225+DD226)</f>
        <v>0</v>
      </c>
      <c r="DE227" s="46" t="n">
        <f aca="false">MAX(0,DE225+DE226)</f>
        <v>0</v>
      </c>
    </row>
    <row r="228" s="1" customFormat="tru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s="1" customFormat="tru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s="1" customFormat="tru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s="1" customFormat="tru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s="1" customFormat="tru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s="1" customFormat="tru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s="1" customFormat="tru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s="1" customFormat="tru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s="1" customFormat="tru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s="1" customFormat="tru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s="1" customFormat="tru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s="1" customFormat="tru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s="1" customFormat="tru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s="1" customFormat="tru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s="1" customFormat="tru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s="1" customFormat="tru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s="1" customFormat="tru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s="1" customFormat="tru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s="1" customFormat="tru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s="1" customFormat="tru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s="1" customFormat="tru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s="1" customFormat="tru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s="1" customFormat="tru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s="1" customFormat="tru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s="1" customFormat="tru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s="1" customFormat="tru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s="1" customFormat="tru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s="1" customFormat="tru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s="1" customFormat="tru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s="1" customFormat="tru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s="1" customFormat="tru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55877283.886075</v>
      </c>
      <c r="AK260" s="30" t="n">
        <f aca="false">SUM(AK252:AK259)+AK261</f>
        <v>50481590.1377726</v>
      </c>
      <c r="AL260" s="30" t="n">
        <f aca="false">SUM(AL252:AL259)+AL261</f>
        <v>60000421.5276048</v>
      </c>
      <c r="AM260" s="30" t="n">
        <f aca="false">SUM(AM252:AM259)+AM261</f>
        <v>55046914.40451</v>
      </c>
      <c r="AN260" s="30" t="n">
        <f aca="false">SUM(AN252:AN259)+AN261</f>
        <v>50913129.715966</v>
      </c>
      <c r="AO260" s="30" t="n">
        <f aca="false">SUM(AO252:AO259)+AO261</f>
        <v>47044389.864258</v>
      </c>
      <c r="AP260" s="30" t="n">
        <f aca="false">SUM(AP252:AP259)+AP261</f>
        <v>43128313.575108</v>
      </c>
      <c r="AQ260" s="30" t="n">
        <f aca="false">SUM(AQ252:AQ259)+AQ261</f>
        <v>39189375.635742</v>
      </c>
      <c r="AR260" s="30" t="n">
        <f aca="false">SUM(AR252:AR259)+AR261</f>
        <v>35257020.346316</v>
      </c>
      <c r="AS260" s="30" t="n">
        <f aca="false">SUM(AS252:AS259)+AS261</f>
        <v>31364847.534286</v>
      </c>
      <c r="AT260" s="30" t="n">
        <f aca="false">SUM(AT252:AT259)+AT261</f>
        <v>27549545.054386</v>
      </c>
      <c r="AU260" s="30" t="n">
        <f aca="false">SUM(AU252:AU259)+AU261</f>
        <v>23849081.4244</v>
      </c>
      <c r="AV260" s="30" t="n">
        <f aca="false">SUM(AV252:AV259)+AV261</f>
        <v>20928328.294064</v>
      </c>
      <c r="AW260" s="30" t="n">
        <f aca="false">SUM(AW252:AW259)+AW261</f>
        <v>18101319.501624</v>
      </c>
      <c r="AX260" s="30" t="n">
        <f aca="false">SUM(AX252:AX259)+AX261</f>
        <v>30009198.165056</v>
      </c>
      <c r="AY260" s="30" t="n">
        <f aca="false">SUM(AY252:AY259)+AY261</f>
        <v>26988467.667552</v>
      </c>
      <c r="AZ260" s="30" t="n">
        <f aca="false">SUM(AZ252:AZ259)+AZ261</f>
        <v>24056721.887544</v>
      </c>
      <c r="BA260" s="30" t="n">
        <f aca="false">SUM(BA252:BA259)+BA261</f>
        <v>21227205.71628</v>
      </c>
      <c r="BB260" s="30" t="n">
        <f aca="false">SUM(BB252:BB259)+BB261</f>
        <v>18509966.412456</v>
      </c>
      <c r="BC260" s="30" t="n">
        <f aca="false">SUM(BC252:BC259)+BC261</f>
        <v>15913079.53832</v>
      </c>
      <c r="BD260" s="30" t="n">
        <f aca="false">SUM(BD252:BD259)+BD261</f>
        <v>13443924.3782</v>
      </c>
      <c r="BE260" s="30" t="n">
        <f aca="false">SUM(BE252:BE259)+BE261</f>
        <v>11424240.711664</v>
      </c>
      <c r="BF260" s="30" t="n">
        <f aca="false">SUM(BF252:BF259)+BF261</f>
        <v>9476215.58668</v>
      </c>
      <c r="BG260" s="30" t="n">
        <f aca="false">SUM(BG252:BG259)+BG261</f>
        <v>7620960.511304</v>
      </c>
      <c r="BH260" s="30" t="n">
        <f aca="false">SUM(BH252:BH259)+BH261</f>
        <v>5879129.58147201</v>
      </c>
      <c r="BI260" s="30" t="n">
        <f aca="false">SUM(BI252:BI259)+BI261</f>
        <v>4842735</v>
      </c>
      <c r="BJ260" s="30" t="n">
        <f aca="false">SUM(BJ252:BJ259)+BJ261</f>
        <v>21391374</v>
      </c>
      <c r="BK260" s="30" t="n">
        <f aca="false">SUM(BK252:BK259)+BK261</f>
        <v>19908846</v>
      </c>
      <c r="BL260" s="30" t="n">
        <f aca="false">SUM(BL252:BL259)+BL261</f>
        <v>18399900</v>
      </c>
      <c r="BM260" s="30" t="n">
        <f aca="false">SUM(BM252:BM259)+BM261</f>
        <v>16868304</v>
      </c>
      <c r="BN260" s="30" t="n">
        <f aca="false">SUM(BN252:BN259)+BN261</f>
        <v>15318150</v>
      </c>
      <c r="BO260" s="30" t="n">
        <f aca="false">SUM(BO252:BO259)+BO261</f>
        <v>13755339</v>
      </c>
      <c r="BP260" s="30" t="n">
        <f aca="false">SUM(BP252:BP259)+BP261</f>
        <v>12188718</v>
      </c>
      <c r="BQ260" s="30" t="n">
        <f aca="false">SUM(BQ252:BQ259)+BQ261</f>
        <v>10944846</v>
      </c>
      <c r="BR260" s="30" t="n">
        <f aca="false">SUM(BR252:BR259)+BR261</f>
        <v>9653670</v>
      </c>
      <c r="BS260" s="30" t="n">
        <f aca="false">SUM(BS252:BS259)+BS261</f>
        <v>8346330</v>
      </c>
      <c r="BT260" s="30" t="n">
        <f aca="false">SUM(BT252:BT259)+BT261</f>
        <v>7055154</v>
      </c>
      <c r="BU260" s="30" t="n">
        <f aca="false">SUM(BU252:BU259)+BU261</f>
        <v>5811282</v>
      </c>
      <c r="BV260" s="30" t="n">
        <f aca="false">SUM(BV252:BV259)+BV261</f>
        <v>19244661</v>
      </c>
      <c r="BW260" s="30" t="n">
        <f aca="false">SUM(BW252:BW259)+BW261</f>
        <v>17681850</v>
      </c>
      <c r="BX260" s="30" t="n">
        <f aca="false">SUM(BX252:BX259)+BX261</f>
        <v>16131696</v>
      </c>
      <c r="BY260" s="30" t="n">
        <f aca="false">SUM(BY252:BY259)+BY261</f>
        <v>14600100</v>
      </c>
      <c r="BZ260" s="30" t="n">
        <f aca="false">SUM(BZ252:BZ259)+BZ261</f>
        <v>13091154</v>
      </c>
      <c r="CA260" s="30" t="n">
        <f aca="false">SUM(CA252:CA259)+CA261</f>
        <v>11608626</v>
      </c>
      <c r="CB260" s="30" t="n">
        <f aca="false">SUM(CB252:CB259)+CB261</f>
        <v>10157265</v>
      </c>
      <c r="CC260" s="30" t="n">
        <f aca="false">SUM(CC252:CC259)+CC261</f>
        <v>9120705</v>
      </c>
      <c r="CD260" s="30" t="n">
        <f aca="false">SUM(CD252:CD259)+CD261</f>
        <v>8044725</v>
      </c>
      <c r="CE260" s="30" t="n">
        <f aca="false">SUM(CE252:CE259)+CE261</f>
        <v>6955275</v>
      </c>
      <c r="CF260" s="30" t="n">
        <f aca="false">SUM(CF252:CF259)+CF261</f>
        <v>5879295</v>
      </c>
      <c r="CG260" s="30" t="n">
        <f aca="false">SUM(CG252:CG259)+CG261</f>
        <v>4842735</v>
      </c>
      <c r="CH260" s="30" t="n">
        <f aca="false">SUM(CH252:CH259)+CH261</f>
        <v>18470925</v>
      </c>
      <c r="CI260" s="30" t="n">
        <f aca="false">SUM(CI252:CI259)+CI261</f>
        <v>17086680</v>
      </c>
      <c r="CJ260" s="30" t="n">
        <f aca="false">SUM(CJ252:CJ259)+CJ261</f>
        <v>15696180</v>
      </c>
      <c r="CK260" s="30" t="n">
        <f aca="false">SUM(CK252:CK259)+CK261</f>
        <v>14303820</v>
      </c>
      <c r="CL260" s="30" t="n">
        <f aca="false">SUM(CL252:CL259)+CL261</f>
        <v>12913320</v>
      </c>
      <c r="CM260" s="30" t="n">
        <f aca="false">SUM(CM252:CM259)+CM261</f>
        <v>11529075</v>
      </c>
      <c r="CN260" s="30" t="n">
        <f aca="false">SUM(CN252:CN259)+CN261</f>
        <v>10157265</v>
      </c>
      <c r="CO260" s="30" t="n">
        <f aca="false">SUM(CO252:CO259)+CO261</f>
        <v>9120705</v>
      </c>
      <c r="CP260" s="30" t="n">
        <f aca="false">SUM(CP252:CP259)+CP261</f>
        <v>8044725</v>
      </c>
      <c r="CQ260" s="30" t="n">
        <f aca="false">SUM(CQ252:CQ259)+CQ261</f>
        <v>6955275</v>
      </c>
      <c r="CR260" s="30" t="n">
        <f aca="false">SUM(CR252:CR259)+CR261</f>
        <v>5879295</v>
      </c>
      <c r="CS260" s="30" t="n">
        <f aca="false">SUM(CS252:CS259)+CS261</f>
        <v>4842735</v>
      </c>
      <c r="CT260" s="30" t="n">
        <f aca="false">SUM(CT252:CT259)+CT261</f>
        <v>3868680</v>
      </c>
      <c r="CU260" s="30" t="n">
        <f aca="false">SUM(CU252:CU259)+CU261</f>
        <v>2975850</v>
      </c>
      <c r="CV260" s="30" t="n">
        <f aca="false">SUM(CV252:CV259)+CV261</f>
        <v>2177580</v>
      </c>
      <c r="CW260" s="30" t="n">
        <f aca="false">SUM(CW252:CW259)+CW261</f>
        <v>1481400</v>
      </c>
      <c r="CX260" s="30" t="n">
        <f aca="false">SUM(CX252:CX259)+CX261</f>
        <v>889169.999999999</v>
      </c>
      <c r="CY260" s="30" t="n">
        <f aca="false">SUM(CY252:CY259)+CY261</f>
        <v>397755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s="1" customFormat="tru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14602245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14110830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13518600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12822420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12024150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11131320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10157265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9120705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8044725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6955275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5879295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4842735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18470925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17086680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15696180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14303820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12913320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11529075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10157265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9120705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8044725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6955275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5879295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4842735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21391374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19908846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18399900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16868304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15318150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13755339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12188718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10944846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9653670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8346330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7055154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5811282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19244661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17681850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16131696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14600100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13091154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11608626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10157265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9120705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8044725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6955275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5879295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4842735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18470925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17086680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15696180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14303820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12913320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11529075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10157265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9120705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8044725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6955275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5879295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4842735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3868680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2975850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2177580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1481400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889169.999999999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397755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s="1" customFormat="tru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s="1" customFormat="tru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s="1" customFormat="tru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2731531.7569289</v>
      </c>
      <c r="L265" s="13" t="n">
        <f aca="false">K273</f>
        <v>3102764.1386078</v>
      </c>
      <c r="M265" s="13" t="n">
        <f aca="false">L273</f>
        <v>3453306.11258114</v>
      </c>
      <c r="N265" s="13" t="n">
        <f aca="false">M273</f>
        <v>3330232.18849943</v>
      </c>
      <c r="O265" s="13" t="n">
        <f aca="false">N273</f>
        <v>3592711.4584117</v>
      </c>
      <c r="P265" s="13" t="n">
        <f aca="false">O273</f>
        <v>3961786.05404463</v>
      </c>
      <c r="Q265" s="13" t="n">
        <f aca="false">P273</f>
        <v>4304631.00255256</v>
      </c>
      <c r="R265" s="13" t="n">
        <f aca="false">Q273</f>
        <v>4668949.3432605</v>
      </c>
      <c r="S265" s="13" t="n">
        <f aca="false">R273</f>
        <v>4860675.16636091</v>
      </c>
      <c r="T265" s="13" t="n">
        <f aca="false">S273</f>
        <v>4268189.21236794</v>
      </c>
      <c r="U265" s="13" t="n">
        <f aca="false">T273</f>
        <v>4587995.93624503</v>
      </c>
      <c r="V265" s="13" t="n">
        <f aca="false">U273</f>
        <v>5075787.24725607</v>
      </c>
      <c r="W265" s="13" t="n">
        <f aca="false">V273</f>
        <v>5857753.13426711</v>
      </c>
      <c r="X265" s="13" t="n">
        <f aca="false">W273</f>
        <v>6701756.19677816</v>
      </c>
      <c r="Y265" s="13" t="n">
        <f aca="false">X273</f>
        <v>7594026.08204625</v>
      </c>
      <c r="Z265" s="13" t="n">
        <f aca="false">Y273</f>
        <v>8367428.12672326</v>
      </c>
      <c r="AA265" s="13" t="n">
        <f aca="false">Z273</f>
        <v>9035317.86885027</v>
      </c>
      <c r="AB265" s="13" t="n">
        <f aca="false">AA273</f>
        <v>9832406.97597728</v>
      </c>
      <c r="AC265" s="13" t="n">
        <f aca="false">AB273</f>
        <v>10651335.418495</v>
      </c>
      <c r="AD265" s="13" t="n">
        <f aca="false">AC273</f>
        <v>11380223.0915489</v>
      </c>
      <c r="AE265" s="13" t="n">
        <f aca="false">AD273</f>
        <v>11879237.7998592</v>
      </c>
      <c r="AF265" s="13" t="n">
        <f aca="false">AE273</f>
        <v>12393772.8356261</v>
      </c>
      <c r="AG265" s="13" t="n">
        <f aca="false">AF273</f>
        <v>12513310.8873358</v>
      </c>
      <c r="AH265" s="13" t="n">
        <f aca="false">AG273</f>
        <v>13405486.4180967</v>
      </c>
      <c r="AI265" s="13" t="n">
        <f aca="false">AH273</f>
        <v>14035879.0551663</v>
      </c>
      <c r="AJ265" s="13" t="n">
        <f aca="false">AI273</f>
        <v>14762268.1463252</v>
      </c>
      <c r="AK265" s="13" t="n">
        <f aca="false">AJ273</f>
        <v>15634072.0279989</v>
      </c>
      <c r="AL265" s="13" t="n">
        <f aca="false">AK273</f>
        <v>16273008.6234203</v>
      </c>
      <c r="AM265" s="13" t="n">
        <f aca="false">AL273</f>
        <v>16875083.6436057</v>
      </c>
      <c r="AN265" s="13" t="n">
        <f aca="false">AM273</f>
        <v>17179564.9644329</v>
      </c>
      <c r="AO265" s="13" t="n">
        <f aca="false">AN273</f>
        <v>17695962.5446581</v>
      </c>
      <c r="AP265" s="13" t="n">
        <f aca="false">AO273</f>
        <v>17833127.672943</v>
      </c>
      <c r="AQ265" s="13" t="n">
        <f aca="false">AP273</f>
        <v>17993716.0912279</v>
      </c>
      <c r="AR265" s="13" t="n">
        <f aca="false">AQ273</f>
        <v>18199304.5095128</v>
      </c>
      <c r="AS265" s="13" t="n">
        <f aca="false">AR273</f>
        <v>18399475.3327978</v>
      </c>
      <c r="AT265" s="13" t="n">
        <f aca="false">AS273</f>
        <v>18662998.0560827</v>
      </c>
      <c r="AU265" s="13" t="n">
        <f aca="false">AT273</f>
        <v>18966103.1843676</v>
      </c>
      <c r="AV265" s="13" t="n">
        <f aca="false">AU273</f>
        <v>19644376.2586296</v>
      </c>
      <c r="AW265" s="13" t="n">
        <f aca="false">AV273</f>
        <v>20489043.2884566</v>
      </c>
      <c r="AX265" s="13" t="n">
        <f aca="false">AW273</f>
        <v>20671534.1257712</v>
      </c>
      <c r="AY265" s="13" t="n">
        <f aca="false">AX273</f>
        <v>20887010.3005858</v>
      </c>
      <c r="AZ265" s="13" t="n">
        <f aca="false">AY273</f>
        <v>20892779.7254004</v>
      </c>
      <c r="BA265" s="13" t="n">
        <f aca="false">AZ273</f>
        <v>21194034.487715</v>
      </c>
      <c r="BB265" s="13" t="n">
        <f aca="false">BA273</f>
        <v>21614737.0360095</v>
      </c>
      <c r="BC265" s="13" t="n">
        <f aca="false">BB273</f>
        <v>22086659.8083439</v>
      </c>
      <c r="BD265" s="13" t="n">
        <f aca="false">BC273</f>
        <v>22430789.3306783</v>
      </c>
      <c r="BE265" s="13" t="n">
        <f aca="false">BD273</f>
        <v>22881448.2141255</v>
      </c>
      <c r="BF265" s="13" t="n">
        <f aca="false">BE273</f>
        <v>23415819.9539599</v>
      </c>
      <c r="BG265" s="13" t="n">
        <f aca="false">BF273</f>
        <v>23810090.5312943</v>
      </c>
      <c r="BH265" s="13" t="n">
        <f aca="false">BG273</f>
        <v>24309483.3288331</v>
      </c>
      <c r="BI265" s="13" t="n">
        <f aca="false">BH273</f>
        <v>25139791.4499703</v>
      </c>
      <c r="BJ265" s="13" t="n">
        <f aca="false">BI273</f>
        <v>25826518.8169037</v>
      </c>
      <c r="BK265" s="13" t="n">
        <f aca="false">BJ273</f>
        <v>26182002.7556021</v>
      </c>
      <c r="BL265" s="13" t="n">
        <f aca="false">BK273</f>
        <v>26356338.0066114</v>
      </c>
      <c r="BM265" s="13" t="n">
        <f aca="false">BL273</f>
        <v>26709234.5139549</v>
      </c>
      <c r="BN265" s="13" t="n">
        <f aca="false">BM273</f>
        <v>27178797.1876843</v>
      </c>
      <c r="BO265" s="13" t="n">
        <f aca="false">BN273</f>
        <v>27513474.140969</v>
      </c>
      <c r="BP265" s="13" t="n">
        <f aca="false">BO273</f>
        <v>27956575.2321985</v>
      </c>
      <c r="BQ265" s="13" t="n">
        <f aca="false">BP273</f>
        <v>28306034.0497791</v>
      </c>
      <c r="BR265" s="13" t="n">
        <f aca="false">BQ273</f>
        <v>28756635.1410086</v>
      </c>
      <c r="BS265" s="13" t="n">
        <f aca="false">BR273</f>
        <v>29104588.3318102</v>
      </c>
      <c r="BT265" s="13" t="n">
        <f aca="false">BS273</f>
        <v>29555189.4230397</v>
      </c>
      <c r="BU265" s="13" t="n">
        <f aca="false">BT273</f>
        <v>29902001.4171709</v>
      </c>
      <c r="BV265" s="13" t="n">
        <f aca="false">BU273</f>
        <v>30362258.2259003</v>
      </c>
      <c r="BW265" s="13" t="n">
        <f aca="false">BV273</f>
        <v>30715318.8179169</v>
      </c>
      <c r="BX265" s="13" t="n">
        <f aca="false">BW273</f>
        <v>30939537.2091464</v>
      </c>
      <c r="BY265" s="13" t="n">
        <f aca="false">BX273</f>
        <v>31287117.2443139</v>
      </c>
      <c r="BZ265" s="13" t="n">
        <f aca="false">BY273</f>
        <v>31727399.1385679</v>
      </c>
      <c r="CA265" s="13" t="n">
        <f aca="false">BZ273</f>
        <v>32064750.5198904</v>
      </c>
      <c r="CB265" s="13" t="n">
        <f aca="false">CA273</f>
        <v>32514688.1316444</v>
      </c>
      <c r="CC265" s="13" t="n">
        <f aca="false">CB273</f>
        <v>32859068.0083317</v>
      </c>
      <c r="CD265" s="13" t="n">
        <f aca="false">CC273</f>
        <v>33335467.2025858</v>
      </c>
      <c r="CE265" s="13" t="n">
        <f aca="false">CD273</f>
        <v>33674584.3721379</v>
      </c>
      <c r="CF265" s="13" t="n">
        <f aca="false">CE273</f>
        <v>34114866.266392</v>
      </c>
      <c r="CG265" s="13" t="n">
        <f aca="false">CF273</f>
        <v>34441937.9392558</v>
      </c>
      <c r="CH265" s="13" t="n">
        <f aca="false">CG273</f>
        <v>34910837.1335099</v>
      </c>
      <c r="CI265" s="13" t="n">
        <f aca="false">CH273</f>
        <v>35250491.1710876</v>
      </c>
      <c r="CJ265" s="13" t="n">
        <f aca="false">CI273</f>
        <v>35428273.0653417</v>
      </c>
      <c r="CK265" s="13" t="n">
        <f aca="false">CJ273</f>
        <v>35773244.3696287</v>
      </c>
      <c r="CL265" s="13" t="n">
        <f aca="false">CK273</f>
        <v>36154722.0954678</v>
      </c>
      <c r="CM265" s="13" t="n">
        <f aca="false">CL273</f>
        <v>36394455.2788101</v>
      </c>
      <c r="CN265" s="13" t="n">
        <f aca="false">CM273</f>
        <v>36709115.9996492</v>
      </c>
      <c r="CO265" s="13" t="n">
        <f aca="false">CN273</f>
        <v>36878953.8143791</v>
      </c>
      <c r="CP265" s="13" t="n">
        <f aca="false">CO273</f>
        <v>37071718.6477183</v>
      </c>
      <c r="CQ265" s="13" t="n">
        <f aca="false">CP273</f>
        <v>37145646.3122709</v>
      </c>
      <c r="CR265" s="13" t="n">
        <f aca="false">CQ273</f>
        <v>37252632.55811</v>
      </c>
      <c r="CS265" s="13" t="n">
        <f aca="false">CR273</f>
        <v>37239785.0942886</v>
      </c>
      <c r="CT265" s="13" t="n">
        <f aca="false">CS273</f>
        <v>37279954.3351277</v>
      </c>
      <c r="CU265" s="13" t="n">
        <f aca="false">CT273</f>
        <v>37253289.0409838</v>
      </c>
      <c r="CV265" s="13" t="n">
        <f aca="false">CU273</f>
        <v>37235653.0718399</v>
      </c>
      <c r="CW265" s="13" t="n">
        <f aca="false">CV273</f>
        <v>37123209.190196</v>
      </c>
      <c r="CX265" s="13" t="n">
        <f aca="false">CW273</f>
        <v>37010340.3545692</v>
      </c>
      <c r="CY265" s="13" t="n">
        <f aca="false">CX273</f>
        <v>36819819.3239425</v>
      </c>
      <c r="CZ265" s="13" t="n">
        <f aca="false">CY273</f>
        <v>36640133.4833157</v>
      </c>
      <c r="DA265" s="13" t="n">
        <f aca="false">CZ273</f>
        <v>36329522.4301889</v>
      </c>
      <c r="DB265" s="13" t="n">
        <f aca="false">DA273</f>
        <v>36027940.7020621</v>
      </c>
      <c r="DC265" s="13" t="n">
        <f aca="false">DB273</f>
        <v>35545772.4739354</v>
      </c>
      <c r="DD265" s="13" t="n">
        <f aca="false">DC273</f>
        <v>35063604.2458086</v>
      </c>
      <c r="DE265" s="13" t="n">
        <f aca="false">DD273</f>
        <v>34581436.0176818</v>
      </c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94295.209397668</v>
      </c>
      <c r="J266" s="13" t="n">
        <f aca="false">J147</f>
        <v>407655.760002906</v>
      </c>
      <c r="K266" s="13" t="n">
        <f aca="false">K147</f>
        <v>348055.174813393</v>
      </c>
      <c r="L266" s="13" t="n">
        <f aca="false">L147</f>
        <v>-83046.8123654596</v>
      </c>
      <c r="M266" s="13" t="n">
        <f aca="false">M147</f>
        <v>364875.675991634</v>
      </c>
      <c r="N266" s="13" t="n">
        <f aca="false">N147</f>
        <v>386026.006587297</v>
      </c>
      <c r="O266" s="13" t="n">
        <f aca="false">O147</f>
        <v>346718.694712298</v>
      </c>
      <c r="P266" s="13" t="n">
        <f aca="false">P147</f>
        <v>412090.046587297</v>
      </c>
      <c r="Q266" s="13" t="n">
        <f aca="false">Q147</f>
        <v>352132.470287298</v>
      </c>
      <c r="R266" s="13" t="n">
        <f aca="false">R147</f>
        <v>-596675.440062235</v>
      </c>
      <c r="S266" s="13" t="n">
        <f aca="false">S147</f>
        <v>374437.177314514</v>
      </c>
      <c r="T266" s="13" t="n">
        <f aca="false">T147</f>
        <v>464831.502448463</v>
      </c>
      <c r="U266" s="13" t="n">
        <f aca="false">U147</f>
        <v>661325.529948462</v>
      </c>
      <c r="V266" s="13" t="n">
        <f aca="false">V147</f>
        <v>781719.822448465</v>
      </c>
      <c r="W266" s="13" t="n">
        <f aca="false">W147</f>
        <v>960930.252448465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790334.841929156</v>
      </c>
      <c r="AC266" s="13" t="n">
        <f aca="false">AC147</f>
        <v>552076.029759601</v>
      </c>
      <c r="AD266" s="13" t="n">
        <f aca="false">AD147</f>
        <v>575025.939759601</v>
      </c>
      <c r="AE266" s="13" t="n">
        <f aca="false">AE147</f>
        <v>-88.4693718525232</v>
      </c>
      <c r="AF266" s="13" t="n">
        <f aca="false">AF147</f>
        <v>947865.58073226</v>
      </c>
      <c r="AG266" s="13" t="n">
        <f aca="false">AG147</f>
        <v>688034.720032486</v>
      </c>
      <c r="AH266" s="13" t="n">
        <f aca="false">AH147</f>
        <v>666641.170032485</v>
      </c>
      <c r="AI266" s="13" t="n">
        <f aca="false">AI147</f>
        <v>878763.679600236</v>
      </c>
      <c r="AJ266" s="13" t="n">
        <f aca="false">AJ147</f>
        <v>575112.865770383</v>
      </c>
      <c r="AK266" s="13" t="n">
        <f aca="false">AK147</f>
        <v>477734.27757485</v>
      </c>
      <c r="AL266" s="13" t="n">
        <f aca="false">AL147</f>
        <v>364407.534459028</v>
      </c>
      <c r="AM266" s="13" t="n">
        <f aca="false">AM147</f>
        <v>254792.920558677</v>
      </c>
      <c r="AN266" s="13" t="n">
        <f aca="false">AN147</f>
        <v>183810.870558678</v>
      </c>
      <c r="AO266" s="13" t="n">
        <f aca="false">AO147</f>
        <v>242510.150774158</v>
      </c>
      <c r="AP266" s="13" t="n">
        <f aca="false">AP147</f>
        <v>197510.150774158</v>
      </c>
      <c r="AQ266" s="13" t="n">
        <f aca="false">AQ147</f>
        <v>242510.150774158</v>
      </c>
      <c r="AR266" s="13" t="n">
        <f aca="false">AR147</f>
        <v>350862.050774157</v>
      </c>
      <c r="AS266" s="13" t="n">
        <f aca="false">AS147</f>
        <v>305862.050774157</v>
      </c>
      <c r="AT266" s="13" t="n">
        <f aca="false">AT147</f>
        <v>459213.950774158</v>
      </c>
      <c r="AU266" s="13" t="n">
        <f aca="false">AU147</f>
        <v>747186.638431024</v>
      </c>
      <c r="AV266" s="13" t="n">
        <f aca="false">AV147</f>
        <v>257670.591858027</v>
      </c>
      <c r="AW266" s="13" t="n">
        <f aca="false">AW147</f>
        <v>220170.591858027</v>
      </c>
      <c r="AX266" s="13" t="n">
        <f aca="false">AX147</f>
        <v>85463.8418580267</v>
      </c>
      <c r="AY266" s="13" t="n">
        <f aca="false">AY147</f>
        <v>310463.841858027</v>
      </c>
      <c r="AZ266" s="13" t="n">
        <f aca="false">AZ147</f>
        <v>438257.091858027</v>
      </c>
      <c r="BA266" s="13" t="n">
        <f aca="false">BA147</f>
        <v>471926.290337896</v>
      </c>
      <c r="BB266" s="13" t="n">
        <f aca="false">BB147</f>
        <v>428338.601877816</v>
      </c>
      <c r="BC266" s="13" t="n">
        <f aca="false">BC147</f>
        <v>390838.601877816</v>
      </c>
      <c r="BD266" s="13" t="n">
        <f aca="false">BD147</f>
        <v>615652.120490659</v>
      </c>
      <c r="BE266" s="13" t="n">
        <f aca="false">BE147</f>
        <v>401397.251877817</v>
      </c>
      <c r="BF266" s="13" t="n">
        <f aca="false">BF147</f>
        <v>536690.501877816</v>
      </c>
      <c r="BG266" s="13" t="n">
        <f aca="false">BG147</f>
        <v>556937.06708223</v>
      </c>
      <c r="BH266" s="13" t="n">
        <f aca="false">BH147</f>
        <v>767568.126933417</v>
      </c>
      <c r="BI266" s="13" t="n">
        <f aca="false">BI147</f>
        <v>323472.21100927</v>
      </c>
      <c r="BJ266" s="13" t="n">
        <f aca="false">BJ147</f>
        <v>203011.788698424</v>
      </c>
      <c r="BK266" s="13" t="n">
        <f aca="false">BK147</f>
        <v>315972.21100927</v>
      </c>
      <c r="BL266" s="13" t="n">
        <f aca="false">BL147</f>
        <v>496462.774843483</v>
      </c>
      <c r="BM266" s="13" t="n">
        <f aca="false">BM147</f>
        <v>295296.701229455</v>
      </c>
      <c r="BN266" s="13" t="n">
        <f aca="false">BN147</f>
        <v>495398.938284673</v>
      </c>
      <c r="BO266" s="13" t="n">
        <f aca="false">BO147</f>
        <v>305855.351229455</v>
      </c>
      <c r="BP266" s="13" t="n">
        <f aca="false">BP147</f>
        <v>492122.15258064</v>
      </c>
      <c r="BQ266" s="13" t="n">
        <f aca="false">BQ147</f>
        <v>313355.351229455</v>
      </c>
      <c r="BR266" s="13" t="n">
        <f aca="false">BR147</f>
        <v>490616.525801644</v>
      </c>
      <c r="BS266" s="13" t="n">
        <f aca="false">BS147</f>
        <v>313355.351229455</v>
      </c>
      <c r="BT266" s="13" t="n">
        <f aca="false">BT147</f>
        <v>508436.911631231</v>
      </c>
      <c r="BU266" s="13" t="n">
        <f aca="false">BU147</f>
        <v>323914.001229455</v>
      </c>
      <c r="BV266" s="13" t="n">
        <f aca="false">BV147</f>
        <v>235029.792016592</v>
      </c>
      <c r="BW266" s="13" t="n">
        <f aca="false">BW147</f>
        <v>313355.351229455</v>
      </c>
      <c r="BX266" s="13" t="n">
        <f aca="false">BX147</f>
        <v>490243.370167499</v>
      </c>
      <c r="BY266" s="13" t="n">
        <f aca="false">BY147</f>
        <v>303036.154254044</v>
      </c>
      <c r="BZ266" s="13" t="n">
        <f aca="false">BZ147</f>
        <v>498976.298822467</v>
      </c>
      <c r="CA266" s="13" t="n">
        <f aca="false">CA147</f>
        <v>313594.804254044</v>
      </c>
      <c r="CB266" s="13" t="n">
        <f aca="false">CB147</f>
        <v>488849.076687299</v>
      </c>
      <c r="CC266" s="13" t="n">
        <f aca="false">CC147</f>
        <v>303036.154254044</v>
      </c>
      <c r="CD266" s="13" t="n">
        <f aca="false">CD147</f>
        <v>481780.504552131</v>
      </c>
      <c r="CE266" s="13" t="n">
        <f aca="false">CE147</f>
        <v>303036.154254044</v>
      </c>
      <c r="CF266" s="13" t="n">
        <f aca="false">CF147</f>
        <v>489599.522863855</v>
      </c>
      <c r="CG266" s="13" t="n">
        <f aca="false">CG147</f>
        <v>295536.154254044</v>
      </c>
      <c r="CH266" s="13" t="n">
        <f aca="false">CH147</f>
        <v>219817.37257778</v>
      </c>
      <c r="CI266" s="13" t="n">
        <f aca="false">CI147</f>
        <v>303036.154254044</v>
      </c>
      <c r="CJ266" s="13" t="n">
        <f aca="false">CJ147</f>
        <v>392826.726786979</v>
      </c>
      <c r="CK266" s="13" t="n">
        <f aca="false">CK147</f>
        <v>239717.323339125</v>
      </c>
      <c r="CL266" s="13" t="n">
        <f aca="false">CL147</f>
        <v>283976.875842314</v>
      </c>
      <c r="CM266" s="13" t="n">
        <f aca="false">CM147</f>
        <v>131365.423339125</v>
      </c>
      <c r="CN266" s="13" t="n">
        <f aca="false">CN147</f>
        <v>207760.979729907</v>
      </c>
      <c r="CO266" s="13" t="n">
        <f aca="false">CO147</f>
        <v>41072.1733391249</v>
      </c>
      <c r="CP266" s="13" t="n">
        <f aca="false">CP147</f>
        <v>107336.167052596</v>
      </c>
      <c r="CQ266" s="13" t="n">
        <f aca="false">CQ147</f>
        <v>-49221.0766608751</v>
      </c>
      <c r="CR266" s="13" t="n">
        <f aca="false">CR147</f>
        <v>16949.308678593</v>
      </c>
      <c r="CS266" s="13" t="n">
        <f aca="false">CS147</f>
        <v>-157572.976660875</v>
      </c>
      <c r="CT266" s="13" t="n">
        <f aca="false">CT147</f>
        <v>-3189.04914389754</v>
      </c>
      <c r="CU266" s="13" t="n">
        <f aca="false">CU147</f>
        <v>-183775.549143898</v>
      </c>
      <c r="CV266" s="13" t="n">
        <f aca="false">CV147</f>
        <v>-93482.2991438975</v>
      </c>
      <c r="CW266" s="13" t="n">
        <f aca="false">CW147</f>
        <v>-283523.078126776</v>
      </c>
      <c r="CX266" s="13" t="n">
        <f aca="false">CX147</f>
        <v>-175171.178126775</v>
      </c>
      <c r="CY266" s="13" t="n">
        <f aca="false">CY147</f>
        <v>-391874.978126776</v>
      </c>
      <c r="CZ266" s="13" t="n">
        <f aca="false">CZ147</f>
        <v>-301581.728126776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</f>
        <v>1291941.90893567</v>
      </c>
      <c r="J269" s="13" t="n">
        <f aca="false">I109-J109</f>
        <v>-313360.550605238</v>
      </c>
      <c r="K269" s="13" t="n">
        <f aca="false">J109-K109</f>
        <v>59600.5851895127</v>
      </c>
      <c r="L269" s="13" t="n">
        <f aca="false">K109-L109</f>
        <v>391835.320512186</v>
      </c>
      <c r="M269" s="13" t="n">
        <f aca="false">L109-M109</f>
        <v>-455826.655023761</v>
      </c>
      <c r="N269" s="13" t="n">
        <f aca="false">M109-N109</f>
        <v>-79927.4205956627</v>
      </c>
      <c r="O269" s="13" t="n">
        <f aca="false">N109-O109</f>
        <v>62833.5399999991</v>
      </c>
      <c r="P269" s="13" t="n">
        <f aca="false">O109-P109</f>
        <v>-27397.5799999991</v>
      </c>
      <c r="Q269" s="13" t="n">
        <f aca="false">P109-Q109</f>
        <v>51460.3699999992</v>
      </c>
      <c r="R269" s="13" t="n">
        <f aca="false">Q109-R109</f>
        <v>838748.285349533</v>
      </c>
      <c r="S269" s="13" t="n">
        <f aca="false">R109-S109</f>
        <v>-942652.654876749</v>
      </c>
      <c r="T269" s="13" t="n">
        <f aca="false">S109-T109</f>
        <v>-80397.750133949</v>
      </c>
      <c r="U269" s="13" t="n">
        <f aca="false">T109-U109</f>
        <v>-214307.487499999</v>
      </c>
      <c r="V269" s="13" t="n">
        <f aca="false">U109-V109</f>
        <v>-74287.3700000029</v>
      </c>
      <c r="W269" s="13" t="n">
        <f aca="false">V109-W109</f>
        <v>-179210.43</v>
      </c>
      <c r="X269" s="13" t="n">
        <f aca="false">W109-X109</f>
        <v>64390.0551410858</v>
      </c>
      <c r="Y269" s="13" t="n">
        <f aca="false">X109-Y109</f>
        <v>161760.82</v>
      </c>
      <c r="Z269" s="13" t="n">
        <f aca="false">Y109-Z109</f>
        <v>-126346.18</v>
      </c>
      <c r="AA269" s="13" t="n">
        <f aca="false">Z109-AA109</f>
        <v>57063.7000000011</v>
      </c>
      <c r="AB269" s="13" t="n">
        <f aca="false">AA109-AB109</f>
        <v>13727.0153782219</v>
      </c>
      <c r="AC269" s="13" t="n">
        <f aca="false">AB109-AC109</f>
        <v>228725.469243554</v>
      </c>
      <c r="AD269" s="13" t="n">
        <f aca="false">AC109-AD109</f>
        <v>-22949.9100000002</v>
      </c>
      <c r="AE269" s="13" t="n">
        <f aca="false">AD109-AE109</f>
        <v>575114.409131454</v>
      </c>
      <c r="AF269" s="13" t="n">
        <f aca="false">AE109-AF109</f>
        <v>-950975.760595662</v>
      </c>
      <c r="AG269" s="13" t="n">
        <f aca="false">AF109-AG109</f>
        <v>262852.571191324</v>
      </c>
      <c r="AH269" s="13" t="n">
        <f aca="false">AG109-AH109</f>
        <v>21393.5500000007</v>
      </c>
      <c r="AI269" s="13" t="n">
        <f aca="false">AH109-AI109</f>
        <v>-212122.509567751</v>
      </c>
      <c r="AJ269" s="13" t="n">
        <f aca="false">AI109-AJ109</f>
        <v>259755.910715636</v>
      </c>
      <c r="AK269" s="13" t="n">
        <f aca="false">AJ109-AK109</f>
        <v>141273.49130975</v>
      </c>
      <c r="AL269" s="13" t="n">
        <f aca="false">AK109-AL109</f>
        <v>96828.2862584097</v>
      </c>
      <c r="AM269" s="13" t="n">
        <f aca="false">AL109-AM109</f>
        <v>88613.0707577625</v>
      </c>
      <c r="AN269" s="13" t="n">
        <f aca="false">AM109-AN109</f>
        <v>108482.05</v>
      </c>
      <c r="AO269" s="13" t="n">
        <f aca="false">AN109-AO109</f>
        <v>-68423.29</v>
      </c>
      <c r="AP269" s="13" t="n">
        <f aca="false">AO109-AP109</f>
        <v>0</v>
      </c>
      <c r="AQ269" s="13" t="n">
        <f aca="false">AP109-AQ109</f>
        <v>0</v>
      </c>
      <c r="AR269" s="13" t="n">
        <f aca="false">AQ109-AR109</f>
        <v>-108351.899999999</v>
      </c>
      <c r="AS269" s="13" t="n">
        <f aca="false">AR109-AS109</f>
        <v>0</v>
      </c>
      <c r="AT269" s="13" t="n">
        <f aca="false">AS109-AT109</f>
        <v>-108351.9</v>
      </c>
      <c r="AU269" s="13" t="n">
        <f aca="false">AT109-AU109</f>
        <v>-423132.833596339</v>
      </c>
      <c r="AV269" s="13" t="n">
        <f aca="false">AU109-AV109</f>
        <v>624676.192512469</v>
      </c>
      <c r="AW269" s="13" t="n">
        <f aca="false">AV109-AW109</f>
        <v>0</v>
      </c>
      <c r="AX269" s="13" t="n">
        <f aca="false">AW109-AX109</f>
        <v>172206.75</v>
      </c>
      <c r="AY269" s="13" t="n">
        <f aca="false">AX109-AY109</f>
        <v>-262500</v>
      </c>
      <c r="AZ269" s="13" t="n">
        <f aca="false">AY109-AZ109</f>
        <v>-90293.25</v>
      </c>
      <c r="BA269" s="13" t="n">
        <f aca="false">AZ109-BA109</f>
        <v>-90293.25</v>
      </c>
      <c r="BB269" s="13" t="n">
        <f aca="false">BA109-BB109</f>
        <v>90293.25</v>
      </c>
      <c r="BC269" s="13" t="n">
        <f aca="false">BB109-BC109</f>
        <v>0</v>
      </c>
      <c r="BD269" s="13" t="n">
        <f aca="false">BC109-BD109</f>
        <v>-198645.149999999</v>
      </c>
      <c r="BE269" s="13" t="n">
        <f aca="false">BD109-BE109</f>
        <v>180586.499999999</v>
      </c>
      <c r="BF269" s="13" t="n">
        <f aca="false">BE109-BF109</f>
        <v>-90293.2499999991</v>
      </c>
      <c r="BG269" s="13" t="n">
        <f aca="false">BF109-BG109</f>
        <v>-108351.900000001</v>
      </c>
      <c r="BH269" s="13" t="n">
        <f aca="false">BG109-BH109</f>
        <v>-122525.7250556</v>
      </c>
      <c r="BI269" s="13" t="n">
        <f aca="false">BH109-BI109</f>
        <v>406595.915924147</v>
      </c>
      <c r="BJ269" s="13" t="n">
        <f aca="false">BI109-BJ109</f>
        <v>98296.2000000002</v>
      </c>
      <c r="BK269" s="13" t="n">
        <f aca="false">BJ109-BK109</f>
        <v>-98296.2000000002</v>
      </c>
      <c r="BL269" s="13" t="n">
        <f aca="false">BK109-BL109</f>
        <v>-198645.149999999</v>
      </c>
      <c r="BM269" s="13" t="n">
        <f aca="false">BL109-BM109</f>
        <v>216703.8</v>
      </c>
      <c r="BN269" s="13" t="n">
        <f aca="false">BM109-BN109</f>
        <v>-198645.15</v>
      </c>
      <c r="BO269" s="13" t="n">
        <f aca="false">BN109-BO109</f>
        <v>180586.5</v>
      </c>
      <c r="BP269" s="13" t="n">
        <f aca="false">BO109-BP109</f>
        <v>-180586.5</v>
      </c>
      <c r="BQ269" s="13" t="n">
        <f aca="false">BP109-BQ109</f>
        <v>180586.5</v>
      </c>
      <c r="BR269" s="13" t="n">
        <f aca="false">BQ109-BR109</f>
        <v>-180586.5</v>
      </c>
      <c r="BS269" s="13" t="n">
        <f aca="false">BR109-BS109</f>
        <v>180586.5</v>
      </c>
      <c r="BT269" s="13" t="n">
        <f aca="false">BS109-BT109</f>
        <v>-198645.15</v>
      </c>
      <c r="BU269" s="13" t="n">
        <f aca="false">BT109-BU109</f>
        <v>180586.500000001</v>
      </c>
      <c r="BV269" s="13" t="n">
        <f aca="false">BU109-BV109</f>
        <v>63854.8499999996</v>
      </c>
      <c r="BW269" s="13" t="n">
        <f aca="false">BV109-BW109</f>
        <v>-45796.2000000002</v>
      </c>
      <c r="BX269" s="13" t="n">
        <f aca="false">BW109-BX109</f>
        <v>-180586.5</v>
      </c>
      <c r="BY269" s="13" t="n">
        <f aca="false">BX109-BY109</f>
        <v>180586.5</v>
      </c>
      <c r="BZ269" s="13" t="n">
        <f aca="false">BY109-BZ109</f>
        <v>-198645.15</v>
      </c>
      <c r="CA269" s="13" t="n">
        <f aca="false">BZ109-CA109</f>
        <v>180586.500000001</v>
      </c>
      <c r="CB269" s="13" t="n">
        <f aca="false">CA109-CB109</f>
        <v>-198645.15</v>
      </c>
      <c r="CC269" s="13" t="n">
        <f aca="false">CB109-CC109</f>
        <v>216703.8</v>
      </c>
      <c r="CD269" s="13" t="n">
        <f aca="false">CC109-CD109</f>
        <v>-180586.5</v>
      </c>
      <c r="CE269" s="13" t="n">
        <f aca="false">CD109-CE109</f>
        <v>180586.5</v>
      </c>
      <c r="CF269" s="13" t="n">
        <f aca="false">CE109-CF109</f>
        <v>-216703.8</v>
      </c>
      <c r="CG269" s="13" t="n">
        <f aca="false">CF109-CG109</f>
        <v>216703.8</v>
      </c>
      <c r="CH269" s="13" t="n">
        <f aca="false">CG109-CH109</f>
        <v>81913.5</v>
      </c>
      <c r="CI269" s="13" t="n">
        <f aca="false">CH109-CI109</f>
        <v>-81913.5</v>
      </c>
      <c r="CJ269" s="13" t="n">
        <f aca="false">CI109-CJ109</f>
        <v>-90293.25</v>
      </c>
      <c r="CK269" s="13" t="n">
        <f aca="false">CJ109-CK109</f>
        <v>180586.5</v>
      </c>
      <c r="CL269" s="13" t="n">
        <f aca="false">CK109-CL109</f>
        <v>-108351.899999999</v>
      </c>
      <c r="CM269" s="13" t="n">
        <f aca="false">CL109-CM109</f>
        <v>216703.8</v>
      </c>
      <c r="CN269" s="13" t="n">
        <f aca="false">CM109-CN109</f>
        <v>-90293.25</v>
      </c>
      <c r="CO269" s="13" t="n">
        <f aca="false">CN109-CO109</f>
        <v>180586.5</v>
      </c>
      <c r="CP269" s="13" t="n">
        <f aca="false">CO109-CP109</f>
        <v>-90293.25</v>
      </c>
      <c r="CQ269" s="13" t="n">
        <f aca="false">CP109-CQ109</f>
        <v>180586.5</v>
      </c>
      <c r="CR269" s="13" t="n">
        <f aca="false">CQ109-CR109</f>
        <v>-108351.9</v>
      </c>
      <c r="CS269" s="13" t="n">
        <f aca="false">CR109-CS109</f>
        <v>216703.8</v>
      </c>
      <c r="CT269" s="13" t="n">
        <f aca="false">CS109-CT109</f>
        <v>-90293.25</v>
      </c>
      <c r="CU269" s="13" t="n">
        <f aca="false">CT109-CU109</f>
        <v>180586.5</v>
      </c>
      <c r="CV269" s="13" t="n">
        <f aca="false">CU109-CV109</f>
        <v>-90293.25</v>
      </c>
      <c r="CW269" s="13" t="n">
        <f aca="false">CV109-CW109</f>
        <v>180586.5</v>
      </c>
      <c r="CX269" s="13" t="n">
        <f aca="false">CW109-CX109</f>
        <v>-108351.9</v>
      </c>
      <c r="CY269" s="13" t="n">
        <f aca="false">CX109-CY109</f>
        <v>216703.8</v>
      </c>
      <c r="CZ269" s="13" t="n">
        <f aca="false">CY109-CZ109</f>
        <v>-90293.25</v>
      </c>
      <c r="DA269" s="13" t="n">
        <f aca="false">CZ109-DA109</f>
        <v>180586.5</v>
      </c>
      <c r="DB269" s="13" t="n">
        <f aca="false">DA109-DB109</f>
        <v>0</v>
      </c>
      <c r="DC269" s="13" t="n">
        <f aca="false">DB109-DC109</f>
        <v>0</v>
      </c>
      <c r="DD269" s="13" t="n">
        <f aca="false">DC109-DD109</f>
        <v>0</v>
      </c>
      <c r="DE269" s="13" t="n">
        <f aca="false">DD109-DE109</f>
        <v>0</v>
      </c>
    </row>
    <row r="270" s="1" customFormat="tru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s="1" customFormat="tru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-63350.0994114578</v>
      </c>
      <c r="AC271" s="13" t="n">
        <f aca="false">-0.05*(AC10+AC11)</f>
        <v>-51913.8259492801</v>
      </c>
      <c r="AD271" s="13" t="n">
        <f aca="false">-0.05*(AD10+AD11)</f>
        <v>-53061.3214492801</v>
      </c>
      <c r="AE271" s="13" t="n">
        <f aca="false">-0.05*(AE10+AE11)</f>
        <v>-60490.9039927074</v>
      </c>
      <c r="AF271" s="13" t="n">
        <f aca="false">-0.05*(AF10+AF11)</f>
        <v>-71854.3890224905</v>
      </c>
      <c r="AG271" s="13" t="n">
        <f aca="false">-0.05*(AG10+AG11)</f>
        <v>-58711.7604629243</v>
      </c>
      <c r="AH271" s="13" t="n">
        <f aca="false">-0.05*(AH10+AH11)</f>
        <v>-57642.0829629242</v>
      </c>
      <c r="AI271" s="13" t="n">
        <f aca="false">-0.05*(AI10+AI11)</f>
        <v>-68248.2084413118</v>
      </c>
      <c r="AJ271" s="13" t="n">
        <f aca="false">-0.05*(AJ10+AJ11)</f>
        <v>-55260.41290553</v>
      </c>
      <c r="AK271" s="13" t="n">
        <f aca="false">-0.05*(AK10+AK11)</f>
        <v>-48196.7383400425</v>
      </c>
      <c r="AL271" s="13" t="n">
        <f aca="false">-0.05*(AL10+AL11)</f>
        <v>-56480.324027122</v>
      </c>
      <c r="AM271" s="13" t="n">
        <f aca="false">-0.05*(AM10+AM11)</f>
        <v>-38924.6704892339</v>
      </c>
      <c r="AN271" s="13" t="n">
        <f aca="false">-0.05*(AN10+AN11)</f>
        <v>-33500.5679892339</v>
      </c>
      <c r="AO271" s="13" t="n">
        <f aca="false">-0.05*(AO10+AO11)</f>
        <v>-36921.7324892339</v>
      </c>
      <c r="AP271" s="13" t="n">
        <f aca="false">-0.05*(AP10+AP11)</f>
        <v>-36921.7324892339</v>
      </c>
      <c r="AQ271" s="13" t="n">
        <f aca="false">-0.05*(AQ10+AQ11)</f>
        <v>-36921.7324892339</v>
      </c>
      <c r="AR271" s="13" t="n">
        <f aca="false">-0.05*(AR10+AR11)</f>
        <v>-42339.3274892339</v>
      </c>
      <c r="AS271" s="13" t="n">
        <f aca="false">-0.05*(AS10+AS11)</f>
        <v>-42339.3274892339</v>
      </c>
      <c r="AT271" s="13" t="n">
        <f aca="false">-0.05*(AT10+AT11)</f>
        <v>-47756.9224892339</v>
      </c>
      <c r="AU271" s="13" t="n">
        <f aca="false">-0.05*(AU10+AU11)</f>
        <v>-68913.5641690508</v>
      </c>
      <c r="AV271" s="13" t="n">
        <f aca="false">-0.05*(AV10+AV11)</f>
        <v>-37679.7545434273</v>
      </c>
      <c r="AW271" s="13" t="n">
        <f aca="false">-0.05*(AW10+AW11)</f>
        <v>-37679.7545434273</v>
      </c>
      <c r="AX271" s="13" t="n">
        <f aca="false">-0.05*(AX10+AX11)</f>
        <v>-42194.4170434273</v>
      </c>
      <c r="AY271" s="13" t="n">
        <f aca="false">-0.05*(AY10+AY11)</f>
        <v>-42194.4170434273</v>
      </c>
      <c r="AZ271" s="13" t="n">
        <f aca="false">-0.05*(AZ10+AZ11)</f>
        <v>-46709.0795434273</v>
      </c>
      <c r="BA271" s="13" t="n">
        <f aca="false">-0.05*(BA10+BA11)</f>
        <v>-51223.7420434273</v>
      </c>
      <c r="BB271" s="13" t="n">
        <f aca="false">-0.05*(BB10+BB11)</f>
        <v>-46709.0795434273</v>
      </c>
      <c r="BC271" s="13" t="n">
        <f aca="false">-0.05*(BC10+BC11)</f>
        <v>-46709.0795434273</v>
      </c>
      <c r="BD271" s="13" t="n">
        <f aca="false">-0.05*(BD10+BD11)</f>
        <v>-56641.3370434273</v>
      </c>
      <c r="BE271" s="13" t="n">
        <f aca="false">-0.05*(BE10+BE11)</f>
        <v>-47612.0120434273</v>
      </c>
      <c r="BF271" s="13" t="n">
        <f aca="false">-0.05*(BF10+BF11)</f>
        <v>-52126.6745434273</v>
      </c>
      <c r="BG271" s="13" t="n">
        <f aca="false">-0.05*(BG10+BG11)</f>
        <v>-57544.2695434273</v>
      </c>
      <c r="BH271" s="13" t="n">
        <f aca="false">-0.05*(BH10+BH11)</f>
        <v>-63670.5557962073</v>
      </c>
      <c r="BI271" s="13" t="n">
        <f aca="false">-0.05*(BI10+BI11)</f>
        <v>-43340.76</v>
      </c>
      <c r="BJ271" s="13" t="n">
        <f aca="false">-0.05*(BJ10+BJ11)</f>
        <v>-54175.95</v>
      </c>
      <c r="BK271" s="13" t="n">
        <f aca="false">-0.05*(BK10+BK11)</f>
        <v>-43340.76</v>
      </c>
      <c r="BL271" s="13" t="n">
        <f aca="false">-0.05*(BL10+BL11)</f>
        <v>-53273.0175</v>
      </c>
      <c r="BM271" s="13" t="n">
        <f aca="false">-0.05*(BM10+BM11)</f>
        <v>-42437.8275</v>
      </c>
      <c r="BN271" s="13" t="n">
        <f aca="false">-0.05*(BN10+BN11)</f>
        <v>-52370.085</v>
      </c>
      <c r="BO271" s="13" t="n">
        <f aca="false">-0.05*(BO10+BO11)</f>
        <v>-43340.76</v>
      </c>
      <c r="BP271" s="13" t="n">
        <f aca="false">-0.05*(BP10+BP11)</f>
        <v>-52370.085</v>
      </c>
      <c r="BQ271" s="13" t="n">
        <f aca="false">-0.05*(BQ10+BQ11)</f>
        <v>-43340.76</v>
      </c>
      <c r="BR271" s="13" t="n">
        <f aca="false">-0.05*(BR10+BR11)</f>
        <v>-52370.085</v>
      </c>
      <c r="BS271" s="13" t="n">
        <f aca="false">-0.05*(BS10+BS11)</f>
        <v>-43340.76</v>
      </c>
      <c r="BT271" s="13" t="n">
        <f aca="false">-0.05*(BT10+BT11)</f>
        <v>-53273.0175</v>
      </c>
      <c r="BU271" s="13" t="n">
        <f aca="false">-0.05*(BU10+BU11)</f>
        <v>-44243.6925</v>
      </c>
      <c r="BV271" s="13" t="n">
        <f aca="false">-0.05*(BV10+BV11)</f>
        <v>-54175.95</v>
      </c>
      <c r="BW271" s="13" t="n">
        <f aca="false">-0.05*(BW10+BW11)</f>
        <v>-43340.76</v>
      </c>
      <c r="BX271" s="13" t="n">
        <f aca="false">-0.05*(BX10+BX11)</f>
        <v>-52370.085</v>
      </c>
      <c r="BY271" s="13" t="n">
        <f aca="false">-0.05*(BY10+BY11)</f>
        <v>-43340.76</v>
      </c>
      <c r="BZ271" s="13" t="n">
        <f aca="false">-0.05*(BZ10+BZ11)</f>
        <v>-53273.0175</v>
      </c>
      <c r="CA271" s="13" t="n">
        <f aca="false">-0.05*(CA10+CA11)</f>
        <v>-44243.6925</v>
      </c>
      <c r="CB271" s="13" t="n">
        <f aca="false">-0.05*(CB10+CB11)</f>
        <v>-54175.95</v>
      </c>
      <c r="CC271" s="13" t="n">
        <f aca="false">-0.05*(CC10+CC11)</f>
        <v>-43340.76</v>
      </c>
      <c r="CD271" s="13" t="n">
        <f aca="false">-0.05*(CD10+CD11)</f>
        <v>-52370.085</v>
      </c>
      <c r="CE271" s="13" t="n">
        <f aca="false">-0.05*(CE10+CE11)</f>
        <v>-43340.76</v>
      </c>
      <c r="CF271" s="13" t="n">
        <f aca="false">-0.05*(CF10+CF11)</f>
        <v>-54175.95</v>
      </c>
      <c r="CG271" s="13" t="n">
        <f aca="false">-0.05*(CG10+CG11)</f>
        <v>-43340.76</v>
      </c>
      <c r="CH271" s="13" t="n">
        <f aca="false">-0.05*(CH10+CH11)</f>
        <v>-52370.085</v>
      </c>
      <c r="CI271" s="13" t="n">
        <f aca="false">-0.05*(CI10+CI11)</f>
        <v>-43340.76</v>
      </c>
      <c r="CJ271" s="13" t="n">
        <f aca="false">-0.05*(CJ10+CJ11)</f>
        <v>-47855.4225</v>
      </c>
      <c r="CK271" s="13" t="n">
        <f aca="false">-0.05*(CK10+CK11)</f>
        <v>-38826.0975</v>
      </c>
      <c r="CL271" s="13" t="n">
        <f aca="false">-0.05*(CL10+CL11)</f>
        <v>-44243.6925</v>
      </c>
      <c r="CM271" s="13" t="n">
        <f aca="false">-0.05*(CM10+CM11)</f>
        <v>-33408.5025</v>
      </c>
      <c r="CN271" s="13" t="n">
        <f aca="false">-0.05*(CN10+CN11)</f>
        <v>-37923.165</v>
      </c>
      <c r="CO271" s="13" t="n">
        <f aca="false">-0.05*(CO10+CO11)</f>
        <v>-28893.84</v>
      </c>
      <c r="CP271" s="13" t="n">
        <f aca="false">-0.05*(CP10+CP11)</f>
        <v>-33408.5025</v>
      </c>
      <c r="CQ271" s="13" t="n">
        <f aca="false">-0.05*(CQ10+CQ11)</f>
        <v>-24379.1775</v>
      </c>
      <c r="CR271" s="13" t="n">
        <f aca="false">-0.05*(CR10+CR11)</f>
        <v>-29796.7725</v>
      </c>
      <c r="CS271" s="13" t="n">
        <f aca="false">-0.05*(CS10+CS11)</f>
        <v>-18961.5825</v>
      </c>
      <c r="CT271" s="13" t="n">
        <f aca="false">-0.05*(CT10+CT11)</f>
        <v>-23476.245</v>
      </c>
      <c r="CU271" s="13" t="n">
        <f aca="false">-0.05*(CU10+CU11)</f>
        <v>-14446.92</v>
      </c>
      <c r="CV271" s="13" t="n">
        <f aca="false">-0.05*(CV10+CV11)</f>
        <v>-18961.5825</v>
      </c>
      <c r="CW271" s="13" t="n">
        <f aca="false">-0.05*(CW10+CW11)</f>
        <v>-9932.2575</v>
      </c>
      <c r="CX271" s="13" t="n">
        <f aca="false">-0.05*(CX10+CX11)</f>
        <v>-15349.8525</v>
      </c>
      <c r="CY271" s="13" t="n">
        <f aca="false">-0.05*(CY10+CY11)</f>
        <v>-4514.6625</v>
      </c>
      <c r="CZ271" s="13" t="n">
        <f aca="false">-0.05*(CZ10+CZ11)</f>
        <v>-9029.325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s="1" customFormat="tru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0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0</v>
      </c>
      <c r="AZ272" s="13" t="n">
        <f aca="false">SUMIFS(Retention!$E$2:$E$44,Retention!$F$2:$F$44,AZ$3)</f>
        <v>0</v>
      </c>
      <c r="BA272" s="13" t="n">
        <f aca="false">SUMIFS(Retention!$E$2:$E$44,Retention!$F$2:$F$44,BA$3)</f>
        <v>90293.25</v>
      </c>
      <c r="BB272" s="13" t="n">
        <f aca="false">SUMIFS(Retention!$E$2:$E$44,Retention!$F$2:$F$44,BB$3)</f>
        <v>0</v>
      </c>
      <c r="BC272" s="13" t="n">
        <f aca="false">SUMIFS(Retention!$E$2:$E$44,Retention!$F$2:$F$44,BC$3)</f>
        <v>0</v>
      </c>
      <c r="BD272" s="13" t="n">
        <f aca="false">SUMIFS(Retention!$E$2:$E$44,Retention!$F$2:$F$44,BD$3)</f>
        <v>90293.25</v>
      </c>
      <c r="BE272" s="13" t="n">
        <f aca="false">SUMIFS(Retention!$E$2:$E$44,Retention!$F$2:$F$44,BE$3)</f>
        <v>0</v>
      </c>
      <c r="BF272" s="13" t="n">
        <f aca="false">SUMIFS(Retention!$E$2:$E$44,Retention!$F$2:$F$44,BF$3)</f>
        <v>0</v>
      </c>
      <c r="BG272" s="13" t="n">
        <f aca="false">SUMIFS(Retention!$E$2:$E$44,Retention!$F$2:$F$44,BG$3)</f>
        <v>108351.9</v>
      </c>
      <c r="BH272" s="13" t="n">
        <f aca="false">SUMIFS(Retention!$E$2:$E$44,Retention!$F$2:$F$44,BH$3)</f>
        <v>248936.2750556</v>
      </c>
      <c r="BI272" s="13" t="n">
        <f aca="false">SUMIFS(Retention!$E$2:$E$44,Retention!$F$2:$F$44,BI$3)</f>
        <v>0</v>
      </c>
      <c r="BJ272" s="13" t="n">
        <f aca="false">SUMIFS(Retention!$E$2:$E$44,Retention!$F$2:$F$44,BJ$3)</f>
        <v>108351.9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108351.9</v>
      </c>
      <c r="BM272" s="13" t="n">
        <f aca="false">SUMIFS(Retention!$E$2:$E$44,Retention!$F$2:$F$44,BM$3)</f>
        <v>0</v>
      </c>
      <c r="BN272" s="13" t="n">
        <f aca="false">SUMIFS(Retention!$E$2:$E$44,Retention!$F$2:$F$44,BN$3)</f>
        <v>90293.25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90293.25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90293.25</v>
      </c>
      <c r="BS272" s="13" t="n">
        <f aca="false">SUMIFS(Retention!$E$2:$E$44,Retention!$F$2:$F$44,BS$3)</f>
        <v>0</v>
      </c>
      <c r="BT272" s="13" t="n">
        <f aca="false">SUMIFS(Retention!$E$2:$E$44,Retention!$F$2:$F$44,BT$3)</f>
        <v>90293.25</v>
      </c>
      <c r="BU272" s="13" t="n">
        <f aca="false">SUMIFS(Retention!$E$2:$E$44,Retention!$F$2:$F$44,BU$3)</f>
        <v>0</v>
      </c>
      <c r="BV272" s="13" t="n">
        <f aca="false">SUMIFS(Retention!$E$2:$E$44,Retention!$F$2:$F$44,BV$3)</f>
        <v>108351.9</v>
      </c>
      <c r="BW272" s="13" t="n">
        <f aca="false">SUMIFS(Retention!$E$2:$E$44,Retention!$F$2:$F$44,BW$3)</f>
        <v>0</v>
      </c>
      <c r="BX272" s="13" t="n">
        <f aca="false">SUMIFS(Retention!$E$2:$E$44,Retention!$F$2:$F$44,BX$3)</f>
        <v>90293.25</v>
      </c>
      <c r="BY272" s="13" t="n">
        <f aca="false">SUMIFS(Retention!$E$2:$E$44,Retention!$F$2:$F$44,BY$3)</f>
        <v>0</v>
      </c>
      <c r="BZ272" s="13" t="n">
        <f aca="false">SUMIFS(Retention!$E$2:$E$44,Retention!$F$2:$F$44,BZ$3)</f>
        <v>90293.25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108351.9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90293.25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108351.9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90293.25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90293.25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108351.9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90293.25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90293.25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108351.9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90293.25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90293.25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108351.9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90293.25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s="1" customFormat="tru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2731531.7569289</v>
      </c>
      <c r="K273" s="68" t="n">
        <f aca="false">SUM(K265:K272)</f>
        <v>3102764.1386078</v>
      </c>
      <c r="L273" s="68" t="n">
        <f aca="false">SUM(L265:L272)</f>
        <v>3453306.11258114</v>
      </c>
      <c r="M273" s="68" t="n">
        <f aca="false">SUM(M265:M272)</f>
        <v>3330232.18849943</v>
      </c>
      <c r="N273" s="68" t="n">
        <f aca="false">SUM(N265:N272)</f>
        <v>3592711.4584117</v>
      </c>
      <c r="O273" s="68" t="n">
        <f aca="false">SUM(O265:O272)</f>
        <v>3961786.05404463</v>
      </c>
      <c r="P273" s="68" t="n">
        <f aca="false">SUM(P265:P272)</f>
        <v>4304631.00255256</v>
      </c>
      <c r="Q273" s="68" t="n">
        <f aca="false">SUM(Q265:Q272)</f>
        <v>4668949.3432605</v>
      </c>
      <c r="R273" s="68" t="n">
        <f aca="false">SUM(R265:R272)</f>
        <v>4860675.16636091</v>
      </c>
      <c r="S273" s="68" t="n">
        <f aca="false">SUM(S265:S272)</f>
        <v>4268189.21236794</v>
      </c>
      <c r="T273" s="68" t="n">
        <f aca="false">SUM(T265:T272)</f>
        <v>4587995.93624503</v>
      </c>
      <c r="U273" s="68" t="n">
        <f aca="false">SUM(U265:U272)</f>
        <v>5075787.24725607</v>
      </c>
      <c r="V273" s="68" t="n">
        <f aca="false">SUM(V265:V272)</f>
        <v>5857753.13426711</v>
      </c>
      <c r="W273" s="68" t="n">
        <f aca="false">SUM(W265:W272)</f>
        <v>6701756.19677816</v>
      </c>
      <c r="X273" s="68" t="n">
        <f aca="false">SUM(X265:X272)</f>
        <v>7594026.08204625</v>
      </c>
      <c r="Y273" s="68" t="n">
        <f aca="false">SUM(Y265:Y272)</f>
        <v>8367428.12672326</v>
      </c>
      <c r="Z273" s="68" t="n">
        <f aca="false">SUM(Z265:Z272)</f>
        <v>9035317.86885027</v>
      </c>
      <c r="AA273" s="68" t="n">
        <f aca="false">SUM(AA265:AA272)</f>
        <v>9832406.97597728</v>
      </c>
      <c r="AB273" s="68" t="n">
        <f aca="false">SUM(AB265:AB272)</f>
        <v>10651335.418495</v>
      </c>
      <c r="AC273" s="68" t="n">
        <f aca="false">SUM(AC265:AC272)</f>
        <v>11380223.0915489</v>
      </c>
      <c r="AD273" s="68" t="n">
        <f aca="false">SUM(AD265:AD272)</f>
        <v>11879237.7998592</v>
      </c>
      <c r="AE273" s="68" t="n">
        <f aca="false">SUM(AE265:AE272)</f>
        <v>12393772.8356261</v>
      </c>
      <c r="AF273" s="68" t="n">
        <f aca="false">SUM(AF265:AF272)</f>
        <v>12513310.8873358</v>
      </c>
      <c r="AG273" s="68" t="n">
        <f aca="false">SUM(AG265:AG272)</f>
        <v>13405486.4180967</v>
      </c>
      <c r="AH273" s="68" t="n">
        <f aca="false">SUM(AH265:AH272)</f>
        <v>14035879.0551663</v>
      </c>
      <c r="AI273" s="68" t="n">
        <f aca="false">SUM(AI265:AI272)</f>
        <v>14762268.1463252</v>
      </c>
      <c r="AJ273" s="68" t="n">
        <f aca="false">SUM(AJ265:AJ272)</f>
        <v>15634072.0279989</v>
      </c>
      <c r="AK273" s="68" t="n">
        <f aca="false">SUM(AK265:AK272)</f>
        <v>16273008.6234203</v>
      </c>
      <c r="AL273" s="68" t="n">
        <f aca="false">SUM(AL265:AL272)</f>
        <v>16875083.6436057</v>
      </c>
      <c r="AM273" s="68" t="n">
        <f aca="false">SUM(AM265:AM272)</f>
        <v>17179564.9644329</v>
      </c>
      <c r="AN273" s="68" t="n">
        <f aca="false">SUM(AN265:AN272)</f>
        <v>17695962.5446581</v>
      </c>
      <c r="AO273" s="68" t="n">
        <f aca="false">SUM(AO265:AO272)</f>
        <v>17833127.672943</v>
      </c>
      <c r="AP273" s="68" t="n">
        <f aca="false">SUM(AP265:AP272)</f>
        <v>17993716.0912279</v>
      </c>
      <c r="AQ273" s="68" t="n">
        <f aca="false">SUM(AQ265:AQ272)</f>
        <v>18199304.5095128</v>
      </c>
      <c r="AR273" s="68" t="n">
        <f aca="false">SUM(AR265:AR272)</f>
        <v>18399475.3327978</v>
      </c>
      <c r="AS273" s="68" t="n">
        <f aca="false">SUM(AS265:AS272)</f>
        <v>18662998.0560827</v>
      </c>
      <c r="AT273" s="68" t="n">
        <f aca="false">SUM(AT265:AT272)</f>
        <v>18966103.1843676</v>
      </c>
      <c r="AU273" s="68" t="n">
        <f aca="false">SUM(AU265:AU272)</f>
        <v>19644376.2586296</v>
      </c>
      <c r="AV273" s="68" t="n">
        <f aca="false">SUM(AV265:AV272)</f>
        <v>20489043.2884566</v>
      </c>
      <c r="AW273" s="68" t="n">
        <f aca="false">SUM(AW265:AW272)</f>
        <v>20671534.1257712</v>
      </c>
      <c r="AX273" s="68" t="n">
        <f aca="false">SUM(AX265:AX272)</f>
        <v>20887010.3005858</v>
      </c>
      <c r="AY273" s="68" t="n">
        <f aca="false">SUM(AY265:AY272)</f>
        <v>20892779.7254004</v>
      </c>
      <c r="AZ273" s="68" t="n">
        <f aca="false">SUM(AZ265:AZ272)</f>
        <v>21194034.487715</v>
      </c>
      <c r="BA273" s="68" t="n">
        <f aca="false">SUM(BA265:BA272)</f>
        <v>21614737.0360095</v>
      </c>
      <c r="BB273" s="68" t="n">
        <f aca="false">SUM(BB265:BB272)</f>
        <v>22086659.8083439</v>
      </c>
      <c r="BC273" s="68" t="n">
        <f aca="false">SUM(BC265:BC272)</f>
        <v>22430789.3306783</v>
      </c>
      <c r="BD273" s="68" t="n">
        <f aca="false">SUM(BD265:BD272)</f>
        <v>22881448.2141255</v>
      </c>
      <c r="BE273" s="68" t="n">
        <f aca="false">SUM(BE265:BE272)</f>
        <v>23415819.9539599</v>
      </c>
      <c r="BF273" s="68" t="n">
        <f aca="false">SUM(BF265:BF272)</f>
        <v>23810090.5312943</v>
      </c>
      <c r="BG273" s="68" t="n">
        <f aca="false">SUM(BG265:BG272)</f>
        <v>24309483.3288331</v>
      </c>
      <c r="BH273" s="68" t="n">
        <f aca="false">SUM(BH265:BH272)</f>
        <v>25139791.4499703</v>
      </c>
      <c r="BI273" s="68" t="n">
        <f aca="false">SUM(BI265:BI272)</f>
        <v>25826518.8169037</v>
      </c>
      <c r="BJ273" s="68" t="n">
        <f aca="false">SUM(BJ265:BJ272)</f>
        <v>26182002.7556021</v>
      </c>
      <c r="BK273" s="68" t="n">
        <f aca="false">SUM(BK265:BK272)</f>
        <v>26356338.0066114</v>
      </c>
      <c r="BL273" s="68" t="n">
        <f aca="false">SUM(BL265:BL272)</f>
        <v>26709234.5139549</v>
      </c>
      <c r="BM273" s="68" t="n">
        <f aca="false">SUM(BM265:BM272)</f>
        <v>27178797.1876843</v>
      </c>
      <c r="BN273" s="68" t="n">
        <f aca="false">SUM(BN265:BN272)</f>
        <v>27513474.140969</v>
      </c>
      <c r="BO273" s="68" t="n">
        <f aca="false">SUM(BO265:BO272)</f>
        <v>27956575.2321985</v>
      </c>
      <c r="BP273" s="68" t="n">
        <f aca="false">SUM(BP265:BP272)</f>
        <v>28306034.0497791</v>
      </c>
      <c r="BQ273" s="68" t="n">
        <f aca="false">SUM(BQ265:BQ272)</f>
        <v>28756635.1410086</v>
      </c>
      <c r="BR273" s="68" t="n">
        <f aca="false">SUM(BR265:BR272)</f>
        <v>29104588.3318102</v>
      </c>
      <c r="BS273" s="68" t="n">
        <f aca="false">SUM(BS265:BS272)</f>
        <v>29555189.4230397</v>
      </c>
      <c r="BT273" s="68" t="n">
        <f aca="false">SUM(BT265:BT272)</f>
        <v>29902001.4171709</v>
      </c>
      <c r="BU273" s="68" t="n">
        <f aca="false">SUM(BU265:BU272)</f>
        <v>30362258.2259003</v>
      </c>
      <c r="BV273" s="68" t="n">
        <f aca="false">SUM(BV265:BV272)</f>
        <v>30715318.8179169</v>
      </c>
      <c r="BW273" s="68" t="n">
        <f aca="false">SUM(BW265:BW272)</f>
        <v>30939537.2091464</v>
      </c>
      <c r="BX273" s="68" t="n">
        <f aca="false">SUM(BX265:BX272)</f>
        <v>31287117.2443139</v>
      </c>
      <c r="BY273" s="68" t="n">
        <f aca="false">SUM(BY265:BY272)</f>
        <v>31727399.1385679</v>
      </c>
      <c r="BZ273" s="68" t="n">
        <f aca="false">SUM(BZ265:BZ272)</f>
        <v>32064750.5198904</v>
      </c>
      <c r="CA273" s="68" t="n">
        <f aca="false">SUM(CA265:CA272)</f>
        <v>32514688.1316444</v>
      </c>
      <c r="CB273" s="68" t="n">
        <f aca="false">SUM(CB265:CB272)</f>
        <v>32859068.0083317</v>
      </c>
      <c r="CC273" s="68" t="n">
        <f aca="false">SUM(CC265:CC272)</f>
        <v>33335467.2025858</v>
      </c>
      <c r="CD273" s="68" t="n">
        <f aca="false">SUM(CD265:CD272)</f>
        <v>33674584.3721379</v>
      </c>
      <c r="CE273" s="68" t="n">
        <f aca="false">SUM(CE265:CE272)</f>
        <v>34114866.266392</v>
      </c>
      <c r="CF273" s="68" t="n">
        <f aca="false">SUM(CF265:CF272)</f>
        <v>34441937.9392558</v>
      </c>
      <c r="CG273" s="68" t="n">
        <f aca="false">SUM(CG265:CG272)</f>
        <v>34910837.1335099</v>
      </c>
      <c r="CH273" s="68" t="n">
        <f aca="false">SUM(CH265:CH272)</f>
        <v>35250491.1710876</v>
      </c>
      <c r="CI273" s="68" t="n">
        <f aca="false">SUM(CI265:CI272)</f>
        <v>35428273.0653417</v>
      </c>
      <c r="CJ273" s="68" t="n">
        <f aca="false">SUM(CJ265:CJ272)</f>
        <v>35773244.3696287</v>
      </c>
      <c r="CK273" s="68" t="n">
        <f aca="false">SUM(CK265:CK272)</f>
        <v>36154722.0954678</v>
      </c>
      <c r="CL273" s="68" t="n">
        <f aca="false">SUM(CL265:CL272)</f>
        <v>36394455.2788101</v>
      </c>
      <c r="CM273" s="68" t="n">
        <f aca="false">SUM(CM265:CM272)</f>
        <v>36709115.9996492</v>
      </c>
      <c r="CN273" s="68" t="n">
        <f aca="false">SUM(CN265:CN272)</f>
        <v>36878953.8143791</v>
      </c>
      <c r="CO273" s="68" t="n">
        <f aca="false">SUM(CO265:CO272)</f>
        <v>37071718.6477183</v>
      </c>
      <c r="CP273" s="68" t="n">
        <f aca="false">SUM(CP265:CP272)</f>
        <v>37145646.3122709</v>
      </c>
      <c r="CQ273" s="68" t="n">
        <f aca="false">SUM(CQ265:CQ272)</f>
        <v>37252632.55811</v>
      </c>
      <c r="CR273" s="68" t="n">
        <f aca="false">SUM(CR265:CR272)</f>
        <v>37239785.0942886</v>
      </c>
      <c r="CS273" s="68" t="n">
        <f aca="false">SUM(CS265:CS272)</f>
        <v>37279954.3351277</v>
      </c>
      <c r="CT273" s="68" t="n">
        <f aca="false">SUM(CT265:CT272)</f>
        <v>37253289.0409838</v>
      </c>
      <c r="CU273" s="68" t="n">
        <f aca="false">SUM(CU265:CU272)</f>
        <v>37235653.0718399</v>
      </c>
      <c r="CV273" s="68" t="n">
        <f aca="false">SUM(CV265:CV272)</f>
        <v>37123209.190196</v>
      </c>
      <c r="CW273" s="68" t="n">
        <f aca="false">SUM(CW265:CW272)</f>
        <v>37010340.3545692</v>
      </c>
      <c r="CX273" s="68" t="n">
        <f aca="false">SUM(CX265:CX272)</f>
        <v>36819819.3239425</v>
      </c>
      <c r="CY273" s="68" t="n">
        <f aca="false">SUM(CY265:CY272)</f>
        <v>36640133.4833157</v>
      </c>
      <c r="CZ273" s="68" t="n">
        <f aca="false">SUM(CZ265:CZ272)</f>
        <v>36329522.4301889</v>
      </c>
      <c r="DA273" s="68" t="n">
        <f aca="false">SUM(DA265:DA272)</f>
        <v>36027940.7020621</v>
      </c>
      <c r="DB273" s="68" t="n">
        <f aca="false">SUM(DB265:DB272)</f>
        <v>35545772.4739354</v>
      </c>
      <c r="DC273" s="68" t="n">
        <f aca="false">SUM(DC265:DC272)</f>
        <v>35063604.2458086</v>
      </c>
      <c r="DD273" s="68" t="n">
        <f aca="false">SUM(DD265:DD272)</f>
        <v>34581436.0176818</v>
      </c>
      <c r="DE273" s="68" t="n">
        <f aca="false">SUM(DE265:DE272)</f>
        <v>34099267.789555</v>
      </c>
    </row>
    <row r="274" s="1" customFormat="tru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s="1" customFormat="tru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Assumptions!B30</f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-622368.086666667</v>
      </c>
      <c r="O276" s="13" t="n">
        <f aca="false">N281</f>
        <v>-708533.222857143</v>
      </c>
      <c r="P276" s="13" t="n">
        <f aca="false">O281</f>
        <v>-1194343.09619048</v>
      </c>
      <c r="Q276" s="13" t="n">
        <f aca="false">P281</f>
        <v>-1429652.96952381</v>
      </c>
      <c r="R276" s="13" t="n">
        <f aca="false">Q281</f>
        <v>-1645592.93512381</v>
      </c>
      <c r="S276" s="13" t="n">
        <f aca="false">R281</f>
        <v>-1867783.10072381</v>
      </c>
      <c r="T276" s="13" t="n">
        <f aca="false">S281</f>
        <v>-2089973.26632381</v>
      </c>
      <c r="U276" s="13" t="n">
        <f aca="false">T281</f>
        <v>-2337669.68192381</v>
      </c>
      <c r="V276" s="13" t="n">
        <f aca="false">U281</f>
        <v>-2588266.09752381</v>
      </c>
      <c r="W276" s="13" t="n">
        <f aca="false">V281</f>
        <v>-2838862.51312381</v>
      </c>
      <c r="X276" s="13" t="n">
        <f aca="false">W281</f>
        <v>-3072886.66632381</v>
      </c>
      <c r="Y276" s="13" t="n">
        <f aca="false">X281</f>
        <v>-3290877.35712381</v>
      </c>
      <c r="Z276" s="13" t="n">
        <f aca="false">Y281</f>
        <v>-3434920.78552381</v>
      </c>
      <c r="AA276" s="13" t="n">
        <f aca="false">Z281</f>
        <v>-3633389.23752381</v>
      </c>
      <c r="AB276" s="13" t="n">
        <f aca="false">AA281</f>
        <v>-4066321.18752381</v>
      </c>
      <c r="AC276" s="13" t="n">
        <f aca="false">AB281</f>
        <v>-4176341.64752381</v>
      </c>
      <c r="AD276" s="13" t="n">
        <f aca="false">AC281</f>
        <v>-4332038.18664381</v>
      </c>
      <c r="AE276" s="13" t="n">
        <f aca="false">AD281</f>
        <v>-4472198.22976381</v>
      </c>
      <c r="AF276" s="13" t="n">
        <f aca="false">AE281</f>
        <v>-4519428.20116241</v>
      </c>
      <c r="AG276" s="13" t="n">
        <f aca="false">AF281</f>
        <v>-4529260.64928241</v>
      </c>
      <c r="AH276" s="13" t="n">
        <f aca="false">AG281</f>
        <v>-4548535.51390241</v>
      </c>
      <c r="AI276" s="13" t="n">
        <f aca="false">AH281</f>
        <v>-4534520.25352241</v>
      </c>
      <c r="AJ276" s="13" t="n">
        <f aca="false">AI281</f>
        <v>-4579130.22314241</v>
      </c>
      <c r="AK276" s="13" t="n">
        <f aca="false">AJ281</f>
        <v>-4623310.02676241</v>
      </c>
      <c r="AL276" s="13" t="n">
        <f aca="false">AK281</f>
        <v>-4667059.67538241</v>
      </c>
      <c r="AM276" s="13" t="n">
        <f aca="false">AL281</f>
        <v>-4710379.16350241</v>
      </c>
      <c r="AN276" s="13" t="n">
        <f aca="false">AM281</f>
        <v>-5003268.49662241</v>
      </c>
      <c r="AO276" s="13" t="n">
        <f aca="false">AN281</f>
        <v>-5031485.88124241</v>
      </c>
      <c r="AP276" s="13" t="n">
        <f aca="false">AO281</f>
        <v>-5077429.20836481</v>
      </c>
      <c r="AQ276" s="13" t="n">
        <f aca="false">AP281</f>
        <v>-5137184.16298721</v>
      </c>
      <c r="AR276" s="13" t="n">
        <f aca="false">AQ281</f>
        <v>-5210750.74510961</v>
      </c>
      <c r="AS276" s="13" t="n">
        <f aca="false">AR281</f>
        <v>-5298128.96023201</v>
      </c>
      <c r="AT276" s="13" t="n">
        <f aca="false">AS281</f>
        <v>-5407131.57085441</v>
      </c>
      <c r="AU276" s="13" t="n">
        <f aca="false">AT281</f>
        <v>-5528690.20647681</v>
      </c>
      <c r="AV276" s="13" t="n">
        <f aca="false">AU281</f>
        <v>-5662804.87209921</v>
      </c>
      <c r="AW276" s="13" t="n">
        <f aca="false">AV281</f>
        <v>-5809475.55772161</v>
      </c>
      <c r="AX276" s="13" t="n">
        <f aca="false">AW281</f>
        <v>-5969186.85484401</v>
      </c>
      <c r="AY276" s="13" t="n">
        <f aca="false">AX281</f>
        <v>-6088020.15046641</v>
      </c>
      <c r="AZ276" s="13" t="n">
        <f aca="false">AY281</f>
        <v>-6469800.52108881</v>
      </c>
      <c r="BA276" s="13" t="n">
        <f aca="false">AZ281</f>
        <v>-6627374.25421121</v>
      </c>
      <c r="BB276" s="13" t="n">
        <f aca="false">BA281</f>
        <v>-6789370.75474606</v>
      </c>
      <c r="BC276" s="13" t="n">
        <f aca="false">BB281</f>
        <v>-6951797.4212809</v>
      </c>
      <c r="BD276" s="13" t="n">
        <f aca="false">BC281</f>
        <v>-7114654.24281575</v>
      </c>
      <c r="BE276" s="13" t="n">
        <f aca="false">BD281</f>
        <v>-7277941.2248506</v>
      </c>
      <c r="BF276" s="13" t="n">
        <f aca="false">BE281</f>
        <v>-7441658.36738545</v>
      </c>
      <c r="BG276" s="13" t="n">
        <f aca="false">BF281</f>
        <v>-7605805.6704203</v>
      </c>
      <c r="BH276" s="13" t="n">
        <f aca="false">BG281</f>
        <v>-7770383.13395514</v>
      </c>
      <c r="BI276" s="13" t="n">
        <f aca="false">BH281</f>
        <v>-7935390.75798999</v>
      </c>
      <c r="BJ276" s="13" t="n">
        <f aca="false">BI281</f>
        <v>-8100828.54252484</v>
      </c>
      <c r="BK276" s="13" t="n">
        <f aca="false">BJ281</f>
        <v>-8266696.48755969</v>
      </c>
      <c r="BL276" s="13" t="n">
        <f aca="false">BK281</f>
        <v>-8432994.59309454</v>
      </c>
      <c r="BM276" s="13" t="n">
        <f aca="false">BL281</f>
        <v>-8599722.85362938</v>
      </c>
      <c r="BN276" s="13" t="n">
        <f aca="false">BM281</f>
        <v>-8747453.23921493</v>
      </c>
      <c r="BO276" s="13" t="n">
        <f aca="false">BN281</f>
        <v>-8895613.78530047</v>
      </c>
      <c r="BP276" s="13" t="n">
        <f aca="false">BO281</f>
        <v>-8990378.20188602</v>
      </c>
      <c r="BQ276" s="13" t="n">
        <f aca="false">BP281</f>
        <v>-9198073.61347156</v>
      </c>
      <c r="BR276" s="13" t="n">
        <f aca="false">BQ281</f>
        <v>-9405769.02505711</v>
      </c>
      <c r="BS276" s="13" t="n">
        <f aca="false">BR281</f>
        <v>-9560214.08664265</v>
      </c>
      <c r="BT276" s="13" t="n">
        <f aca="false">BS281</f>
        <v>-9767909.4982282</v>
      </c>
      <c r="BU276" s="13" t="n">
        <f aca="false">BT281</f>
        <v>-9975604.90981374</v>
      </c>
      <c r="BV276" s="13" t="n">
        <f aca="false">BU281</f>
        <v>-10115538.3213993</v>
      </c>
      <c r="BW276" s="13" t="n">
        <f aca="false">BV281</f>
        <v>-10323233.7329848</v>
      </c>
      <c r="BX276" s="13" t="n">
        <f aca="false">BW281</f>
        <v>-10530929.1445704</v>
      </c>
      <c r="BY276" s="13" t="n">
        <f aca="false">BX281</f>
        <v>-10670862.5561559</v>
      </c>
      <c r="BZ276" s="13" t="n">
        <f aca="false">BY281</f>
        <v>-10882711.8759732</v>
      </c>
      <c r="CA276" s="13" t="n">
        <f aca="false">BZ281</f>
        <v>-11094561.1957904</v>
      </c>
      <c r="CB276" s="13" t="n">
        <f aca="false">CA281</f>
        <v>-11238648.5156077</v>
      </c>
      <c r="CC276" s="13" t="n">
        <f aca="false">CB281</f>
        <v>-11450497.8354249</v>
      </c>
      <c r="CD276" s="13" t="n">
        <f aca="false">CC281</f>
        <v>-11662347.1552422</v>
      </c>
      <c r="CE276" s="13" t="n">
        <f aca="false">CD281</f>
        <v>-11797697.4750595</v>
      </c>
      <c r="CF276" s="13" t="n">
        <f aca="false">CE281</f>
        <v>-12009546.7948767</v>
      </c>
      <c r="CG276" s="13" t="n">
        <f aca="false">CF281</f>
        <v>-12221396.114694</v>
      </c>
      <c r="CH276" s="13" t="n">
        <f aca="false">CG281</f>
        <v>-12356746.4345112</v>
      </c>
      <c r="CI276" s="13" t="n">
        <f aca="false">CH281</f>
        <v>-12568595.7543285</v>
      </c>
      <c r="CJ276" s="13" t="n">
        <f aca="false">CI281</f>
        <v>-12780445.0741457</v>
      </c>
      <c r="CK276" s="13" t="n">
        <f aca="false">CJ281</f>
        <v>-12909187.3673565</v>
      </c>
      <c r="CL276" s="13" t="n">
        <f aca="false">CK281</f>
        <v>-12967412.6735701</v>
      </c>
      <c r="CM276" s="13" t="n">
        <f aca="false">CL281</f>
        <v>-13025637.9797837</v>
      </c>
      <c r="CN276" s="13" t="n">
        <f aca="false">CM281</f>
        <v>-13083863.2859973</v>
      </c>
      <c r="CO276" s="13" t="n">
        <f aca="false">CN281</f>
        <v>-13142088.5922109</v>
      </c>
      <c r="CP276" s="13" t="n">
        <f aca="false">CO281</f>
        <v>-13200313.8984245</v>
      </c>
      <c r="CQ276" s="13" t="n">
        <f aca="false">CP281</f>
        <v>-13258539.2046381</v>
      </c>
      <c r="CR276" s="13" t="n">
        <f aca="false">CQ281</f>
        <v>-13316764.5108517</v>
      </c>
      <c r="CS276" s="13" t="n">
        <f aca="false">CR281</f>
        <v>-13374989.8170653</v>
      </c>
      <c r="CT276" s="13" t="n">
        <f aca="false">CS281</f>
        <v>-13433215.1232789</v>
      </c>
      <c r="CU276" s="13" t="n">
        <f aca="false">CT281</f>
        <v>-13482418.4608112</v>
      </c>
      <c r="CV276" s="13" t="n">
        <f aca="false">CU281</f>
        <v>-13531621.7983435</v>
      </c>
      <c r="CW276" s="13" t="n">
        <f aca="false">CV281</f>
        <v>-13580825.1358757</v>
      </c>
      <c r="CX276" s="13" t="n">
        <f aca="false">CW281</f>
        <v>-13578461.6090951</v>
      </c>
      <c r="CY276" s="13" t="n">
        <f aca="false">CX281</f>
        <v>-13558651.233378</v>
      </c>
      <c r="CZ276" s="13" t="n">
        <f aca="false">CY281</f>
        <v>-13538840.8576609</v>
      </c>
      <c r="DA276" s="13" t="n">
        <f aca="false">CZ281</f>
        <v>-13519030.4819438</v>
      </c>
      <c r="DB276" s="13" t="n">
        <f aca="false">DA281</f>
        <v>-13499220.1062267</v>
      </c>
      <c r="DC276" s="13" t="n">
        <f aca="false">DB281</f>
        <v>-13479409.7305097</v>
      </c>
      <c r="DD276" s="13" t="n">
        <f aca="false">DC281</f>
        <v>-13459599.3547926</v>
      </c>
      <c r="DE276" s="13" t="n">
        <f aca="false">DD281</f>
        <v>-13439788.9790755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-154709.883333333</v>
      </c>
      <c r="N277" s="13" t="n">
        <f aca="false">N203</f>
        <v>25834.8638095239</v>
      </c>
      <c r="O277" s="13" t="n">
        <f aca="false">O203</f>
        <v>-123809.873333333</v>
      </c>
      <c r="P277" s="13" t="n">
        <f aca="false">P203</f>
        <v>-123309.873333333</v>
      </c>
      <c r="Q277" s="13" t="n">
        <f aca="false">Q203</f>
        <v>-103939.9656</v>
      </c>
      <c r="R277" s="13" t="n">
        <f aca="false">R203</f>
        <v>-110190.1656</v>
      </c>
      <c r="S277" s="13" t="n">
        <f aca="false">S203</f>
        <v>-110190.1656</v>
      </c>
      <c r="T277" s="13" t="n">
        <f aca="false">T203</f>
        <v>-135696.4156</v>
      </c>
      <c r="U277" s="13" t="n">
        <f aca="false">U203</f>
        <v>-138596.4156</v>
      </c>
      <c r="V277" s="13" t="n">
        <f aca="false">V203</f>
        <v>-138596.4156</v>
      </c>
      <c r="W277" s="13" t="n">
        <f aca="false">W203</f>
        <v>-122024.1532</v>
      </c>
      <c r="X277" s="13" t="n">
        <f aca="false">X203</f>
        <v>-105990.6908</v>
      </c>
      <c r="Y277" s="13" t="n">
        <f aca="false">Y203</f>
        <v>-32043.4284</v>
      </c>
      <c r="Z277" s="13" t="n">
        <f aca="false">Z203</f>
        <v>-86468.452</v>
      </c>
      <c r="AA277" s="13" t="n">
        <f aca="false">AA203</f>
        <v>-70931.95</v>
      </c>
      <c r="AB277" s="13" t="n">
        <f aca="false">AB203</f>
        <v>1979.53999999998</v>
      </c>
      <c r="AC277" s="13" t="n">
        <f aca="false">AC203</f>
        <v>-43696.53912</v>
      </c>
      <c r="AD277" s="13" t="n">
        <f aca="false">AD203</f>
        <v>-28160.04312</v>
      </c>
      <c r="AE277" s="13" t="n">
        <f aca="false">AE203</f>
        <v>44751.45888</v>
      </c>
      <c r="AF277" s="13" t="n">
        <f aca="false">AF203</f>
        <v>-9832.44812000002</v>
      </c>
      <c r="AG277" s="13" t="n">
        <f aca="false">AG203</f>
        <v>-19274.86462</v>
      </c>
      <c r="AH277" s="13" t="n">
        <f aca="false">AH203</f>
        <v>14015.26038</v>
      </c>
      <c r="AI277" s="13" t="n">
        <f aca="false">AI203</f>
        <v>-44609.96962</v>
      </c>
      <c r="AJ277" s="13" t="n">
        <f aca="false">AJ203</f>
        <v>-44179.80362</v>
      </c>
      <c r="AK277" s="13" t="n">
        <f aca="false">AK203</f>
        <v>-43749.64862</v>
      </c>
      <c r="AL277" s="13" t="n">
        <f aca="false">AL203</f>
        <v>-43319.48812</v>
      </c>
      <c r="AM277" s="13" t="n">
        <f aca="false">AM203</f>
        <v>-42889.33312</v>
      </c>
      <c r="AN277" s="13" t="n">
        <f aca="false">AN203</f>
        <v>-28217.38462</v>
      </c>
      <c r="AO277" s="13" t="n">
        <f aca="false">AO203</f>
        <v>-45943.3271224</v>
      </c>
      <c r="AP277" s="13" t="n">
        <f aca="false">AP203</f>
        <v>-59754.9546224</v>
      </c>
      <c r="AQ277" s="13" t="n">
        <f aca="false">AQ203</f>
        <v>-73566.5821224</v>
      </c>
      <c r="AR277" s="13" t="n">
        <f aca="false">AR203</f>
        <v>-87378.2151224</v>
      </c>
      <c r="AS277" s="13" t="n">
        <f aca="false">AS203</f>
        <v>-109002.6106224</v>
      </c>
      <c r="AT277" s="13" t="n">
        <f aca="false">AT203</f>
        <v>-121558.6356224</v>
      </c>
      <c r="AU277" s="13" t="n">
        <f aca="false">AU203</f>
        <v>-134114.6656224</v>
      </c>
      <c r="AV277" s="13" t="n">
        <f aca="false">AV203</f>
        <v>-146670.6856224</v>
      </c>
      <c r="AW277" s="13" t="n">
        <f aca="false">AW203</f>
        <v>-159711.2971224</v>
      </c>
      <c r="AX277" s="13" t="n">
        <f aca="false">AX203</f>
        <v>-118833.2956224</v>
      </c>
      <c r="AY277" s="13" t="n">
        <f aca="false">AY203</f>
        <v>-131780.3706224</v>
      </c>
      <c r="AZ277" s="13" t="n">
        <f aca="false">AZ203</f>
        <v>-157573.7331224</v>
      </c>
      <c r="BA277" s="13" t="n">
        <f aca="false">BA203</f>
        <v>-161996.500534848</v>
      </c>
      <c r="BB277" s="13" t="n">
        <f aca="false">BB203</f>
        <v>-162426.666534848</v>
      </c>
      <c r="BC277" s="13" t="n">
        <f aca="false">BC203</f>
        <v>-162856.821534848</v>
      </c>
      <c r="BD277" s="13" t="n">
        <f aca="false">BD203</f>
        <v>-163286.982034848</v>
      </c>
      <c r="BE277" s="13" t="n">
        <f aca="false">BE203</f>
        <v>-163717.142534848</v>
      </c>
      <c r="BF277" s="13" t="n">
        <f aca="false">BF203</f>
        <v>-164147.303034848</v>
      </c>
      <c r="BG277" s="13" t="n">
        <f aca="false">BG203</f>
        <v>-164577.463534848</v>
      </c>
      <c r="BH277" s="13" t="n">
        <f aca="false">BH203</f>
        <v>-165007.624034848</v>
      </c>
      <c r="BI277" s="13" t="n">
        <f aca="false">BI203</f>
        <v>-165437.784534848</v>
      </c>
      <c r="BJ277" s="13" t="n">
        <f aca="false">BJ203</f>
        <v>-165867.945034848</v>
      </c>
      <c r="BK277" s="13" t="n">
        <f aca="false">BK203</f>
        <v>-166298.105534848</v>
      </c>
      <c r="BL277" s="13" t="n">
        <f aca="false">BL203</f>
        <v>-166728.260534848</v>
      </c>
      <c r="BM277" s="13" t="n">
        <f aca="false">BM203</f>
        <v>-147730.385585545</v>
      </c>
      <c r="BN277" s="13" t="n">
        <f aca="false">BN203</f>
        <v>-148160.546085545</v>
      </c>
      <c r="BO277" s="13" t="n">
        <f aca="false">BO203</f>
        <v>-94764.4165855449</v>
      </c>
      <c r="BP277" s="13" t="n">
        <f aca="false">BP203</f>
        <v>-207695.411585545</v>
      </c>
      <c r="BQ277" s="13" t="n">
        <f aca="false">BQ203</f>
        <v>-207695.411585545</v>
      </c>
      <c r="BR277" s="13" t="n">
        <f aca="false">BR203</f>
        <v>-154445.061585545</v>
      </c>
      <c r="BS277" s="13" t="n">
        <f aca="false">BS203</f>
        <v>-207695.411585545</v>
      </c>
      <c r="BT277" s="13" t="n">
        <f aca="false">BT203</f>
        <v>-207695.411585545</v>
      </c>
      <c r="BU277" s="13" t="n">
        <f aca="false">BU203</f>
        <v>-139933.411585545</v>
      </c>
      <c r="BV277" s="13" t="n">
        <f aca="false">BV203</f>
        <v>-207695.411585545</v>
      </c>
      <c r="BW277" s="13" t="n">
        <f aca="false">BW203</f>
        <v>-207695.411585545</v>
      </c>
      <c r="BX277" s="13" t="n">
        <f aca="false">BX203</f>
        <v>-139933.411585545</v>
      </c>
      <c r="BY277" s="13" t="n">
        <f aca="false">BY203</f>
        <v>-211849.319817256</v>
      </c>
      <c r="BZ277" s="13" t="n">
        <f aca="false">BZ203</f>
        <v>-211849.319817256</v>
      </c>
      <c r="CA277" s="13" t="n">
        <f aca="false">CA203</f>
        <v>-144087.319817256</v>
      </c>
      <c r="CB277" s="13" t="n">
        <f aca="false">CB203</f>
        <v>-211849.319817256</v>
      </c>
      <c r="CC277" s="13" t="n">
        <f aca="false">CC203</f>
        <v>-211849.319817256</v>
      </c>
      <c r="CD277" s="13" t="n">
        <f aca="false">CD203</f>
        <v>-135350.319817256</v>
      </c>
      <c r="CE277" s="13" t="n">
        <f aca="false">CE203</f>
        <v>-211849.319817256</v>
      </c>
      <c r="CF277" s="13" t="n">
        <f aca="false">CF203</f>
        <v>-211849.319817256</v>
      </c>
      <c r="CG277" s="13" t="n">
        <f aca="false">CG203</f>
        <v>-135350.319817256</v>
      </c>
      <c r="CH277" s="13" t="n">
        <f aca="false">CH203</f>
        <v>-211849.319817256</v>
      </c>
      <c r="CI277" s="13" t="n">
        <f aca="false">CI203</f>
        <v>-211849.319817256</v>
      </c>
      <c r="CJ277" s="13" t="n">
        <f aca="false">CJ203</f>
        <v>-128742.293210777</v>
      </c>
      <c r="CK277" s="13" t="n">
        <f aca="false">CK203</f>
        <v>-58225.306213601</v>
      </c>
      <c r="CL277" s="13" t="n">
        <f aca="false">CL203</f>
        <v>-58225.306213601</v>
      </c>
      <c r="CM277" s="13" t="n">
        <f aca="false">CM203</f>
        <v>-58225.306213601</v>
      </c>
      <c r="CN277" s="13" t="n">
        <f aca="false">CN203</f>
        <v>-58225.306213601</v>
      </c>
      <c r="CO277" s="13" t="n">
        <f aca="false">CO203</f>
        <v>-58225.306213601</v>
      </c>
      <c r="CP277" s="13" t="n">
        <f aca="false">CP203</f>
        <v>-58225.306213601</v>
      </c>
      <c r="CQ277" s="13" t="n">
        <f aca="false">CQ203</f>
        <v>-58225.306213601</v>
      </c>
      <c r="CR277" s="13" t="n">
        <f aca="false">CR203</f>
        <v>-58225.306213601</v>
      </c>
      <c r="CS277" s="13" t="n">
        <f aca="false">CS203</f>
        <v>-58225.306213601</v>
      </c>
      <c r="CT277" s="13" t="n">
        <f aca="false">CT203</f>
        <v>-49203.3375322723</v>
      </c>
      <c r="CU277" s="13" t="n">
        <f aca="false">CU203</f>
        <v>-49203.3375322723</v>
      </c>
      <c r="CV277" s="13" t="n">
        <f aca="false">CV203</f>
        <v>-49203.3375322723</v>
      </c>
      <c r="CW277" s="13" t="n">
        <f aca="false">CW203</f>
        <v>2363.52678067511</v>
      </c>
      <c r="CX277" s="13" t="n">
        <f aca="false">CX203</f>
        <v>19810.3757170823</v>
      </c>
      <c r="CY277" s="13" t="n">
        <f aca="false">CY203</f>
        <v>19810.3757170823</v>
      </c>
      <c r="CZ277" s="13" t="n">
        <f aca="false">CZ203</f>
        <v>19810.3757170823</v>
      </c>
      <c r="DA277" s="13" t="n">
        <f aca="false">DA203</f>
        <v>19810.3757170823</v>
      </c>
      <c r="DB277" s="13" t="n">
        <f aca="false">DB203</f>
        <v>19810.3757170823</v>
      </c>
      <c r="DC277" s="13" t="n">
        <f aca="false">DC203</f>
        <v>19810.3757170823</v>
      </c>
      <c r="DD277" s="13" t="n">
        <f aca="false">DD203</f>
        <v>19810.3757170823</v>
      </c>
      <c r="DE277" s="13" t="n">
        <f aca="false">DE203</f>
        <v>19810.3757170823</v>
      </c>
    </row>
    <row r="278" s="1" customFormat="tru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s="1" customFormat="tru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-250000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-250000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s="1" customFormat="tru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s="1" customFormat="tru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-622368.086666667</v>
      </c>
      <c r="N281" s="68" t="n">
        <f aca="false">N276+N277+N278+N279+N280</f>
        <v>-708533.222857143</v>
      </c>
      <c r="O281" s="68" t="n">
        <f aca="false">O276+O277+O278+O279+O280</f>
        <v>-1194343.09619048</v>
      </c>
      <c r="P281" s="68" t="n">
        <f aca="false">P276+P277+P278+P279+P280</f>
        <v>-1429652.96952381</v>
      </c>
      <c r="Q281" s="68" t="n">
        <f aca="false">Q276+Q277+Q278+Q279+Q280</f>
        <v>-1645592.93512381</v>
      </c>
      <c r="R281" s="68" t="n">
        <f aca="false">R276+R277+R278+R279+R280</f>
        <v>-1867783.10072381</v>
      </c>
      <c r="S281" s="68" t="n">
        <f aca="false">S276+S277+S278+S279+S280</f>
        <v>-2089973.26632381</v>
      </c>
      <c r="T281" s="68" t="n">
        <f aca="false">T276+T277+T278+T279+T280</f>
        <v>-2337669.68192381</v>
      </c>
      <c r="U281" s="68" t="n">
        <f aca="false">U276+U277+U278+U279+U280</f>
        <v>-2588266.09752381</v>
      </c>
      <c r="V281" s="68" t="n">
        <f aca="false">V276+V277+V278+V279+V280</f>
        <v>-2838862.51312381</v>
      </c>
      <c r="W281" s="68" t="n">
        <f aca="false">W276+W277+W278+W279+W280</f>
        <v>-3072886.66632381</v>
      </c>
      <c r="X281" s="68" t="n">
        <f aca="false">X276+X277+X278+X279+X280</f>
        <v>-3290877.35712381</v>
      </c>
      <c r="Y281" s="68" t="n">
        <f aca="false">Y276+Y277+Y278+Y279+Y280</f>
        <v>-3434920.78552381</v>
      </c>
      <c r="Z281" s="68" t="n">
        <f aca="false">Z276+Z277+Z278+Z279+Z280</f>
        <v>-3633389.23752381</v>
      </c>
      <c r="AA281" s="68" t="n">
        <f aca="false">AA276+AA277+AA278+AA279+AA280</f>
        <v>-4066321.18752381</v>
      </c>
      <c r="AB281" s="68" t="n">
        <f aca="false">AB276+AB277+AB278+AB279+AB280</f>
        <v>-4176341.64752381</v>
      </c>
      <c r="AC281" s="68" t="n">
        <f aca="false">AC276+AC277+AC278+AC279+AC280</f>
        <v>-4332038.18664381</v>
      </c>
      <c r="AD281" s="68" t="n">
        <f aca="false">AD276+AD277+AD278+AD279+AD280</f>
        <v>-4472198.22976381</v>
      </c>
      <c r="AE281" s="68" t="n">
        <f aca="false">AE276+AE277+AE278+AE279+AE280</f>
        <v>-4519428.20116241</v>
      </c>
      <c r="AF281" s="68" t="n">
        <f aca="false">AF276+AF277+AF278+AF279+AF280</f>
        <v>-4529260.64928241</v>
      </c>
      <c r="AG281" s="68" t="n">
        <f aca="false">AG276+AG277+AG278+AG279+AG280</f>
        <v>-4548535.51390241</v>
      </c>
      <c r="AH281" s="68" t="n">
        <f aca="false">AH276+AH277+AH278+AH279+AH280</f>
        <v>-4534520.25352241</v>
      </c>
      <c r="AI281" s="68" t="n">
        <f aca="false">AI276+AI277+AI278+AI279+AI280</f>
        <v>-4579130.22314241</v>
      </c>
      <c r="AJ281" s="68" t="n">
        <f aca="false">AJ276+AJ277+AJ278+AJ279+AJ280</f>
        <v>-4623310.02676241</v>
      </c>
      <c r="AK281" s="68" t="n">
        <f aca="false">AK276+AK277+AK278+AK279+AK280</f>
        <v>-4667059.67538241</v>
      </c>
      <c r="AL281" s="68" t="n">
        <f aca="false">AL276+AL277+AL278+AL279+AL280</f>
        <v>-4710379.16350241</v>
      </c>
      <c r="AM281" s="68" t="n">
        <f aca="false">AM276+AM277+AM278+AM279+AM280</f>
        <v>-5003268.49662241</v>
      </c>
      <c r="AN281" s="68" t="n">
        <f aca="false">AN276+AN277+AN278+AN279+AN280</f>
        <v>-5031485.88124241</v>
      </c>
      <c r="AO281" s="68" t="n">
        <f aca="false">AO276+AO277+AO278+AO279+AO280</f>
        <v>-5077429.20836481</v>
      </c>
      <c r="AP281" s="68" t="n">
        <f aca="false">AP276+AP277+AP278+AP279+AP280</f>
        <v>-5137184.16298721</v>
      </c>
      <c r="AQ281" s="68" t="n">
        <f aca="false">AQ276+AQ277+AQ278+AQ279+AQ280</f>
        <v>-5210750.74510961</v>
      </c>
      <c r="AR281" s="68" t="n">
        <f aca="false">AR276+AR277+AR278+AR279+AR280</f>
        <v>-5298128.96023201</v>
      </c>
      <c r="AS281" s="68" t="n">
        <f aca="false">AS276+AS277+AS278+AS279+AS280</f>
        <v>-5407131.57085441</v>
      </c>
      <c r="AT281" s="68" t="n">
        <f aca="false">AT276+AT277+AT278+AT279+AT280</f>
        <v>-5528690.20647681</v>
      </c>
      <c r="AU281" s="68" t="n">
        <f aca="false">AU276+AU277+AU278+AU279+AU280</f>
        <v>-5662804.87209921</v>
      </c>
      <c r="AV281" s="68" t="n">
        <f aca="false">AV276+AV277+AV278+AV279+AV280</f>
        <v>-5809475.55772161</v>
      </c>
      <c r="AW281" s="68" t="n">
        <f aca="false">AW276+AW277+AW278+AW279+AW280</f>
        <v>-5969186.85484401</v>
      </c>
      <c r="AX281" s="68" t="n">
        <f aca="false">AX276+AX277+AX278+AX279+AX280</f>
        <v>-6088020.15046641</v>
      </c>
      <c r="AY281" s="68" t="n">
        <f aca="false">AY276+AY277+AY278+AY279+AY280</f>
        <v>-6469800.52108881</v>
      </c>
      <c r="AZ281" s="68" t="n">
        <f aca="false">AZ276+AZ277+AZ278+AZ279+AZ280</f>
        <v>-6627374.25421121</v>
      </c>
      <c r="BA281" s="68" t="n">
        <f aca="false">BA276+BA277+BA278+BA279+BA280</f>
        <v>-6789370.75474606</v>
      </c>
      <c r="BB281" s="68" t="n">
        <f aca="false">BB276+BB277+BB278+BB279+BB280</f>
        <v>-6951797.4212809</v>
      </c>
      <c r="BC281" s="68" t="n">
        <f aca="false">BC276+BC277+BC278+BC279+BC280</f>
        <v>-7114654.24281575</v>
      </c>
      <c r="BD281" s="68" t="n">
        <f aca="false">BD276+BD277+BD278+BD279+BD280</f>
        <v>-7277941.2248506</v>
      </c>
      <c r="BE281" s="68" t="n">
        <f aca="false">BE276+BE277+BE278+BE279+BE280</f>
        <v>-7441658.36738545</v>
      </c>
      <c r="BF281" s="68" t="n">
        <f aca="false">BF276+BF277+BF278+BF279+BF280</f>
        <v>-7605805.6704203</v>
      </c>
      <c r="BG281" s="68" t="n">
        <f aca="false">BG276+BG277+BG278+BG279+BG280</f>
        <v>-7770383.13395514</v>
      </c>
      <c r="BH281" s="68" t="n">
        <f aca="false">BH276+BH277+BH278+BH279+BH280</f>
        <v>-7935390.75798999</v>
      </c>
      <c r="BI281" s="68" t="n">
        <f aca="false">BI276+BI277+BI278+BI279+BI280</f>
        <v>-8100828.54252484</v>
      </c>
      <c r="BJ281" s="68" t="n">
        <f aca="false">BJ276+BJ277+BJ278+BJ279+BJ280</f>
        <v>-8266696.48755969</v>
      </c>
      <c r="BK281" s="68" t="n">
        <f aca="false">BK276+BK277+BK278+BK279+BK280</f>
        <v>-8432994.59309454</v>
      </c>
      <c r="BL281" s="68" t="n">
        <f aca="false">BL276+BL277+BL278+BL279+BL280</f>
        <v>-8599722.85362938</v>
      </c>
      <c r="BM281" s="68" t="n">
        <f aca="false">BM276+BM277+BM278+BM279+BM280</f>
        <v>-8747453.23921493</v>
      </c>
      <c r="BN281" s="68" t="n">
        <f aca="false">BN276+BN277+BN278+BN279+BN280</f>
        <v>-8895613.78530047</v>
      </c>
      <c r="BO281" s="68" t="n">
        <f aca="false">BO276+BO277+BO278+BO279+BO280</f>
        <v>-8990378.20188602</v>
      </c>
      <c r="BP281" s="68" t="n">
        <f aca="false">BP276+BP277+BP278+BP279+BP280</f>
        <v>-9198073.61347156</v>
      </c>
      <c r="BQ281" s="68" t="n">
        <f aca="false">BQ276+BQ277+BQ278+BQ279+BQ280</f>
        <v>-9405769.02505711</v>
      </c>
      <c r="BR281" s="68" t="n">
        <f aca="false">BR276+BR277+BR278+BR279+BR280</f>
        <v>-9560214.08664265</v>
      </c>
      <c r="BS281" s="68" t="n">
        <f aca="false">BS276+BS277+BS278+BS279+BS280</f>
        <v>-9767909.4982282</v>
      </c>
      <c r="BT281" s="68" t="n">
        <f aca="false">BT276+BT277+BT278+BT279+BT280</f>
        <v>-9975604.90981374</v>
      </c>
      <c r="BU281" s="68" t="n">
        <f aca="false">BU276+BU277+BU278+BU279+BU280</f>
        <v>-10115538.3213993</v>
      </c>
      <c r="BV281" s="68" t="n">
        <f aca="false">BV276+BV277+BV278+BV279+BV280</f>
        <v>-10323233.7329848</v>
      </c>
      <c r="BW281" s="68" t="n">
        <f aca="false">BW276+BW277+BW278+BW279+BW280</f>
        <v>-10530929.1445704</v>
      </c>
      <c r="BX281" s="68" t="n">
        <f aca="false">BX276+BX277+BX278+BX279+BX280</f>
        <v>-10670862.5561559</v>
      </c>
      <c r="BY281" s="68" t="n">
        <f aca="false">BY276+BY277+BY278+BY279+BY280</f>
        <v>-10882711.8759732</v>
      </c>
      <c r="BZ281" s="68" t="n">
        <f aca="false">BZ276+BZ277+BZ278+BZ279+BZ280</f>
        <v>-11094561.1957904</v>
      </c>
      <c r="CA281" s="68" t="n">
        <f aca="false">CA276+CA277+CA278+CA279+CA280</f>
        <v>-11238648.5156077</v>
      </c>
      <c r="CB281" s="68" t="n">
        <f aca="false">CB276+CB277+CB278+CB279+CB280</f>
        <v>-11450497.8354249</v>
      </c>
      <c r="CC281" s="68" t="n">
        <f aca="false">CC276+CC277+CC278+CC279+CC280</f>
        <v>-11662347.1552422</v>
      </c>
      <c r="CD281" s="68" t="n">
        <f aca="false">CD276+CD277+CD278+CD279+CD280</f>
        <v>-11797697.4750595</v>
      </c>
      <c r="CE281" s="68" t="n">
        <f aca="false">CE276+CE277+CE278+CE279+CE280</f>
        <v>-12009546.7948767</v>
      </c>
      <c r="CF281" s="68" t="n">
        <f aca="false">CF276+CF277+CF278+CF279+CF280</f>
        <v>-12221396.114694</v>
      </c>
      <c r="CG281" s="68" t="n">
        <f aca="false">CG276+CG277+CG278+CG279+CG280</f>
        <v>-12356746.4345112</v>
      </c>
      <c r="CH281" s="68" t="n">
        <f aca="false">CH276+CH277+CH278+CH279+CH280</f>
        <v>-12568595.7543285</v>
      </c>
      <c r="CI281" s="68" t="n">
        <f aca="false">CI276+CI277+CI278+CI279+CI280</f>
        <v>-12780445.0741457</v>
      </c>
      <c r="CJ281" s="68" t="n">
        <f aca="false">CJ276+CJ277+CJ278+CJ279+CJ280</f>
        <v>-12909187.3673565</v>
      </c>
      <c r="CK281" s="68" t="n">
        <f aca="false">CK276+CK277+CK278+CK279+CK280</f>
        <v>-12967412.6735701</v>
      </c>
      <c r="CL281" s="68" t="n">
        <f aca="false">CL276+CL277+CL278+CL279+CL280</f>
        <v>-13025637.9797837</v>
      </c>
      <c r="CM281" s="68" t="n">
        <f aca="false">CM276+CM277+CM278+CM279+CM280</f>
        <v>-13083863.2859973</v>
      </c>
      <c r="CN281" s="68" t="n">
        <f aca="false">CN276+CN277+CN278+CN279+CN280</f>
        <v>-13142088.5922109</v>
      </c>
      <c r="CO281" s="68" t="n">
        <f aca="false">CO276+CO277+CO278+CO279+CO280</f>
        <v>-13200313.8984245</v>
      </c>
      <c r="CP281" s="68" t="n">
        <f aca="false">CP276+CP277+CP278+CP279+CP280</f>
        <v>-13258539.2046381</v>
      </c>
      <c r="CQ281" s="68" t="n">
        <f aca="false">CQ276+CQ277+CQ278+CQ279+CQ280</f>
        <v>-13316764.5108517</v>
      </c>
      <c r="CR281" s="68" t="n">
        <f aca="false">CR276+CR277+CR278+CR279+CR280</f>
        <v>-13374989.8170653</v>
      </c>
      <c r="CS281" s="68" t="n">
        <f aca="false">CS276+CS277+CS278+CS279+CS280</f>
        <v>-13433215.1232789</v>
      </c>
      <c r="CT281" s="68" t="n">
        <f aca="false">CT276+CT277+CT278+CT279+CT280</f>
        <v>-13482418.4608112</v>
      </c>
      <c r="CU281" s="68" t="n">
        <f aca="false">CU276+CU277+CU278+CU279+CU280</f>
        <v>-13531621.7983435</v>
      </c>
      <c r="CV281" s="68" t="n">
        <f aca="false">CV276+CV277+CV278+CV279+CV280</f>
        <v>-13580825.1358757</v>
      </c>
      <c r="CW281" s="68" t="n">
        <f aca="false">CW276+CW277+CW278+CW279+CW280</f>
        <v>-13578461.6090951</v>
      </c>
      <c r="CX281" s="68" t="n">
        <f aca="false">CX276+CX277+CX278+CX279+CX280</f>
        <v>-13558651.233378</v>
      </c>
      <c r="CY281" s="68" t="n">
        <f aca="false">CY276+CY277+CY278+CY279+CY280</f>
        <v>-13538840.8576609</v>
      </c>
      <c r="CZ281" s="68" t="n">
        <f aca="false">CZ276+CZ277+CZ278+CZ279+CZ280</f>
        <v>-13519030.4819438</v>
      </c>
      <c r="DA281" s="68" t="n">
        <f aca="false">DA276+DA277+DA278+DA279+DA280</f>
        <v>-13499220.1062267</v>
      </c>
      <c r="DB281" s="68" t="n">
        <f aca="false">DB276+DB277+DB278+DB279+DB280</f>
        <v>-13479409.7305097</v>
      </c>
      <c r="DC281" s="68" t="n">
        <f aca="false">DC276+DC277+DC278+DC279+DC280</f>
        <v>-13459599.3547926</v>
      </c>
      <c r="DD281" s="68" t="n">
        <f aca="false">DD276+DD277+DD278+DD279+DD280</f>
        <v>-13439788.9790755</v>
      </c>
      <c r="DE281" s="68" t="n">
        <f aca="false">DE276+DE277+DE278+DE279+DE280</f>
        <v>-13419978.6033584</v>
      </c>
    </row>
    <row r="282" s="1" customFormat="tru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s="1" customFormat="tru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s="1" customFormat="tru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2563918.32026223</v>
      </c>
      <c r="L284" s="13" t="n">
        <f aca="false">L265+L276</f>
        <v>2789815.8186078</v>
      </c>
      <c r="M284" s="13" t="n">
        <f aca="false">M265+M276</f>
        <v>2985647.9092478</v>
      </c>
      <c r="N284" s="13" t="n">
        <f aca="false">N265+N276</f>
        <v>2707864.10183276</v>
      </c>
      <c r="O284" s="13" t="n">
        <f aca="false">O265+O276</f>
        <v>2884178.23555456</v>
      </c>
      <c r="P284" s="13" t="n">
        <f aca="false">P265+P276</f>
        <v>2767442.95785415</v>
      </c>
      <c r="Q284" s="13" t="n">
        <f aca="false">Q265+Q276</f>
        <v>2874978.03302875</v>
      </c>
      <c r="R284" s="13" t="n">
        <f aca="false">R265+R276</f>
        <v>3023356.40813669</v>
      </c>
      <c r="S284" s="13" t="n">
        <f aca="false">S265+S276</f>
        <v>2992892.0656371</v>
      </c>
      <c r="T284" s="13" t="n">
        <f aca="false">T265+T276</f>
        <v>2178215.94604414</v>
      </c>
      <c r="U284" s="13" t="n">
        <f aca="false">U265+U276</f>
        <v>2250326.25432123</v>
      </c>
      <c r="V284" s="13" t="n">
        <f aca="false">V265+V276</f>
        <v>2487521.14973226</v>
      </c>
      <c r="W284" s="13" t="n">
        <f aca="false">W265+W276</f>
        <v>3018890.6211433</v>
      </c>
      <c r="X284" s="13" t="n">
        <f aca="false">X265+X276</f>
        <v>3628869.53045435</v>
      </c>
      <c r="Y284" s="13" t="n">
        <f aca="false">Y265+Y276</f>
        <v>4303148.72492244</v>
      </c>
      <c r="Z284" s="13" t="n">
        <f aca="false">Z265+Z276</f>
        <v>4932507.34119945</v>
      </c>
      <c r="AA284" s="13" t="n">
        <f aca="false">AA265+AA276</f>
        <v>5401928.63132646</v>
      </c>
      <c r="AB284" s="13" t="n">
        <f aca="false">AB265+AB276</f>
        <v>5766085.78845347</v>
      </c>
      <c r="AC284" s="13" t="n">
        <f aca="false">AC265+AC276</f>
        <v>6474993.77097117</v>
      </c>
      <c r="AD284" s="13" t="n">
        <f aca="false">AD265+AD276</f>
        <v>7048184.90490505</v>
      </c>
      <c r="AE284" s="13" t="n">
        <f aca="false">AE265+AE276</f>
        <v>7407039.57009537</v>
      </c>
      <c r="AF284" s="13" t="n">
        <f aca="false">AF265+AF276</f>
        <v>7874344.63446366</v>
      </c>
      <c r="AG284" s="13" t="n">
        <f aca="false">AG265+AG276</f>
        <v>7984050.23805343</v>
      </c>
      <c r="AH284" s="13" t="n">
        <f aca="false">AH265+AH276</f>
        <v>8856950.90419432</v>
      </c>
      <c r="AI284" s="13" t="n">
        <f aca="false">AI265+AI276</f>
        <v>9501358.80164388</v>
      </c>
      <c r="AJ284" s="13" t="n">
        <f aca="false">AJ265+AJ276</f>
        <v>10183137.9231828</v>
      </c>
      <c r="AK284" s="13" t="n">
        <f aca="false">AK265+AK276</f>
        <v>11010762.0012365</v>
      </c>
      <c r="AL284" s="13" t="n">
        <f aca="false">AL265+AL276</f>
        <v>11605948.9480378</v>
      </c>
      <c r="AM284" s="13" t="n">
        <f aca="false">AM265+AM276</f>
        <v>12164704.4801033</v>
      </c>
      <c r="AN284" s="13" t="n">
        <f aca="false">AN265+AN276</f>
        <v>12176296.4678105</v>
      </c>
      <c r="AO284" s="13" t="n">
        <f aca="false">AO265+AO276</f>
        <v>12664476.6634157</v>
      </c>
      <c r="AP284" s="13" t="n">
        <f aca="false">AP265+AP276</f>
        <v>12755698.4645782</v>
      </c>
      <c r="AQ284" s="13" t="n">
        <f aca="false">AQ265+AQ276</f>
        <v>12856531.9282407</v>
      </c>
      <c r="AR284" s="13" t="n">
        <f aca="false">AR265+AR276</f>
        <v>12988553.7644032</v>
      </c>
      <c r="AS284" s="13" t="n">
        <f aca="false">AS265+AS276</f>
        <v>13101346.3725657</v>
      </c>
      <c r="AT284" s="13" t="n">
        <f aca="false">AT265+AT276</f>
        <v>13255866.4852283</v>
      </c>
      <c r="AU284" s="13" t="n">
        <f aca="false">AU265+AU276</f>
        <v>13437412.9778908</v>
      </c>
      <c r="AV284" s="13" t="n">
        <f aca="false">AV265+AV276</f>
        <v>13981571.3865304</v>
      </c>
      <c r="AW284" s="13" t="n">
        <f aca="false">AW265+AW276</f>
        <v>14679567.730735</v>
      </c>
      <c r="AX284" s="13" t="n">
        <f aca="false">AX265+AX276</f>
        <v>14702347.2709272</v>
      </c>
      <c r="AY284" s="13" t="n">
        <f aca="false">AY265+AY276</f>
        <v>14798990.1501194</v>
      </c>
      <c r="AZ284" s="13" t="n">
        <f aca="false">AZ265+AZ276</f>
        <v>14422979.2043116</v>
      </c>
      <c r="BA284" s="13" t="n">
        <f aca="false">BA265+BA276</f>
        <v>14566660.2335038</v>
      </c>
      <c r="BB284" s="13" t="n">
        <f aca="false">BB265+BB276</f>
        <v>14825366.2812634</v>
      </c>
      <c r="BC284" s="13" t="n">
        <f aca="false">BC265+BC276</f>
        <v>15134862.387063</v>
      </c>
      <c r="BD284" s="13" t="n">
        <f aca="false">BD265+BD276</f>
        <v>15316135.0878625</v>
      </c>
      <c r="BE284" s="13" t="n">
        <f aca="false">BE265+BE276</f>
        <v>15603506.9892749</v>
      </c>
      <c r="BF284" s="13" t="n">
        <f aca="false">BF265+BF276</f>
        <v>15974161.5865745</v>
      </c>
      <c r="BG284" s="13" t="n">
        <f aca="false">BG265+BG276</f>
        <v>16204284.860874</v>
      </c>
      <c r="BH284" s="13" t="n">
        <f aca="false">BH265+BH276</f>
        <v>16539100.1948779</v>
      </c>
      <c r="BI284" s="13" t="n">
        <f aca="false">BI265+BI276</f>
        <v>17204400.6919803</v>
      </c>
      <c r="BJ284" s="13" t="n">
        <f aca="false">BJ265+BJ276</f>
        <v>17725690.2743789</v>
      </c>
      <c r="BK284" s="13" t="n">
        <f aca="false">BK265+BK276</f>
        <v>17915306.2680425</v>
      </c>
      <c r="BL284" s="13" t="n">
        <f aca="false">BL265+BL276</f>
        <v>17923343.4135169</v>
      </c>
      <c r="BM284" s="13" t="n">
        <f aca="false">BM265+BM276</f>
        <v>18109511.6603255</v>
      </c>
      <c r="BN284" s="13" t="n">
        <f aca="false">BN265+BN276</f>
        <v>18431343.9484694</v>
      </c>
      <c r="BO284" s="13" t="n">
        <f aca="false">BO265+BO276</f>
        <v>18617860.3556685</v>
      </c>
      <c r="BP284" s="13" t="n">
        <f aca="false">BP265+BP276</f>
        <v>18966197.0303125</v>
      </c>
      <c r="BQ284" s="13" t="n">
        <f aca="false">BQ265+BQ276</f>
        <v>19107960.4363076</v>
      </c>
      <c r="BR284" s="13" t="n">
        <f aca="false">BR265+BR276</f>
        <v>19350866.1159515</v>
      </c>
      <c r="BS284" s="13" t="n">
        <f aca="false">BS265+BS276</f>
        <v>19544374.2451676</v>
      </c>
      <c r="BT284" s="13" t="n">
        <f aca="false">BT265+BT276</f>
        <v>19787279.9248115</v>
      </c>
      <c r="BU284" s="13" t="n">
        <f aca="false">BU265+BU276</f>
        <v>19926396.5073571</v>
      </c>
      <c r="BV284" s="13" t="n">
        <f aca="false">BV265+BV276</f>
        <v>20246719.9045011</v>
      </c>
      <c r="BW284" s="13" t="n">
        <f aca="false">BW265+BW276</f>
        <v>20392085.0849321</v>
      </c>
      <c r="BX284" s="13" t="n">
        <f aca="false">BX265+BX276</f>
        <v>20408608.064576</v>
      </c>
      <c r="BY284" s="13" t="n">
        <f aca="false">BY265+BY276</f>
        <v>20616254.688158</v>
      </c>
      <c r="BZ284" s="13" t="n">
        <f aca="false">BZ265+BZ276</f>
        <v>20844687.2625948</v>
      </c>
      <c r="CA284" s="13" t="n">
        <f aca="false">CA265+CA276</f>
        <v>20970189.3241</v>
      </c>
      <c r="CB284" s="13" t="n">
        <f aca="false">CB265+CB276</f>
        <v>21276039.6160368</v>
      </c>
      <c r="CC284" s="13" t="n">
        <f aca="false">CC265+CC276</f>
        <v>21408570.1729068</v>
      </c>
      <c r="CD284" s="13" t="n">
        <f aca="false">CD265+CD276</f>
        <v>21673120.0473436</v>
      </c>
      <c r="CE284" s="13" t="n">
        <f aca="false">CE265+CE276</f>
        <v>21876886.8970785</v>
      </c>
      <c r="CF284" s="13" t="n">
        <f aca="false">CF265+CF276</f>
        <v>22105319.4715152</v>
      </c>
      <c r="CG284" s="13" t="n">
        <f aca="false">CG265+CG276</f>
        <v>22220541.8245618</v>
      </c>
      <c r="CH284" s="13" t="n">
        <f aca="false">CH265+CH276</f>
        <v>22554090.6989986</v>
      </c>
      <c r="CI284" s="13" t="n">
        <f aca="false">CI265+CI276</f>
        <v>22681895.4167592</v>
      </c>
      <c r="CJ284" s="13" t="n">
        <f aca="false">CJ265+CJ276</f>
        <v>22647827.9911959</v>
      </c>
      <c r="CK284" s="13" t="n">
        <f aca="false">CK265+CK276</f>
        <v>22864057.0022721</v>
      </c>
      <c r="CL284" s="13" t="n">
        <f aca="false">CL265+CL276</f>
        <v>23187309.4218977</v>
      </c>
      <c r="CM284" s="13" t="n">
        <f aca="false">CM265+CM276</f>
        <v>23368817.2990264</v>
      </c>
      <c r="CN284" s="13" t="n">
        <f aca="false">CN265+CN276</f>
        <v>23625252.7136519</v>
      </c>
      <c r="CO284" s="13" t="n">
        <f aca="false">CO265+CO276</f>
        <v>23736865.2221682</v>
      </c>
      <c r="CP284" s="13" t="n">
        <f aca="false">CP265+CP276</f>
        <v>23871404.7492937</v>
      </c>
      <c r="CQ284" s="13" t="n">
        <f aca="false">CQ265+CQ276</f>
        <v>23887107.1076327</v>
      </c>
      <c r="CR284" s="13" t="n">
        <f aca="false">CR265+CR276</f>
        <v>23935868.0472583</v>
      </c>
      <c r="CS284" s="13" t="n">
        <f aca="false">CS265+CS276</f>
        <v>23864795.2772233</v>
      </c>
      <c r="CT284" s="13" t="n">
        <f aca="false">CT265+CT276</f>
        <v>23846739.2118488</v>
      </c>
      <c r="CU284" s="13" t="n">
        <f aca="false">CU265+CU276</f>
        <v>23770870.5801726</v>
      </c>
      <c r="CV284" s="13" t="n">
        <f aca="false">CV265+CV276</f>
        <v>23704031.2734964</v>
      </c>
      <c r="CW284" s="13" t="n">
        <f aca="false">CW265+CW276</f>
        <v>23542384.0543203</v>
      </c>
      <c r="CX284" s="13" t="n">
        <f aca="false">CX265+CX276</f>
        <v>23431878.7454742</v>
      </c>
      <c r="CY284" s="13" t="n">
        <f aca="false">CY265+CY276</f>
        <v>23261168.0905645</v>
      </c>
      <c r="CZ284" s="13" t="n">
        <f aca="false">CZ265+CZ276</f>
        <v>23101292.6256548</v>
      </c>
      <c r="DA284" s="13" t="n">
        <f aca="false">DA265+DA276</f>
        <v>22810491.9482451</v>
      </c>
      <c r="DB284" s="13" t="n">
        <f aca="false">DB265+DB276</f>
        <v>22528720.5958354</v>
      </c>
      <c r="DC284" s="13" t="n">
        <f aca="false">DC265+DC276</f>
        <v>22066362.7434257</v>
      </c>
      <c r="DD284" s="13" t="n">
        <f aca="false">DD265+DD276</f>
        <v>21604004.891016</v>
      </c>
      <c r="DE284" s="13" t="n">
        <f aca="false">DE265+DE276</f>
        <v>21141647.0386063</v>
      </c>
    </row>
    <row r="285" s="1" customFormat="tru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-647358.857810259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-2260349.76735005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-3765724.88719954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-1395513.37787212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-1733018.02221277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-1277161.40490146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-1144257.20792228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s="1" customFormat="tru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2563918.32026223</v>
      </c>
      <c r="K286" s="68" t="n">
        <f aca="false">K273+K281+K285</f>
        <v>2789815.8186078</v>
      </c>
      <c r="L286" s="68" t="n">
        <f aca="false">L273+L281+L285</f>
        <v>2985647.9092478</v>
      </c>
      <c r="M286" s="68" t="n">
        <f aca="false">M273+M281+M285</f>
        <v>2707864.10183276</v>
      </c>
      <c r="N286" s="68" t="n">
        <f aca="false">N273+N281+N285</f>
        <v>2884178.23555456</v>
      </c>
      <c r="O286" s="68" t="n">
        <f aca="false">O273+O281+O285</f>
        <v>2767442.95785415</v>
      </c>
      <c r="P286" s="68" t="n">
        <f aca="false">P273+P281+P285</f>
        <v>2227619.1752185</v>
      </c>
      <c r="Q286" s="68" t="n">
        <f aca="false">Q273+Q281+Q285</f>
        <v>3023356.40813669</v>
      </c>
      <c r="R286" s="68" t="n">
        <f aca="false">R273+R281+R285</f>
        <v>2992892.0656371</v>
      </c>
      <c r="S286" s="68" t="n">
        <f aca="false">S273+S281+S285</f>
        <v>2178215.94604414</v>
      </c>
      <c r="T286" s="68" t="n">
        <f aca="false">T273+T281+T285</f>
        <v>2250326.25432123</v>
      </c>
      <c r="U286" s="68" t="n">
        <f aca="false">U273+U281+U285</f>
        <v>2487521.14973226</v>
      </c>
      <c r="V286" s="68" t="n">
        <f aca="false">V273+V281+V285</f>
        <v>3018890.6211433</v>
      </c>
      <c r="W286" s="68" t="n">
        <f aca="false">W273+W281+W285</f>
        <v>3628869.53045435</v>
      </c>
      <c r="X286" s="68" t="n">
        <f aca="false">X273+X281+X285</f>
        <v>4303148.72492244</v>
      </c>
      <c r="Y286" s="68" t="n">
        <f aca="false">Y273+Y281+Y285</f>
        <v>4932507.34119945</v>
      </c>
      <c r="Z286" s="68" t="n">
        <f aca="false">Z273+Z281+Z285</f>
        <v>5401928.63132646</v>
      </c>
      <c r="AA286" s="68" t="n">
        <f aca="false">AA273+AA281+AA285</f>
        <v>5766085.78845347</v>
      </c>
      <c r="AB286" s="68" t="n">
        <f aca="false">AB273+AB281+AB285</f>
        <v>4214644.00362112</v>
      </c>
      <c r="AC286" s="68" t="n">
        <f aca="false">AC273+AC281+AC285</f>
        <v>7048184.90490505</v>
      </c>
      <c r="AD286" s="68" t="n">
        <f aca="false">AD273+AD281+AD285</f>
        <v>7407039.57009537</v>
      </c>
      <c r="AE286" s="68" t="n">
        <f aca="false">AE273+AE281+AE285</f>
        <v>7874344.63446366</v>
      </c>
      <c r="AF286" s="68" t="n">
        <f aca="false">AF273+AF281+AF285</f>
        <v>7984050.23805343</v>
      </c>
      <c r="AG286" s="68" t="n">
        <f aca="false">AG273+AG281+AG285</f>
        <v>8856950.90419432</v>
      </c>
      <c r="AH286" s="68" t="n">
        <f aca="false">AH273+AH281+AH285</f>
        <v>9501358.80164388</v>
      </c>
      <c r="AI286" s="68" t="n">
        <f aca="false">AI273+AI281+AI285</f>
        <v>10183137.9231828</v>
      </c>
      <c r="AJ286" s="68" t="n">
        <f aca="false">AJ273+AJ281+AJ285</f>
        <v>11010762.0012365</v>
      </c>
      <c r="AK286" s="68" t="n">
        <f aca="false">AK273+AK281+AK285</f>
        <v>11605948.9480378</v>
      </c>
      <c r="AL286" s="68" t="n">
        <f aca="false">AL273+AL281+AL285</f>
        <v>12164704.4801033</v>
      </c>
      <c r="AM286" s="68" t="n">
        <f aca="false">AM273+AM281+AM285</f>
        <v>12176296.4678105</v>
      </c>
      <c r="AN286" s="68" t="n">
        <f aca="false">AN273+AN281+AN285</f>
        <v>8898751.77621611</v>
      </c>
      <c r="AO286" s="68" t="n">
        <f aca="false">AO273+AO281+AO285</f>
        <v>12755698.4645782</v>
      </c>
      <c r="AP286" s="68" t="n">
        <f aca="false">AP273+AP281+AP285</f>
        <v>12856531.9282407</v>
      </c>
      <c r="AQ286" s="68" t="n">
        <f aca="false">AQ273+AQ281+AQ285</f>
        <v>12988553.7644032</v>
      </c>
      <c r="AR286" s="68" t="n">
        <f aca="false">AR273+AR281+AR285</f>
        <v>13101346.3725657</v>
      </c>
      <c r="AS286" s="68" t="n">
        <f aca="false">AS273+AS281+AS285</f>
        <v>13255866.4852283</v>
      </c>
      <c r="AT286" s="68" t="n">
        <f aca="false">AT273+AT281+AT285</f>
        <v>13437412.9778908</v>
      </c>
      <c r="AU286" s="68" t="n">
        <f aca="false">AU273+AU281+AU285</f>
        <v>13981571.3865304</v>
      </c>
      <c r="AV286" s="68" t="n">
        <f aca="false">AV273+AV281+AV285</f>
        <v>14679567.730735</v>
      </c>
      <c r="AW286" s="68" t="n">
        <f aca="false">AW273+AW281+AW285</f>
        <v>14702347.2709272</v>
      </c>
      <c r="AX286" s="68" t="n">
        <f aca="false">AX273+AX281+AX285</f>
        <v>14798990.1501194</v>
      </c>
      <c r="AY286" s="68" t="n">
        <f aca="false">AY273+AY281+AY285</f>
        <v>14422979.2043116</v>
      </c>
      <c r="AZ286" s="68" t="n">
        <f aca="false">AZ273+AZ281+AZ285</f>
        <v>13171146.8556317</v>
      </c>
      <c r="BA286" s="68" t="n">
        <f aca="false">BA273+BA281+BA285</f>
        <v>14825366.2812634</v>
      </c>
      <c r="BB286" s="68" t="n">
        <f aca="false">BB273+BB281+BB285</f>
        <v>15134862.387063</v>
      </c>
      <c r="BC286" s="68" t="n">
        <f aca="false">BC273+BC281+BC285</f>
        <v>15316135.0878625</v>
      </c>
      <c r="BD286" s="68" t="n">
        <f aca="false">BD273+BD281+BD285</f>
        <v>15603506.9892749</v>
      </c>
      <c r="BE286" s="68" t="n">
        <f aca="false">BE273+BE281+BE285</f>
        <v>15974161.5865745</v>
      </c>
      <c r="BF286" s="68" t="n">
        <f aca="false">BF273+BF281+BF285</f>
        <v>16204284.860874</v>
      </c>
      <c r="BG286" s="68" t="n">
        <f aca="false">BG273+BG281+BG285</f>
        <v>16539100.1948779</v>
      </c>
      <c r="BH286" s="68" t="n">
        <f aca="false">BH273+BH281+BH285</f>
        <v>17204400.6919803</v>
      </c>
      <c r="BI286" s="68" t="n">
        <f aca="false">BI273+BI281+BI285</f>
        <v>17725690.2743789</v>
      </c>
      <c r="BJ286" s="68" t="n">
        <f aca="false">BJ273+BJ281+BJ285</f>
        <v>17915306.2680425</v>
      </c>
      <c r="BK286" s="68" t="n">
        <f aca="false">BK273+BK281+BK285</f>
        <v>17923343.4135169</v>
      </c>
      <c r="BL286" s="68" t="n">
        <f aca="false">BL273+BL281+BL285</f>
        <v>16376493.6381127</v>
      </c>
      <c r="BM286" s="68" t="n">
        <f aca="false">BM273+BM281+BM285</f>
        <v>18431343.9484694</v>
      </c>
      <c r="BN286" s="68" t="n">
        <f aca="false">BN273+BN281+BN285</f>
        <v>18617860.3556685</v>
      </c>
      <c r="BO286" s="68" t="n">
        <f aca="false">BO273+BO281+BO285</f>
        <v>18966197.0303125</v>
      </c>
      <c r="BP286" s="68" t="n">
        <f aca="false">BP273+BP281+BP285</f>
        <v>19107960.4363076</v>
      </c>
      <c r="BQ286" s="68" t="n">
        <f aca="false">BQ273+BQ281+BQ285</f>
        <v>19350866.1159515</v>
      </c>
      <c r="BR286" s="68" t="n">
        <f aca="false">BR273+BR281+BR285</f>
        <v>19544374.2451676</v>
      </c>
      <c r="BS286" s="68" t="n">
        <f aca="false">BS273+BS281+BS285</f>
        <v>19787279.9248115</v>
      </c>
      <c r="BT286" s="68" t="n">
        <f aca="false">BT273+BT281+BT285</f>
        <v>19926396.5073571</v>
      </c>
      <c r="BU286" s="68" t="n">
        <f aca="false">BU273+BU281+BU285</f>
        <v>20246719.9045011</v>
      </c>
      <c r="BV286" s="68" t="n">
        <f aca="false">BV273+BV281+BV285</f>
        <v>20392085.0849321</v>
      </c>
      <c r="BW286" s="68" t="n">
        <f aca="false">BW273+BW281+BW285</f>
        <v>20408608.064576</v>
      </c>
      <c r="BX286" s="68" t="n">
        <f aca="false">BX273+BX281+BX285</f>
        <v>19339093.2832565</v>
      </c>
      <c r="BY286" s="68" t="n">
        <f aca="false">BY273+BY281+BY285</f>
        <v>20844687.2625948</v>
      </c>
      <c r="BZ286" s="68" t="n">
        <f aca="false">BZ273+BZ281+BZ285</f>
        <v>20970189.3241</v>
      </c>
      <c r="CA286" s="68" t="n">
        <f aca="false">CA273+CA281+CA285</f>
        <v>21276039.6160368</v>
      </c>
      <c r="CB286" s="68" t="n">
        <f aca="false">CB273+CB281+CB285</f>
        <v>21408570.1729068</v>
      </c>
      <c r="CC286" s="68" t="n">
        <f aca="false">CC273+CC281+CC285</f>
        <v>21673120.0473436</v>
      </c>
      <c r="CD286" s="68" t="n">
        <f aca="false">CD273+CD281+CD285</f>
        <v>21876886.8970785</v>
      </c>
      <c r="CE286" s="68" t="n">
        <f aca="false">CE273+CE281+CE285</f>
        <v>22105319.4715152</v>
      </c>
      <c r="CF286" s="68" t="n">
        <f aca="false">CF273+CF281+CF285</f>
        <v>22220541.8245618</v>
      </c>
      <c r="CG286" s="68" t="n">
        <f aca="false">CG273+CG281+CG285</f>
        <v>22554090.6989986</v>
      </c>
      <c r="CH286" s="68" t="n">
        <f aca="false">CH273+CH281+CH285</f>
        <v>22681895.4167592</v>
      </c>
      <c r="CI286" s="68" t="n">
        <f aca="false">CI273+CI281+CI285</f>
        <v>22647827.9911959</v>
      </c>
      <c r="CJ286" s="68" t="n">
        <f aca="false">CJ273+CJ281+CJ285</f>
        <v>21719799.7943499</v>
      </c>
      <c r="CK286" s="68" t="n">
        <f aca="false">CK273+CK281+CK285</f>
        <v>23187309.4218977</v>
      </c>
      <c r="CL286" s="68" t="n">
        <f aca="false">CL273+CL281+CL285</f>
        <v>23368817.2990264</v>
      </c>
      <c r="CM286" s="68" t="n">
        <f aca="false">CM273+CM281+CM285</f>
        <v>23625252.7136519</v>
      </c>
      <c r="CN286" s="68" t="n">
        <f aca="false">CN273+CN281+CN285</f>
        <v>23736865.2221682</v>
      </c>
      <c r="CO286" s="68" t="n">
        <f aca="false">CO273+CO281+CO285</f>
        <v>23871404.7492937</v>
      </c>
      <c r="CP286" s="68" t="n">
        <f aca="false">CP273+CP281+CP285</f>
        <v>23887107.1076327</v>
      </c>
      <c r="CQ286" s="68" t="n">
        <f aca="false">CQ273+CQ281+CQ285</f>
        <v>23935868.0472583</v>
      </c>
      <c r="CR286" s="68" t="n">
        <f aca="false">CR273+CR281+CR285</f>
        <v>23864795.2772233</v>
      </c>
      <c r="CS286" s="68" t="n">
        <f aca="false">CS273+CS281+CS285</f>
        <v>23846739.2118488</v>
      </c>
      <c r="CT286" s="68" t="n">
        <f aca="false">CT273+CT281+CT285</f>
        <v>23770870.5801726</v>
      </c>
      <c r="CU286" s="68" t="n">
        <f aca="false">CU273+CU281+CU285</f>
        <v>23704031.2734964</v>
      </c>
      <c r="CV286" s="68" t="n">
        <f aca="false">CV273+CV281+CV285</f>
        <v>23542384.0543203</v>
      </c>
      <c r="CW286" s="68" t="n">
        <f aca="false">CW273+CW281+CW285</f>
        <v>23431878.7454742</v>
      </c>
      <c r="CX286" s="68" t="n">
        <f aca="false">CX273+CX281+CX285</f>
        <v>23261168.0905645</v>
      </c>
      <c r="CY286" s="68" t="n">
        <f aca="false">CY273+CY281+CY285</f>
        <v>23101292.6256548</v>
      </c>
      <c r="CZ286" s="68" t="n">
        <f aca="false">CZ273+CZ281+CZ285</f>
        <v>22810491.9482451</v>
      </c>
      <c r="DA286" s="68" t="n">
        <f aca="false">DA273+DA281+DA285</f>
        <v>22528720.5958354</v>
      </c>
      <c r="DB286" s="68" t="n">
        <f aca="false">DB273+DB281+DB285</f>
        <v>22066362.7434257</v>
      </c>
      <c r="DC286" s="68" t="n">
        <f aca="false">DC273+DC281+DC285</f>
        <v>21604004.891016</v>
      </c>
      <c r="DD286" s="68" t="n">
        <f aca="false">DD273+DD281+DD285</f>
        <v>21141647.0386063</v>
      </c>
      <c r="DE286" s="68" t="n">
        <f aca="false">DE273+DE281+DE285</f>
        <v>20679289.1861966</v>
      </c>
    </row>
    <row r="287" s="1" customFormat="tru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s="1" customFormat="tru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s="1" customFormat="tru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s="1" customFormat="tru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s="1" customFormat="tru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s="1" customFormat="tru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s="1" customFormat="tru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s="1" customFormat="tru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s="1" customFormat="tru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s="1" customFormat="tru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s="1" customFormat="tru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s="1" customFormat="tru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8224652.04753871</v>
      </c>
      <c r="E4" s="13" t="n">
        <f aca="false">SUM(Model!AL10:AW10)</f>
        <v>5901490.84586184</v>
      </c>
      <c r="F4" s="13" t="n">
        <f aca="false">SUM(Model!AX10:BI10)</f>
        <v>6819161.86019527</v>
      </c>
      <c r="G4" s="13" t="n">
        <f aca="false">SUM(Model!BJ10:BU10)</f>
        <v>6604320</v>
      </c>
      <c r="H4" s="13" t="n">
        <f aca="false">SUM(Model!BV10:CG10)</f>
        <v>6645597</v>
      </c>
      <c r="I4" s="13" t="n">
        <f aca="false">SUM(Model!CH10:CS10)</f>
        <v>4953240</v>
      </c>
      <c r="J4" s="13" t="n">
        <f aca="false">SUM(Model!CT10:DE10)</f>
        <v>1093840.5</v>
      </c>
    </row>
    <row r="5" s="1" customFormat="tru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6168464.51843502</v>
      </c>
      <c r="E5" s="13" t="n">
        <f aca="false">SUM(Model!AL11:AW11)</f>
        <v>4426097.36807613</v>
      </c>
      <c r="F5" s="13" t="n">
        <f aca="false">SUM(Model!AX11:BI11)</f>
        <v>5114346.61441435</v>
      </c>
      <c r="G5" s="13" t="n">
        <f aca="false">SUM(Model!BJ11:BU11)</f>
        <v>4953216</v>
      </c>
      <c r="H5" s="13" t="n">
        <f aca="false">SUM(Model!BV11:CG11)</f>
        <v>4984173.6</v>
      </c>
      <c r="I5" s="13" t="n">
        <f aca="false">SUM(Model!CH11:CS11)</f>
        <v>3714912</v>
      </c>
      <c r="J5" s="13" t="n">
        <f aca="false">SUM(Model!CT11:DE11)</f>
        <v>820376.4</v>
      </c>
    </row>
    <row r="6" s="1" customFormat="true" ht="15" hidden="false" customHeight="true" outlineLevel="0" collapsed="false">
      <c r="A6" s="22" t="s">
        <v>216</v>
      </c>
      <c r="B6" s="13" t="n">
        <f aca="false">SUM(Model!B57:M57)</f>
        <v>48492706.6117847</v>
      </c>
      <c r="C6" s="13" t="n">
        <f aca="false">SUM(Model!N57:Y57)</f>
        <v>97601322.7515906</v>
      </c>
      <c r="D6" s="13" t="n">
        <f aca="false">SUM(Model!Z57:AK57)</f>
        <v>112245089.45394</v>
      </c>
      <c r="E6" s="13" t="n">
        <f aca="false">SUM(Model!AL57:AW57)</f>
        <v>69778284.3711</v>
      </c>
      <c r="F6" s="13" t="n">
        <f aca="false">SUM(Model!AX57:BI57)</f>
        <v>87414159.4455424</v>
      </c>
      <c r="G6" s="13" t="n">
        <f aca="false">SUM(Model!BJ57:BU57)</f>
        <v>84350154</v>
      </c>
      <c r="H6" s="13" t="n">
        <f aca="false">SUM(Model!BV57:CG57)</f>
        <v>84823157.4</v>
      </c>
      <c r="I6" s="13" t="n">
        <f aca="false">SUM(Model!CH57:CS57)</f>
        <v>65118705</v>
      </c>
      <c r="J6" s="13" t="n">
        <f aca="false">SUM(Model!CT57:DE57)</f>
        <v>8378693.1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54732036.9887663</v>
      </c>
      <c r="C7" s="30" t="n">
        <f aca="false">SUM(Model!N58:Y58)</f>
        <v>110399101.652501</v>
      </c>
      <c r="D7" s="30" t="n">
        <f aca="false">SUM(Model!Z58:AK58)</f>
        <v>126638206.019914</v>
      </c>
      <c r="E7" s="30" t="n">
        <f aca="false">SUM(Model!AL58:AW58)</f>
        <v>80105872.585038</v>
      </c>
      <c r="F7" s="30" t="n">
        <f aca="false">SUM(Model!AX58:BI58)</f>
        <v>99347667.920152</v>
      </c>
      <c r="G7" s="30" t="n">
        <f aca="false">SUM(Model!BJ58:BU58)</f>
        <v>95907690</v>
      </c>
      <c r="H7" s="30" t="n">
        <f aca="false">SUM(Model!BV58:CG58)</f>
        <v>96452928</v>
      </c>
      <c r="I7" s="30" t="n">
        <f aca="false">SUM(Model!CH58:CS58)</f>
        <v>73786857</v>
      </c>
      <c r="J7" s="30" t="n">
        <f aca="false">SUM(Model!CT58:DE58)</f>
        <v>10292910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-112245089.45394</v>
      </c>
      <c r="E8" s="13" t="n">
        <f aca="false">SUM(Model!AL104:AW104)</f>
        <v>-69778284.3711</v>
      </c>
      <c r="F8" s="13" t="n">
        <f aca="false">SUM(Model!AX104:BI104)</f>
        <v>-87414159.4455424</v>
      </c>
      <c r="G8" s="13" t="n">
        <f aca="false">SUM(Model!BJ104:BU104)</f>
        <v>-84350154</v>
      </c>
      <c r="H8" s="13" t="n">
        <f aca="false">SUM(Model!BV104:CG104)</f>
        <v>-84823157.4</v>
      </c>
      <c r="I8" s="13" t="n">
        <f aca="false">SUM(Model!CH104:CS104)</f>
        <v>-65118705</v>
      </c>
      <c r="J8" s="13" t="n">
        <f aca="false">SUM(Model!CT104:DE104)</f>
        <v>-8378693.1</v>
      </c>
    </row>
    <row r="9" s="1" customFormat="true" ht="15" hidden="false" customHeight="true" outlineLevel="0" collapsed="false">
      <c r="A9" s="22" t="s">
        <v>217</v>
      </c>
      <c r="B9" s="13" t="n">
        <f aca="false">SUM(Model!B105:M105)</f>
        <v>1561967.335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225000</v>
      </c>
      <c r="F9" s="13" t="n">
        <f aca="false">SUM(Model!AX105:BI105)</f>
        <v>225000</v>
      </c>
      <c r="G9" s="13" t="n">
        <f aca="false">SUM(Model!BJ105:BU105)</f>
        <v>270000</v>
      </c>
      <c r="H9" s="13" t="n">
        <f aca="false">SUM(Model!BV105:CG105)</f>
        <v>225000</v>
      </c>
      <c r="I9" s="13" t="n">
        <f aca="false">SUM(Model!CH105:CS105)</f>
        <v>225000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-487500</v>
      </c>
      <c r="F10" s="13" t="n">
        <f aca="false">SUM(Model!AX106:BI106)</f>
        <v>-487500</v>
      </c>
      <c r="G10" s="13" t="n">
        <f aca="false">SUM(Model!BJ106:BU106)</f>
        <v>-585000</v>
      </c>
      <c r="H10" s="13" t="n">
        <f aca="false">SUM(Model!BV106:CG106)</f>
        <v>-487500</v>
      </c>
      <c r="I10" s="13" t="n">
        <f aca="false">SUM(Model!CH106:CS106)</f>
        <v>-487500</v>
      </c>
      <c r="J10" s="13" t="n">
        <f aca="false">SUM(Model!CT106:DE106)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SUM(Model!B108:M108)</f>
        <v>255747.059250175</v>
      </c>
      <c r="C12" s="13" t="n">
        <f aca="false">SUM(Model!N108:Y108)</f>
        <v>626202.47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SUM(Model!B109:M109)</f>
        <v>7203170.66617348</v>
      </c>
      <c r="C13" s="32" t="n">
        <f aca="false">SUM(Model!N109:Y109)</f>
        <v>11575045.4684101</v>
      </c>
      <c r="D13" s="32" t="n">
        <f aca="false">SUM(Model!Z109:AK109)</f>
        <v>13669410.5059737</v>
      </c>
      <c r="E13" s="32" t="n">
        <f aca="false">SUM(Model!AL109:AW109)</f>
        <v>10065088.213938</v>
      </c>
      <c r="F13" s="32" t="n">
        <f aca="false">SUM(Model!AX109:BI109)</f>
        <v>11671008.4746096</v>
      </c>
      <c r="G13" s="32" t="n">
        <f aca="false">SUM(Model!BJ109:BU109)</f>
        <v>11242536</v>
      </c>
      <c r="H13" s="32" t="n">
        <f aca="false">SUM(Model!BV109:CG109)</f>
        <v>11367270.6</v>
      </c>
      <c r="I13" s="32" t="n">
        <f aca="false">SUM(Model!CH109:CS109)</f>
        <v>8405652</v>
      </c>
      <c r="J13" s="32" t="n">
        <f aca="false">SUM(Model!CT109:DE109)</f>
        <v>1914216.9</v>
      </c>
    </row>
    <row r="14" s="1" customFormat="true" ht="15" hidden="false" customHeight="true" outlineLevel="0" collapsed="false">
      <c r="A14" s="22" t="s">
        <v>60</v>
      </c>
      <c r="B14" s="81" t="n">
        <f aca="false">IFERROR(B13/B7,0)</f>
        <v>0.131607940476469</v>
      </c>
      <c r="C14" s="81" t="n">
        <f aca="false">IFERROR(C13/C7,0)</f>
        <v>0.104847279508165</v>
      </c>
      <c r="D14" s="81" t="n">
        <f aca="false">IFERROR(D13/D7,0)</f>
        <v>0.107940651842653</v>
      </c>
      <c r="E14" s="81" t="n">
        <f aca="false">IFERROR(E13/E7,0)</f>
        <v>0.125647320091959</v>
      </c>
      <c r="F14" s="81" t="n">
        <f aca="false">IFERROR(F13/F7,0)</f>
        <v>0.117476421127367</v>
      </c>
      <c r="G14" s="81" t="n">
        <f aca="false">IFERROR(G13/G7,0)</f>
        <v>0.117222466728163</v>
      </c>
      <c r="H14" s="81" t="n">
        <f aca="false">IFERROR(H13/H7,0)</f>
        <v>0.117853038116168</v>
      </c>
      <c r="I14" s="81" t="n">
        <f aca="false">IFERROR(I13/I7,0)</f>
        <v>0.113918011171014</v>
      </c>
      <c r="J14" s="81" t="n">
        <f aca="false">IFERROR(J13/J7,0)</f>
        <v>0.185974316301221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s="1" customFormat="tru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s="1" customFormat="tru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s="1" customFormat="tru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s="1" customFormat="tru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-46916.6136057661</v>
      </c>
      <c r="E20" s="13" t="n">
        <f aca="false">SUM(Model!AL144:AW144)</f>
        <v>-316658.602796885</v>
      </c>
      <c r="F20" s="13" t="n">
        <f aca="false">SUM(Model!AX144:BI144)</f>
        <v>-303642.527722664</v>
      </c>
      <c r="G20" s="13" t="n">
        <f aca="false">SUM(Model!BJ144:BU144)</f>
        <v>-527570.335096267</v>
      </c>
      <c r="H20" s="13" t="n">
        <f aca="false">SUM(Model!BV144:CG144)</f>
        <v>-566806.304365246</v>
      </c>
      <c r="I20" s="13" t="n">
        <f aca="false">SUM(Model!CH144:CS144)</f>
        <v>-258508.77119642</v>
      </c>
      <c r="J20" s="13" t="n">
        <f aca="false">SUM(Model!CT144:DE144)</f>
        <v>0</v>
      </c>
    </row>
    <row r="21" s="1" customFormat="tru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-5852722.45553977</v>
      </c>
      <c r="E21" s="30" t="n">
        <f aca="false">SUM(Model!AL146:AW146)</f>
        <v>-6238580.56156956</v>
      </c>
      <c r="F21" s="30" t="n">
        <f aca="false">SUM(Model!AX146:BI146)</f>
        <v>-6344002.9256708</v>
      </c>
      <c r="G21" s="30" t="n">
        <f aca="false">SUM(Model!BJ146:BU146)</f>
        <v>-6688737.94100336</v>
      </c>
      <c r="H21" s="30" t="n">
        <f aca="false">SUM(Model!BV146:CG146)</f>
        <v>-6851197.26239048</v>
      </c>
      <c r="I21" s="30" t="n">
        <f aca="false">SUM(Model!CH146:CS146)</f>
        <v>-6668587.54838216</v>
      </c>
      <c r="J21" s="30" t="n">
        <f aca="false">SUM(Model!CT146:DE146)</f>
        <v>-5757655.90057267</v>
      </c>
    </row>
    <row r="22" s="1" customFormat="true" ht="15" hidden="false" customHeight="true" outlineLevel="0" collapsed="false">
      <c r="A22" s="29" t="s">
        <v>96</v>
      </c>
      <c r="B22" s="30" t="n">
        <f aca="false">SUM(Model!B147:M147)</f>
        <v>3185511.55784014</v>
      </c>
      <c r="C22" s="30" t="n">
        <f aca="false">SUM(Model!N147:Y147)</f>
        <v>5712289.81088508</v>
      </c>
      <c r="D22" s="30" t="n">
        <f aca="false">SUM(Model!Z147:AK147)</f>
        <v>7816688.05043396</v>
      </c>
      <c r="E22" s="30" t="n">
        <f aca="false">SUM(Model!AL147:AW147)</f>
        <v>3826507.65236841</v>
      </c>
      <c r="F22" s="30" t="n">
        <f aca="false">SUM(Model!AX147:BI147)</f>
        <v>5327005.54893882</v>
      </c>
      <c r="G22" s="30" t="n">
        <f aca="false">SUM(Model!BJ147:BU147)</f>
        <v>4553798.05899664</v>
      </c>
      <c r="H22" s="30" t="n">
        <f aca="false">SUM(Model!BV147:CG147)</f>
        <v>4516073.33760952</v>
      </c>
      <c r="I22" s="30" t="n">
        <f aca="false">SUM(Model!CH147:CS147)</f>
        <v>1737064.45161784</v>
      </c>
      <c r="J22" s="30" t="n">
        <f aca="false">SUM(Model!CT147:DE147)</f>
        <v>-3843439.00057267</v>
      </c>
    </row>
    <row r="23" s="1" customFormat="true" ht="15" hidden="false" customHeight="true" outlineLevel="0" collapsed="false">
      <c r="A23" s="22" t="s">
        <v>97</v>
      </c>
      <c r="B23" s="81" t="n">
        <f aca="false">IFERROR(B22/B7,0)</f>
        <v>0.0582019550723823</v>
      </c>
      <c r="C23" s="81" t="n">
        <f aca="false">IFERROR(C22/C7,0)</f>
        <v>0.0517421765701088</v>
      </c>
      <c r="D23" s="81" t="n">
        <f aca="false">IFERROR(D22/D7,0)</f>
        <v>0.0617245639850962</v>
      </c>
      <c r="E23" s="81" t="n">
        <f aca="false">IFERROR(E22/E7,0)</f>
        <v>0.0477681289634078</v>
      </c>
      <c r="F23" s="81" t="n">
        <f aca="false">IFERROR(F22/F7,0)</f>
        <v>0.0536198348734291</v>
      </c>
      <c r="G23" s="81" t="n">
        <f aca="false">IFERROR(G22/G7,0)</f>
        <v>0.0474810524473756</v>
      </c>
      <c r="H23" s="81" t="n">
        <f aca="false">IFERROR(H22/H7,0)</f>
        <v>0.0468215266374238</v>
      </c>
      <c r="I23" s="81" t="n">
        <f aca="false">IFERROR(I22/I7,0)</f>
        <v>0.0235416512132755</v>
      </c>
      <c r="J23" s="81" t="n">
        <f aca="false">IFERROR(J22/J7,0)</f>
        <v>-0.373406451681077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="1" customFormat="tru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1363924.92514286</v>
      </c>
      <c r="D25" s="83" t="n">
        <f aca="false">Model!Z171+Model!AA171+Model!AB171+Model!AC171+Model!AD171+Model!AE171+Model!AF171+Model!AG171+Model!AH171+Model!AI171+Model!AJ171+Model!AK171</f>
        <v>2006922.1345</v>
      </c>
      <c r="E25" s="83" t="n">
        <f aca="false">Model!AL171+Model!AM171+Model!AN171+Model!AO171+Model!AP171+Model!AQ171+Model!AR171+Model!AS171+Model!AT171+Model!AU171+Model!AV171+Model!AW171</f>
        <v>1495059.0065</v>
      </c>
      <c r="F25" s="83" t="n">
        <f aca="false">Model!AX171+Model!AY171+Model!AZ171+Model!BA171+Model!BB171+Model!BC171+Model!BD171+Model!BE171+Model!BF171+Model!BG171+Model!BH171+Model!BI171</f>
        <v>1826812.922</v>
      </c>
      <c r="G25" s="83" t="n">
        <f aca="false">Model!BJ171+Model!BK171+Model!BL171+Model!BM171+Model!BN171+Model!BO171+Model!BP171+Model!BQ171+Model!BR171+Model!BS171+Model!BT171+Model!BU171</f>
        <v>890965.433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s="1" customFormat="tru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-2377307.45666667</v>
      </c>
      <c r="C26" s="13" t="n">
        <f aca="false">Model!N202+Model!O202+Model!P202+Model!Q202+Model!R202+Model!S202+Model!T202+Model!U202+Model!V202+Model!W202+Model!X202+Model!Y202</f>
        <v>-2582477.624</v>
      </c>
      <c r="D26" s="13" t="n">
        <f aca="false">Model!Z202+Model!AA202+Model!AB202+Model!AC202+Model!AD202+Model!AE202+Model!AF202+Model!AG202+Model!AH202+Model!AI202+Model!AJ202+Model!AK202</f>
        <v>-2337079.59408</v>
      </c>
      <c r="E26" s="13" t="n">
        <f aca="false">Model!AL202+Model!AM202+Model!AN202+Model!AO202+Model!AP202+Model!AQ202+Model!AR202+Model!AS202+Model!AT202+Model!AU202+Model!AV202+Model!AW202</f>
        <v>-2547186.1859616</v>
      </c>
      <c r="F26" s="13" t="n">
        <f aca="false">Model!AX202+Model!AY202+Model!AZ202+Model!BA202+Model!BB202+Model!BC202+Model!BD202+Model!BE202+Model!BF202+Model!BG202+Model!BH202+Model!BI202</f>
        <v>-3708454.60968083</v>
      </c>
      <c r="G26" s="13" t="n">
        <f aca="false">Model!BJ202+Model!BK202+Model!BL202+Model!BM202+Model!BN202+Model!BO202+Model!BP202+Model!BQ202+Model!BR202+Model!BS202+Model!BT202+Model!BU202</f>
        <v>-2905675.21187445</v>
      </c>
      <c r="H26" s="13" t="n">
        <f aca="false">Model!BV202+Model!BW202+Model!BX202+Model!BY202+Model!BZ202+Model!CA202+Model!CB202+Model!CC202+Model!CD202+Model!CE202+Model!CF202+Model!CG202</f>
        <v>-3061201.11311194</v>
      </c>
      <c r="I26" s="13" t="n">
        <f aca="false">Model!CH202+Model!CI202+Model!CJ202+Model!CK202+Model!CL202+Model!CM202+Model!CN202+Model!CO202+Model!CP202+Model!CQ202+Model!CR202+Model!CS202</f>
        <v>-3386628.6887677</v>
      </c>
      <c r="J26" s="13" t="n">
        <f aca="false">Model!CT202+Model!CU202+Model!CV202+Model!CW202+Model!CX202+Model!CY202+Model!CZ202+Model!DA202+Model!DB202+Model!DC202+Model!DD202+Model!DE202</f>
        <v>-2758955.48007948</v>
      </c>
    </row>
    <row r="27" s="1" customFormat="tru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-1898515.81666667</v>
      </c>
      <c r="C27" s="37" t="n">
        <f aca="false">Model!N203+Model!O203+Model!P203+Model!Q203+Model!R203+Model!S203+Model!T203+Model!U203+Model!V203+Model!W203+Model!X203+Model!Y203</f>
        <v>-1218552.69885714</v>
      </c>
      <c r="D27" s="37" t="n">
        <f aca="false">Model!Z203+Model!AA203+Model!AB203+Model!AC203+Model!AD203+Model!AE203+Model!AF203+Model!AG203+Model!AH203+Model!AI203+Model!AJ203+Model!AK203</f>
        <v>-330157.45958</v>
      </c>
      <c r="E27" s="37" t="n">
        <f aca="false">Model!AL203+Model!AM203+Model!AN203+Model!AO203+Model!AP203+Model!AQ203+Model!AR203+Model!AS203+Model!AT203+Model!AU203+Model!AV203+Model!AW203</f>
        <v>-1052127.1794616</v>
      </c>
      <c r="F27" s="37" t="n">
        <f aca="false">Model!AX203+Model!AY203+Model!AZ203+Model!BA203+Model!BB203+Model!BC203+Model!BD203+Model!BE203+Model!BF203+Model!BG203+Model!BH203+Model!BI203</f>
        <v>-1881641.68768083</v>
      </c>
      <c r="G27" s="37" t="n">
        <f aca="false">Model!BJ203+Model!BK203+Model!BL203+Model!BM203+Model!BN203+Model!BO203+Model!BP203+Model!BQ203+Model!BR203+Model!BS203+Model!BT203+Model!BU203</f>
        <v>-2014709.77887445</v>
      </c>
      <c r="H27" s="37" t="n">
        <f aca="false">Model!BV203+Model!BW203+Model!BX203+Model!BY203+Model!BZ203+Model!CA203+Model!CB203+Model!CC203+Model!CD203+Model!CE203+Model!CF203+Model!CG203</f>
        <v>-2241208.11311194</v>
      </c>
      <c r="I27" s="37" t="n">
        <f aca="false">Model!CH203+Model!CI203+Model!CJ203+Model!CK203+Model!CL203+Model!CM203+Model!CN203+Model!CO203+Model!CP203+Model!CQ203+Model!CR203+Model!CS203</f>
        <v>-1076468.6887677</v>
      </c>
      <c r="J27" s="37" t="n">
        <f aca="false">Model!CT203+Model!CU203+Model!CV203+Model!CW203+Model!CX203+Model!CY203+Model!CZ203+Model!DA203+Model!DB203+Model!DC203+Model!DD203+Model!DE203</f>
        <v>13236.5199205166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1286995.74117348</v>
      </c>
      <c r="C29" s="37" t="n">
        <f aca="false">Model!N212+Model!O212+Model!P212+Model!Q212+Model!R212+Model!S212+Model!T212+Model!U212+Model!V212+Model!W212+Model!X212+Model!Y212</f>
        <v>4493737.11202794</v>
      </c>
      <c r="D29" s="37" t="n">
        <f aca="false">Model!Z212+Model!AA212+Model!AB212+Model!AC212+Model!AD212+Model!AE212+Model!AF212+Model!AG212+Model!AH212+Model!AI212+Model!AJ212+Model!AK212</f>
        <v>7486530.59085396</v>
      </c>
      <c r="E29" s="37" t="n">
        <f aca="false">Model!AL212+Model!AM212+Model!AN212+Model!AO212+Model!AP212+Model!AQ212+Model!AR212+Model!AS212+Model!AT212+Model!AU212+Model!AV212+Model!AW212</f>
        <v>2774380.4729068</v>
      </c>
      <c r="F29" s="37" t="n">
        <f aca="false">Model!AX212+Model!AY212+Model!AZ212+Model!BA212+Model!BB212+Model!BC212+Model!BD212+Model!BE212+Model!BF212+Model!BG212+Model!BH212+Model!BI212</f>
        <v>3445363.86125799</v>
      </c>
      <c r="G29" s="37" t="n">
        <f aca="false">Model!BJ212+Model!BK212+Model!BL212+Model!BM212+Model!BN212+Model!BO212+Model!BP212+Model!BQ212+Model!BR212+Model!BS212+Model!BT212+Model!BU212</f>
        <v>2539088.28012219</v>
      </c>
      <c r="H29" s="37" t="n">
        <f aca="false">Model!BV212+Model!BW212+Model!BX212+Model!BY212+Model!BZ212+Model!CA212+Model!CB212+Model!CC212+Model!CD212+Model!CE212+Model!CF212+Model!CG212</f>
        <v>2274865.22449758</v>
      </c>
      <c r="I29" s="37" t="n">
        <f aca="false">Model!CH212+Model!CI212+Model!CJ212+Model!CK212+Model!CL212+Model!CM212+Model!CN212+Model!CO212+Model!CP212+Model!CQ212+Model!CR212+Model!CS212</f>
        <v>660595.76285014</v>
      </c>
      <c r="J29" s="37" t="n">
        <f aca="false">Model!CT212+Model!CU212+Model!CV212+Model!CW212+Model!CX212+Model!CY212+Model!CZ212+Model!DA212+Model!DB212+Model!DC212+Model!DD212+Model!DE212</f>
        <v>-3830202.48065216</v>
      </c>
    </row>
    <row r="30" s="1" customFormat="tru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s="1" customFormat="tru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s="1" customFormat="tru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s="1" customFormat="tru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s="1" customFormat="tru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s="1" customFormat="tru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-250000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-250000</v>
      </c>
      <c r="G41" s="13" t="n">
        <f aca="false">Model!BJ226+Model!BK226+Model!BL226+Model!BM226+Model!BN226+Model!BO226+Model!BP226+Model!BQ226+Model!BR226+Model!BS226+Model!BT226+Model!BU226</f>
        <v>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750000</v>
      </c>
      <c r="D42" s="13" t="n">
        <f aca="false">Model!AK227</f>
        <v>500000</v>
      </c>
      <c r="E42" s="13" t="n">
        <f aca="false">Model!AW227</f>
        <v>250000</v>
      </c>
      <c r="F42" s="13" t="n">
        <f aca="false">Model!BI227</f>
        <v>0</v>
      </c>
      <c r="G42" s="13" t="n">
        <f aca="false">Model!BU227</f>
        <v>0</v>
      </c>
      <c r="H42" s="13" t="n">
        <f aca="false">Model!CG227</f>
        <v>0</v>
      </c>
      <c r="I42" s="13" t="n">
        <f aca="false">Model!CS227</f>
        <v>0</v>
      </c>
      <c r="J42" s="13" t="n">
        <f aca="false">Model!DE227</f>
        <v>0</v>
      </c>
    </row>
    <row r="43" s="1" customFormat="tru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50481590.1377726</v>
      </c>
      <c r="E46" s="13" t="n">
        <f aca="false">Model!AW260</f>
        <v>18101319.501624</v>
      </c>
      <c r="F46" s="13" t="n">
        <f aca="false">Model!BI260</f>
        <v>4842735</v>
      </c>
      <c r="G46" s="13" t="n">
        <f aca="false">Model!BU260</f>
        <v>5811282</v>
      </c>
      <c r="H46" s="13" t="n">
        <f aca="false">Model!CG260</f>
        <v>4842735</v>
      </c>
      <c r="I46" s="13" t="n">
        <f aca="false">Model!CS260</f>
        <v>4842735</v>
      </c>
      <c r="J46" s="13" t="n">
        <f aca="false">Model!DE260</f>
        <v>0</v>
      </c>
    </row>
    <row r="47" s="1" customFormat="tru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s="1" customFormat="true" ht="15" hidden="false" customHeight="true" outlineLevel="0" collapsed="false">
      <c r="A48" s="85" t="s">
        <v>186</v>
      </c>
      <c r="B48" s="86" t="n">
        <f aca="false">Model!M273</f>
        <v>3330232.18849943</v>
      </c>
      <c r="C48" s="86" t="n">
        <f aca="false">Model!Y273</f>
        <v>8367428.12672326</v>
      </c>
      <c r="D48" s="86" t="n">
        <f aca="false">Model!AK273</f>
        <v>16273008.6234203</v>
      </c>
      <c r="E48" s="86" t="n">
        <f aca="false">Model!AW273</f>
        <v>20671534.1257712</v>
      </c>
      <c r="F48" s="86" t="n">
        <f aca="false">Model!BI273</f>
        <v>25826518.8169037</v>
      </c>
      <c r="G48" s="86" t="n">
        <f aca="false">Model!BU273</f>
        <v>30362258.2259003</v>
      </c>
      <c r="H48" s="86" t="n">
        <f aca="false">Model!CG273</f>
        <v>34910837.1335099</v>
      </c>
      <c r="I48" s="86" t="n">
        <f aca="false">Model!CS273</f>
        <v>37279954.3351277</v>
      </c>
      <c r="J48" s="86" t="n">
        <f aca="false">Model!DE273</f>
        <v>34099267.789555</v>
      </c>
    </row>
    <row r="49" s="1" customFormat="true" ht="15" hidden="false" customHeight="true" outlineLevel="0" collapsed="false">
      <c r="A49" s="85" t="s">
        <v>193</v>
      </c>
      <c r="B49" s="86" t="n">
        <f aca="false">Model!M281</f>
        <v>-622368.086666667</v>
      </c>
      <c r="C49" s="86" t="n">
        <f aca="false">Model!Y281</f>
        <v>-3434920.78552381</v>
      </c>
      <c r="D49" s="86" t="n">
        <f aca="false">Model!AK281</f>
        <v>-4667059.67538241</v>
      </c>
      <c r="E49" s="86" t="n">
        <f aca="false">Model!AW281</f>
        <v>-5969186.85484401</v>
      </c>
      <c r="F49" s="86" t="n">
        <f aca="false">Model!BI281</f>
        <v>-8100828.54252484</v>
      </c>
      <c r="G49" s="86" t="n">
        <f aca="false">Model!BU281</f>
        <v>-10115538.3213993</v>
      </c>
      <c r="H49" s="86" t="n">
        <f aca="false">Model!CG281</f>
        <v>-12356746.4345112</v>
      </c>
      <c r="I49" s="86" t="n">
        <f aca="false">Model!CS281</f>
        <v>-13433215.1232789</v>
      </c>
      <c r="J49" s="86" t="n">
        <f aca="false">Model!DE281</f>
        <v>-13419978.6033584</v>
      </c>
    </row>
    <row r="50" s="1" customFormat="tru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-647358.857810259</v>
      </c>
      <c r="D50" s="86" t="n">
        <f aca="false">Model!Z285+Model!AA285+Model!AB285+Model!AC285+Model!AD285+Model!AE285+Model!AF285+Model!AG285+Model!AH285+Model!AI285+Model!AJ285+Model!AK285</f>
        <v>-2260349.76735005</v>
      </c>
      <c r="E50" s="86" t="n">
        <f aca="false">Model!AL285+Model!AM285+Model!AN285+Model!AO285+Model!AP285+Model!AQ285+Model!AR285+Model!AS285+Model!AT285+Model!AU285+Model!AV285+Model!AW285</f>
        <v>-3765724.88719954</v>
      </c>
      <c r="F50" s="86" t="n">
        <f aca="false">Model!AX285+Model!AY285+Model!AZ285+Model!BA285+Model!BB285+Model!BC285+Model!BD285+Model!BE285+Model!BF285+Model!BG285+Model!BH285+Model!BI285</f>
        <v>-1395513.37787212</v>
      </c>
      <c r="G50" s="86" t="n">
        <f aca="false">Model!BJ285+Model!BK285+Model!BL285+Model!BM285+Model!BN285+Model!BO285+Model!BP285+Model!BQ285+Model!BR285+Model!BS285+Model!BT285+Model!BU285</f>
        <v>-1733018.02221277</v>
      </c>
      <c r="H50" s="86" t="n">
        <f aca="false">Model!BV285+Model!BW285+Model!BX285+Model!BY285+Model!BZ285+Model!CA285+Model!CB285+Model!CC285+Model!CD285+Model!CE285+Model!CF285+Model!CG285</f>
        <v>-1277161.40490146</v>
      </c>
      <c r="I50" s="86" t="n">
        <f aca="false">Model!CH285+Model!CI285+Model!CJ285+Model!CK285+Model!CL285+Model!CM285+Model!CN285+Model!CO285+Model!CP285+Model!CQ285+Model!CR285+Model!CS285</f>
        <v>-1144257.20792228</v>
      </c>
      <c r="J50" s="86" t="n">
        <f aca="false">Model!CT285+Model!CU285+Model!CV285+Model!CW285+Model!CX285+Model!CY285+Model!CZ285+Model!DA285+Model!DB285+Model!DC285+Model!DD285+Model!DE285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Model!M286</f>
        <v>2707864.10183276</v>
      </c>
      <c r="C51" s="87" t="n">
        <f aca="false">Model!Y286</f>
        <v>4932507.34119945</v>
      </c>
      <c r="D51" s="87" t="n">
        <f aca="false">Model!AK286</f>
        <v>11605948.9480378</v>
      </c>
      <c r="E51" s="87" t="n">
        <f aca="false">Model!AW286</f>
        <v>14702347.2709272</v>
      </c>
      <c r="F51" s="87" t="n">
        <f aca="false">Model!BI286</f>
        <v>17725690.2743789</v>
      </c>
      <c r="G51" s="87" t="n">
        <f aca="false">Model!BU286</f>
        <v>20246719.9045011</v>
      </c>
      <c r="H51" s="87" t="n">
        <f aca="false">Model!CG286</f>
        <v>22554090.6989986</v>
      </c>
      <c r="I51" s="87" t="n">
        <f aca="false">Model!CS286</f>
        <v>23846739.2118488</v>
      </c>
      <c r="J51" s="87" t="n">
        <f aca="false">Model!DE286</f>
        <v>20679289.1861966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2220302.85257066</v>
      </c>
      <c r="K4" s="13" t="n">
        <f aca="false">SUM(Model!AC10:AE10)</f>
        <v>1891044.00833264</v>
      </c>
      <c r="L4" s="13" t="n">
        <f aca="false">SUM(Model!AF10:AH10)</f>
        <v>2150954.79377569</v>
      </c>
      <c r="M4" s="13" t="n">
        <f aca="false">SUM(Model!AI10:AK10)</f>
        <v>1962350.39285972</v>
      </c>
      <c r="N4" s="13" t="n">
        <f aca="false">SUM(Model!AL10:AN10)</f>
        <v>1473209.09949856</v>
      </c>
      <c r="O4" s="13" t="n">
        <f aca="false">SUM(Model!AO10:AQ10)</f>
        <v>1265890.59976087</v>
      </c>
      <c r="P4" s="13" t="n">
        <f aca="false">SUM(Model!AR10:AT10)</f>
        <v>1513552.59976087</v>
      </c>
      <c r="Q4" s="13" t="n">
        <f aca="false">SUM(Model!AU10:AW10)</f>
        <v>1648838.54684154</v>
      </c>
      <c r="R4" s="13" t="n">
        <f aca="false">SUM(Model!AX10:AZ10)</f>
        <v>1498264.9813018</v>
      </c>
      <c r="S4" s="13" t="n">
        <f aca="false">SUM(Model!BA10:BC10)</f>
        <v>1653053.7313018</v>
      </c>
      <c r="T4" s="13" t="n">
        <f aca="false">SUM(Model!BD10:BF10)</f>
        <v>1787203.9813018</v>
      </c>
      <c r="U4" s="13" t="n">
        <f aca="false">SUM(Model!BG10:BI10)</f>
        <v>1880639.16628987</v>
      </c>
      <c r="V4" s="13" t="n">
        <f aca="false">SUM(Model!BJ10:BL10)</f>
        <v>1723314.75</v>
      </c>
      <c r="W4" s="13" t="n">
        <f aca="false">SUM(Model!BM10:BO10)</f>
        <v>1578845.25</v>
      </c>
      <c r="X4" s="13" t="n">
        <f aca="false">SUM(Model!BP10:BR10)</f>
        <v>1692357</v>
      </c>
      <c r="Y4" s="13" t="n">
        <f aca="false">SUM(Model!BS10:BU10)</f>
        <v>1609803</v>
      </c>
      <c r="Z4" s="13" t="n">
        <f aca="false">SUM(Model!BV10:BX10)</f>
        <v>1712995.5</v>
      </c>
      <c r="AA4" s="13" t="n">
        <f aca="false">SUM(Model!BY10:CA10)</f>
        <v>1609803</v>
      </c>
      <c r="AB4" s="13" t="n">
        <f aca="false">SUM(Model!CB10:CD10)</f>
        <v>1712995.5</v>
      </c>
      <c r="AC4" s="13" t="n">
        <f aca="false">SUM(Model!CE10:CG10)</f>
        <v>1609803</v>
      </c>
      <c r="AD4" s="13" t="n">
        <f aca="false">SUM(Model!CH10:CJ10)</f>
        <v>1640760.75</v>
      </c>
      <c r="AE4" s="13" t="n">
        <f aca="false">SUM(Model!CK10:CM10)</f>
        <v>1331183.25</v>
      </c>
      <c r="AF4" s="13" t="n">
        <f aca="false">SUM(Model!CN10:CP10)</f>
        <v>1145436.75</v>
      </c>
      <c r="AG4" s="13" t="n">
        <f aca="false">SUM(Model!CQ10:CS10)</f>
        <v>835859.25</v>
      </c>
      <c r="AH4" s="13" t="n">
        <f aca="false">SUM(Model!CT10:CV10)</f>
        <v>650112.75</v>
      </c>
      <c r="AI4" s="13" t="n">
        <f aca="false">SUM(Model!CW10:CY10)</f>
        <v>340535.25</v>
      </c>
      <c r="AJ4" s="13" t="n">
        <f aca="false">SUM(Model!CZ10:DB10)</f>
        <v>103192.5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1665220.84287326</v>
      </c>
      <c r="K5" s="13" t="n">
        <f aca="false">SUM(Model!AC11:AE11)</f>
        <v>1418277.01949271</v>
      </c>
      <c r="L5" s="13" t="n">
        <f aca="false">SUM(Model!AF11:AH11)</f>
        <v>1613209.85519109</v>
      </c>
      <c r="M5" s="13" t="n">
        <f aca="false">SUM(Model!AI11:AK11)</f>
        <v>1471756.80087797</v>
      </c>
      <c r="N5" s="13" t="n">
        <f aca="false">SUM(Model!AL11:AN11)</f>
        <v>1104902.15061324</v>
      </c>
      <c r="O5" s="13" t="n">
        <f aca="false">SUM(Model!AO11:AQ11)</f>
        <v>949413.349593165</v>
      </c>
      <c r="P5" s="13" t="n">
        <f aca="false">SUM(Model!AR11:AT11)</f>
        <v>1135158.94959316</v>
      </c>
      <c r="Q5" s="13" t="n">
        <f aca="false">SUM(Model!AU11:AW11)</f>
        <v>1236622.91827657</v>
      </c>
      <c r="R5" s="13" t="n">
        <f aca="false">SUM(Model!AX11:AZ11)</f>
        <v>1123693.29130384</v>
      </c>
      <c r="S5" s="13" t="n">
        <f aca="false">SUM(Model!BA11:BC11)</f>
        <v>1239784.29130384</v>
      </c>
      <c r="T5" s="13" t="n">
        <f aca="false">SUM(Model!BD11:BF11)</f>
        <v>1340396.49130384</v>
      </c>
      <c r="U5" s="13" t="n">
        <f aca="false">SUM(Model!BG11:BI11)</f>
        <v>1410472.54050283</v>
      </c>
      <c r="V5" s="13" t="n">
        <f aca="false">SUM(Model!BJ11:BL11)</f>
        <v>1292479.8</v>
      </c>
      <c r="W5" s="13" t="n">
        <f aca="false">SUM(Model!BM11:BO11)</f>
        <v>1184128.2</v>
      </c>
      <c r="X5" s="13" t="n">
        <f aca="false">SUM(Model!BP11:BR11)</f>
        <v>1269261.6</v>
      </c>
      <c r="Y5" s="13" t="n">
        <f aca="false">SUM(Model!BS11:BU11)</f>
        <v>1207346.4</v>
      </c>
      <c r="Z5" s="13" t="n">
        <f aca="false">SUM(Model!BV11:BX11)</f>
        <v>1284740.4</v>
      </c>
      <c r="AA5" s="13" t="n">
        <f aca="false">SUM(Model!BY11:CA11)</f>
        <v>1207346.4</v>
      </c>
      <c r="AB5" s="13" t="n">
        <f aca="false">SUM(Model!CB11:CD11)</f>
        <v>1284740.4</v>
      </c>
      <c r="AC5" s="13" t="n">
        <f aca="false">SUM(Model!CE11:CG11)</f>
        <v>1207346.4</v>
      </c>
      <c r="AD5" s="13" t="n">
        <f aca="false">SUM(Model!CH11:CJ11)</f>
        <v>1230564.6</v>
      </c>
      <c r="AE5" s="13" t="n">
        <f aca="false">SUM(Model!CK11:CM11)</f>
        <v>998382.6</v>
      </c>
      <c r="AF5" s="13" t="n">
        <f aca="false">SUM(Model!CN11:CP11)</f>
        <v>859073.4</v>
      </c>
      <c r="AG5" s="13" t="n">
        <f aca="false">SUM(Model!CQ11:CS11)</f>
        <v>626891.4</v>
      </c>
      <c r="AH5" s="13" t="n">
        <f aca="false">SUM(Model!CT11:CV11)</f>
        <v>487582.2</v>
      </c>
      <c r="AI5" s="13" t="n">
        <f aca="false">SUM(Model!CW11:CY11)</f>
        <v>255400.2</v>
      </c>
      <c r="AJ5" s="13" t="n">
        <f aca="false">SUM(Model!CZ11:DB11)</f>
        <v>77394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15311101.1730906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33410667.8519044</v>
      </c>
      <c r="K6" s="13" t="n">
        <f aca="false">SUM(Model!AC57:AE57)</f>
        <v>28862225.6995478</v>
      </c>
      <c r="L6" s="13" t="n">
        <f aca="false">SUM(Model!AF57:AH57)</f>
        <v>27658538.6514665</v>
      </c>
      <c r="M6" s="13" t="n">
        <f aca="false">SUM(Model!AI57:AK57)</f>
        <v>22313657.2510213</v>
      </c>
      <c r="N6" s="13" t="n">
        <f aca="false">SUM(Model!AL57:AN57)</f>
        <v>17787507.229383</v>
      </c>
      <c r="O6" s="13" t="n">
        <f aca="false">SUM(Model!AO57:AQ57)</f>
        <v>15856235.9549912</v>
      </c>
      <c r="P6" s="13" t="n">
        <f aca="false">SUM(Model!AR57:AT57)</f>
        <v>17312831.032002</v>
      </c>
      <c r="Q6" s="13" t="n">
        <f aca="false">SUM(Model!AU57:AW57)</f>
        <v>18821710.1547239</v>
      </c>
      <c r="R6" s="13" t="n">
        <f aca="false">SUM(Model!AX57:AZ57)</f>
        <v>21431387.3414744</v>
      </c>
      <c r="S6" s="13" t="n">
        <f aca="false">SUM(Model!BA57:BC57)</f>
        <v>22103961.3266184</v>
      </c>
      <c r="T6" s="13" t="n">
        <f aca="false">SUM(Model!BD57:BF57)</f>
        <v>22515833.4790344</v>
      </c>
      <c r="U6" s="13" t="n">
        <f aca="false">SUM(Model!BG57:BI57)</f>
        <v>21362977.2984153</v>
      </c>
      <c r="V6" s="13" t="n">
        <f aca="false">SUM(Model!BJ57:BL57)</f>
        <v>20950215.45</v>
      </c>
      <c r="W6" s="13" t="n">
        <f aca="false">SUM(Model!BM57:BO57)</f>
        <v>20856134.55</v>
      </c>
      <c r="X6" s="13" t="n">
        <f aca="false">SUM(Model!BP57:BR57)</f>
        <v>21282647.4</v>
      </c>
      <c r="Y6" s="13" t="n">
        <f aca="false">SUM(Model!BS57:BU57)</f>
        <v>21261156.6</v>
      </c>
      <c r="Z6" s="13" t="n">
        <f aca="false">SUM(Model!BV57:BX57)</f>
        <v>21357044.1</v>
      </c>
      <c r="AA6" s="13" t="n">
        <f aca="false">SUM(Model!BY57:CA57)</f>
        <v>21201447.6</v>
      </c>
      <c r="AB6" s="13" t="n">
        <f aca="false">SUM(Model!CB57:CD57)</f>
        <v>21241349.1</v>
      </c>
      <c r="AC6" s="13" t="n">
        <f aca="false">SUM(Model!CE57:CG57)</f>
        <v>21023316.6</v>
      </c>
      <c r="AD6" s="13" t="n">
        <f aca="false">SUM(Model!CH57:CJ57)</f>
        <v>20890453.65</v>
      </c>
      <c r="AE6" s="13" t="n">
        <f aca="false">SUM(Model!CK57:CM57)</f>
        <v>18664071.15</v>
      </c>
      <c r="AF6" s="13" t="n">
        <f aca="false">SUM(Model!CN57:CP57)</f>
        <v>15106697.85</v>
      </c>
      <c r="AG6" s="13" t="n">
        <f aca="false">SUM(Model!CQ57:CS57)</f>
        <v>10457482.35</v>
      </c>
      <c r="AH6" s="13" t="n">
        <f aca="false">SUM(Model!CT57:CV57)</f>
        <v>5910631.05</v>
      </c>
      <c r="AI6" s="13" t="n">
        <f aca="false">SUM(Model!CW57:CY57)</f>
        <v>2250893.55</v>
      </c>
      <c r="AJ6" s="13" t="n">
        <f aca="false">SUM(Model!CZ57:DB57)</f>
        <v>217168.5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17153011.1691326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37296191.5473483</v>
      </c>
      <c r="K7" s="91" t="n">
        <f aca="false">SUM(Model!AC58:AE58)</f>
        <v>32171546.7273732</v>
      </c>
      <c r="L7" s="91" t="n">
        <f aca="false">SUM(Model!AF58:AH58)</f>
        <v>31422703.3004333</v>
      </c>
      <c r="M7" s="91" t="n">
        <f aca="false">SUM(Model!AI58:AK58)</f>
        <v>25747764.4447589</v>
      </c>
      <c r="N7" s="91" t="n">
        <f aca="false">SUM(Model!AL58:AN58)</f>
        <v>20365618.4794948</v>
      </c>
      <c r="O7" s="91" t="n">
        <f aca="false">SUM(Model!AO58:AQ58)</f>
        <v>18071539.9043452</v>
      </c>
      <c r="P7" s="91" t="n">
        <f aca="false">SUM(Model!AR58:AT58)</f>
        <v>19961542.581356</v>
      </c>
      <c r="Q7" s="91" t="n">
        <f aca="false">SUM(Model!AU58:AW58)</f>
        <v>21707171.619842</v>
      </c>
      <c r="R7" s="91" t="n">
        <f aca="false">SUM(Model!AX58:AZ58)</f>
        <v>24053345.61408</v>
      </c>
      <c r="S7" s="91" t="n">
        <f aca="false">SUM(Model!BA58:BC58)</f>
        <v>24996799.349224</v>
      </c>
      <c r="T7" s="91" t="n">
        <f aca="false">SUM(Model!BD58:BF58)</f>
        <v>25643433.95164</v>
      </c>
      <c r="U7" s="91" t="n">
        <f aca="false">SUM(Model!BG58:BI58)</f>
        <v>24654089.005208</v>
      </c>
      <c r="V7" s="91" t="n">
        <f aca="false">SUM(Model!BJ58:BL58)</f>
        <v>23966010</v>
      </c>
      <c r="W7" s="91" t="n">
        <f aca="false">SUM(Model!BM58:BO58)</f>
        <v>23619108</v>
      </c>
      <c r="X7" s="91" t="n">
        <f aca="false">SUM(Model!BP58:BR58)</f>
        <v>24244266</v>
      </c>
      <c r="Y7" s="91" t="n">
        <f aca="false">SUM(Model!BS58:BU58)</f>
        <v>24078306</v>
      </c>
      <c r="Z7" s="91" t="n">
        <f aca="false">SUM(Model!BV58:BX58)</f>
        <v>24354780</v>
      </c>
      <c r="AA7" s="91" t="n">
        <f aca="false">SUM(Model!BY58:CA58)</f>
        <v>24018597</v>
      </c>
      <c r="AB7" s="91" t="n">
        <f aca="false">SUM(Model!CB58:CD58)</f>
        <v>24239085</v>
      </c>
      <c r="AC7" s="91" t="n">
        <f aca="false">SUM(Model!CE58:CG58)</f>
        <v>23840466</v>
      </c>
      <c r="AD7" s="91" t="n">
        <f aca="false">SUM(Model!CH58:CJ58)</f>
        <v>23761779</v>
      </c>
      <c r="AE7" s="91" t="n">
        <f aca="false">SUM(Model!CK58:CM58)</f>
        <v>20993637</v>
      </c>
      <c r="AF7" s="91" t="n">
        <f aca="false">SUM(Model!CN58:CP58)</f>
        <v>17111208</v>
      </c>
      <c r="AG7" s="91" t="n">
        <f aca="false">SUM(Model!CQ58:CS58)</f>
        <v>11920233</v>
      </c>
      <c r="AH7" s="91" t="n">
        <f aca="false">SUM(Model!CT58:CV58)</f>
        <v>7048326</v>
      </c>
      <c r="AI7" s="91" t="n">
        <f aca="false">SUM(Model!CW58:CY58)</f>
        <v>2846829</v>
      </c>
      <c r="AJ7" s="91" t="n">
        <f aca="false">SUM(Model!CZ58:DB58)</f>
        <v>397755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-33410667.8519044</v>
      </c>
      <c r="K8" s="13" t="n">
        <f aca="false">SUM(Model!AC104:AE104)</f>
        <v>-28862225.6995478</v>
      </c>
      <c r="L8" s="13" t="n">
        <f aca="false">SUM(Model!AF104:AH104)</f>
        <v>-27658538.6514665</v>
      </c>
      <c r="M8" s="13" t="n">
        <f aca="false">SUM(Model!AI104:AK104)</f>
        <v>-22313657.2510213</v>
      </c>
      <c r="N8" s="13" t="n">
        <f aca="false">SUM(Model!AL104:AN104)</f>
        <v>-17787507.229383</v>
      </c>
      <c r="O8" s="13" t="n">
        <f aca="false">SUM(Model!AO104:AQ104)</f>
        <v>-15856235.9549912</v>
      </c>
      <c r="P8" s="13" t="n">
        <f aca="false">SUM(Model!AR104:AT104)</f>
        <v>-17312831.032002</v>
      </c>
      <c r="Q8" s="13" t="n">
        <f aca="false">SUM(Model!AU104:AW104)</f>
        <v>-18821710.1547239</v>
      </c>
      <c r="R8" s="13" t="n">
        <f aca="false">SUM(Model!AX104:AZ104)</f>
        <v>-21431387.3414744</v>
      </c>
      <c r="S8" s="13" t="n">
        <f aca="false">SUM(Model!BA104:BC104)</f>
        <v>-22103961.3266184</v>
      </c>
      <c r="T8" s="13" t="n">
        <f aca="false">SUM(Model!BD104:BF104)</f>
        <v>-22515833.4790344</v>
      </c>
      <c r="U8" s="13" t="n">
        <f aca="false">SUM(Model!BG104:BI104)</f>
        <v>-21362977.2984153</v>
      </c>
      <c r="V8" s="13" t="n">
        <f aca="false">SUM(Model!BJ104:BL104)</f>
        <v>-20950215.45</v>
      </c>
      <c r="W8" s="13" t="n">
        <f aca="false">SUM(Model!BM104:BO104)</f>
        <v>-20856134.55</v>
      </c>
      <c r="X8" s="13" t="n">
        <f aca="false">SUM(Model!BP104:BR104)</f>
        <v>-21282647.4</v>
      </c>
      <c r="Y8" s="13" t="n">
        <f aca="false">SUM(Model!BS104:BU104)</f>
        <v>-21261156.6</v>
      </c>
      <c r="Z8" s="13" t="n">
        <f aca="false">SUM(Model!BV104:BX104)</f>
        <v>-21357044.1</v>
      </c>
      <c r="AA8" s="13" t="n">
        <f aca="false">SUM(Model!BY104:CA104)</f>
        <v>-21201447.6</v>
      </c>
      <c r="AB8" s="13" t="n">
        <f aca="false">SUM(Model!CB104:CD104)</f>
        <v>-21241349.1</v>
      </c>
      <c r="AC8" s="13" t="n">
        <f aca="false">SUM(Model!CE104:CG104)</f>
        <v>-21023316.6</v>
      </c>
      <c r="AD8" s="13" t="n">
        <f aca="false">SUM(Model!CH104:CJ104)</f>
        <v>-20890453.65</v>
      </c>
      <c r="AE8" s="13" t="n">
        <f aca="false">SUM(Model!CK104:CM104)</f>
        <v>-18664071.15</v>
      </c>
      <c r="AF8" s="13" t="n">
        <f aca="false">SUM(Model!CN104:CP104)</f>
        <v>-15106697.85</v>
      </c>
      <c r="AG8" s="13" t="n">
        <f aca="false">SUM(Model!CQ104:CS104)</f>
        <v>-10457482.35</v>
      </c>
      <c r="AH8" s="13" t="n">
        <f aca="false">SUM(Model!CT104:CV104)</f>
        <v>-5910631.05</v>
      </c>
      <c r="AI8" s="13" t="n">
        <f aca="false">SUM(Model!CW104:CY104)</f>
        <v>-2250893.55</v>
      </c>
      <c r="AJ8" s="13" t="n">
        <f aca="false">SUM(Model!CZ104:DB104)</f>
        <v>-217168.5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1243016.26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225000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225000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270000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225000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225000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-487500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-487500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-585000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-487500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-487500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65739.7239133471</v>
      </c>
      <c r="E12" s="13" t="n">
        <f aca="false">SUM(Model!K108:M108)</f>
        <v>190007.335336827</v>
      </c>
      <c r="F12" s="13" t="n">
        <f aca="false">SUM(Model!N108:P108)</f>
        <v>-49816.3400000001</v>
      </c>
      <c r="G12" s="13" t="n">
        <f aca="false">SUM(Model!Q108:S108)</f>
        <v>104341.88</v>
      </c>
      <c r="H12" s="13" t="n">
        <f aca="false">SUM(Model!T108:V108)</f>
        <v>213408.93</v>
      </c>
      <c r="I12" s="13" t="n">
        <f aca="false">SUM(Model!W108:Y108)</f>
        <v>358268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3029425.26273391</v>
      </c>
      <c r="E13" s="32" t="n">
        <f aca="false">SUM(Model!K109:M109)</f>
        <v>1857558.71343957</v>
      </c>
      <c r="F13" s="32" t="n">
        <f aca="false">SUM(Model!N109:P109)</f>
        <v>2518889.46476189</v>
      </c>
      <c r="G13" s="32" t="n">
        <f aca="false">SUM(Model!Q109:S109)</f>
        <v>1621626.05893958</v>
      </c>
      <c r="H13" s="32" t="n">
        <f aca="false">SUM(Model!T109:V109)</f>
        <v>3412278.67874539</v>
      </c>
      <c r="I13" s="32" t="n">
        <f aca="false">SUM(Model!W109:Y109)</f>
        <v>4022251.26596322</v>
      </c>
      <c r="J13" s="32" t="n">
        <f aca="false">SUM(Model!Z109:AB109)</f>
        <v>3885523.69544391</v>
      </c>
      <c r="K13" s="32" t="n">
        <f aca="false">SUM(Model!AC109:AE109)</f>
        <v>2585614.96782535</v>
      </c>
      <c r="L13" s="32" t="n">
        <f aca="false">SUM(Model!AF109:AH109)</f>
        <v>3764164.64896678</v>
      </c>
      <c r="M13" s="32" t="n">
        <f aca="false">SUM(Model!AI109:AK109)</f>
        <v>3434107.19373768</v>
      </c>
      <c r="N13" s="32" t="n">
        <f aca="false">SUM(Model!AL109:AN109)</f>
        <v>2315611.2501118</v>
      </c>
      <c r="O13" s="32" t="n">
        <f aca="false">SUM(Model!AO109:AQ109)</f>
        <v>2215303.94935403</v>
      </c>
      <c r="P13" s="32" t="n">
        <f aca="false">SUM(Model!AR109:AT109)</f>
        <v>2648711.54935403</v>
      </c>
      <c r="Q13" s="32" t="n">
        <f aca="false">SUM(Model!AU109:AW109)</f>
        <v>2885461.46511811</v>
      </c>
      <c r="R13" s="32" t="n">
        <f aca="false">SUM(Model!AX109:AZ109)</f>
        <v>2359458.27260564</v>
      </c>
      <c r="S13" s="32" t="n">
        <f aca="false">SUM(Model!BA109:BC109)</f>
        <v>2892838.02260564</v>
      </c>
      <c r="T13" s="32" t="n">
        <f aca="false">SUM(Model!BD109:BF109)</f>
        <v>3127600.47260564</v>
      </c>
      <c r="U13" s="32" t="n">
        <f aca="false">SUM(Model!BG109:BI109)</f>
        <v>3291111.70679269</v>
      </c>
      <c r="V13" s="32" t="n">
        <f aca="false">SUM(Model!BJ109:BL109)</f>
        <v>2700794.55</v>
      </c>
      <c r="W13" s="32" t="n">
        <f aca="false">SUM(Model!BM109:BO109)</f>
        <v>2762973.45</v>
      </c>
      <c r="X13" s="32" t="n">
        <f aca="false">SUM(Model!BP109:BR109)</f>
        <v>2961618.6</v>
      </c>
      <c r="Y13" s="32" t="n">
        <f aca="false">SUM(Model!BS109:BU109)</f>
        <v>2817149.4</v>
      </c>
      <c r="Z13" s="32" t="n">
        <f aca="false">SUM(Model!BV109:BX109)</f>
        <v>2735235.9</v>
      </c>
      <c r="AA13" s="32" t="n">
        <f aca="false">SUM(Model!BY109:CA109)</f>
        <v>2817149.4</v>
      </c>
      <c r="AB13" s="32" t="n">
        <f aca="false">SUM(Model!CB109:CD109)</f>
        <v>2997735.9</v>
      </c>
      <c r="AC13" s="32" t="n">
        <f aca="false">SUM(Model!CE109:CG109)</f>
        <v>2817149.4</v>
      </c>
      <c r="AD13" s="32" t="n">
        <f aca="false">SUM(Model!CH109:CJ109)</f>
        <v>2608825.35</v>
      </c>
      <c r="AE13" s="32" t="n">
        <f aca="false">SUM(Model!CK109:CM109)</f>
        <v>2329565.85</v>
      </c>
      <c r="AF13" s="32" t="n">
        <f aca="false">SUM(Model!CN109:CP109)</f>
        <v>2004510.15</v>
      </c>
      <c r="AG13" s="32" t="n">
        <f aca="false">SUM(Model!CQ109:CS109)</f>
        <v>1462750.65</v>
      </c>
      <c r="AH13" s="32" t="n">
        <f aca="false">SUM(Model!CT109:CV109)</f>
        <v>1137694.95</v>
      </c>
      <c r="AI13" s="32" t="n">
        <f aca="false">SUM(Model!CW109:CY109)</f>
        <v>595935.45</v>
      </c>
      <c r="AJ13" s="32" t="n">
        <f aca="false">SUM(Model!CZ109:DB109)</f>
        <v>180586.5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0.176611863238651</v>
      </c>
      <c r="E14" s="92" t="n">
        <f aca="false">IFERROR(E13/E7,0)</f>
        <v>0.115593038256403</v>
      </c>
      <c r="F14" s="92" t="n">
        <f aca="false">IFERROR(F13/F7,0)</f>
        <v>0.129112462469702</v>
      </c>
      <c r="G14" s="92" t="n">
        <f aca="false">IFERROR(G13/G7,0)</f>
        <v>0.0687641698381103</v>
      </c>
      <c r="H14" s="92" t="n">
        <f aca="false">IFERROR(H13/H7,0)</f>
        <v>0.105200887781215</v>
      </c>
      <c r="I14" s="92" t="n">
        <f aca="false">IFERROR(I13/I7,0)</f>
        <v>0.115344707545149</v>
      </c>
      <c r="J14" s="92" t="n">
        <f aca="false">IFERROR(J13/J7,0)</f>
        <v>0.104180173209137</v>
      </c>
      <c r="K14" s="92" t="n">
        <f aca="false">IFERROR(K13/K7,0)</f>
        <v>0.0803696194571017</v>
      </c>
      <c r="L14" s="92" t="n">
        <f aca="false">IFERROR(L13/L7,0)</f>
        <v>0.119791241796656</v>
      </c>
      <c r="M14" s="92" t="n">
        <f aca="false">IFERROR(M13/M7,0)</f>
        <v>0.133374965469544</v>
      </c>
      <c r="N14" s="92" t="n">
        <f aca="false">IFERROR(N13/N7,0)</f>
        <v>0.113701985159119</v>
      </c>
      <c r="O14" s="92" t="n">
        <f aca="false">IFERROR(O13/O7,0)</f>
        <v>0.122585234079658</v>
      </c>
      <c r="P14" s="92" t="n">
        <f aca="false">IFERROR(P13/P7,0)</f>
        <v>0.132690724605017</v>
      </c>
      <c r="Q14" s="92" t="n">
        <f aca="false">IFERROR(Q13/Q7,0)</f>
        <v>0.132926643583569</v>
      </c>
      <c r="R14" s="92" t="n">
        <f aca="false">IFERROR(R13/R7,0)</f>
        <v>0.098092727326235</v>
      </c>
      <c r="S14" s="92" t="n">
        <f aca="false">IFERROR(S13/S7,0)</f>
        <v>0.115728337143909</v>
      </c>
      <c r="T14" s="92" t="n">
        <f aca="false">IFERROR(T13/T7,0)</f>
        <v>0.121964962980538</v>
      </c>
      <c r="U14" s="92" t="n">
        <f aca="false">IFERROR(U13/U7,0)</f>
        <v>0.133491515589867</v>
      </c>
      <c r="V14" s="92" t="n">
        <f aca="false">IFERROR(V13/V7,0)</f>
        <v>0.112692707296709</v>
      </c>
      <c r="W14" s="92" t="n">
        <f aca="false">IFERROR(W13/W7,0)</f>
        <v>0.116980431691154</v>
      </c>
      <c r="X14" s="92" t="n">
        <f aca="false">IFERROR(X13/X7,0)</f>
        <v>0.122157486640346</v>
      </c>
      <c r="Y14" s="92" t="n">
        <f aca="false">IFERROR(Y13/Y7,0)</f>
        <v>0.116999484930543</v>
      </c>
      <c r="Z14" s="92" t="n">
        <f aca="false">IFERROR(Z13/Z7,0)</f>
        <v>0.112307969934444</v>
      </c>
      <c r="AA14" s="92" t="n">
        <f aca="false">IFERROR(AA13/AA7,0)</f>
        <v>0.117290339648065</v>
      </c>
      <c r="AB14" s="92" t="n">
        <f aca="false">IFERROR(AB13/AB7,0)</f>
        <v>0.123673641146108</v>
      </c>
      <c r="AC14" s="92" t="n">
        <f aca="false">IFERROR(AC13/AC7,0)</f>
        <v>0.118166708654101</v>
      </c>
      <c r="AD14" s="92" t="n">
        <f aca="false">IFERROR(AD13/AD7,0)</f>
        <v>0.10979082626768</v>
      </c>
      <c r="AE14" s="92" t="n">
        <f aca="false">IFERROR(AE13/AE7,0)</f>
        <v>0.110965329637737</v>
      </c>
      <c r="AF14" s="92" t="n">
        <f aca="false">IFERROR(AF13/AF7,0)</f>
        <v>0.117146033757523</v>
      </c>
      <c r="AG14" s="92" t="n">
        <f aca="false">IFERROR(AG13/AG7,0)</f>
        <v>0.122711582063874</v>
      </c>
      <c r="AH14" s="92" t="n">
        <f aca="false">IFERROR(AH13/AH7,0)</f>
        <v>0.161413497332558</v>
      </c>
      <c r="AI14" s="92" t="n">
        <f aca="false">IFERROR(AI13/AI7,0)</f>
        <v>0.209333068477243</v>
      </c>
      <c r="AJ14" s="92" t="n">
        <f aca="false">IFERROR(AJ13/AJ7,0)</f>
        <v>0.454014405852849</v>
      </c>
      <c r="AK14" s="92" t="n">
        <f aca="false">IFERROR(AK13/AK7,0)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" customFormat="tru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="1" customFormat="tru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s="1" customFormat="tru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s="1" customFormat="tru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0</v>
      </c>
      <c r="L20" s="13" t="n">
        <f aca="false">SUM(Model!AF144:AH144)</f>
        <v>-3021.71049154973</v>
      </c>
      <c r="M20" s="13" t="n">
        <f aca="false">SUM(Model!AI144:AK144)</f>
        <v>-43894.9031142164</v>
      </c>
      <c r="N20" s="13" t="n">
        <f aca="false">SUM(Model!AL144:AN144)</f>
        <v>-53998.456857412</v>
      </c>
      <c r="O20" s="13" t="n">
        <f aca="false">SUM(Model!AO144:AQ144)</f>
        <v>-45000</v>
      </c>
      <c r="P20" s="13" t="n">
        <f aca="false">SUM(Model!AR144:AT144)</f>
        <v>-45000</v>
      </c>
      <c r="Q20" s="13" t="n">
        <f aca="false">SUM(Model!AU144:AW144)</f>
        <v>-172660.145939472</v>
      </c>
      <c r="R20" s="13" t="n">
        <f aca="false">SUM(Model!AX144:AZ144)</f>
        <v>-37500</v>
      </c>
      <c r="S20" s="13" t="n">
        <f aca="false">SUM(Model!BA144:BC144)</f>
        <v>-84205.5615399204</v>
      </c>
      <c r="T20" s="13" t="n">
        <f aca="false">SUM(Model!BD144:BF144)</f>
        <v>-56331.6313871567</v>
      </c>
      <c r="U20" s="13" t="n">
        <f aca="false">SUM(Model!BG144:BI144)</f>
        <v>-125605.334795587</v>
      </c>
      <c r="V20" s="13" t="n">
        <f aca="false">SUM(Model!BJ144:BL144)</f>
        <v>-167818.808476632</v>
      </c>
      <c r="W20" s="13" t="n">
        <f aca="false">SUM(Model!BM144:BO144)</f>
        <v>-118542.912944782</v>
      </c>
      <c r="X20" s="13" t="n">
        <f aca="false">SUM(Model!BP144:BR144)</f>
        <v>-117645.024076627</v>
      </c>
      <c r="Y20" s="13" t="n">
        <f aca="false">SUM(Model!BS144:BU144)</f>
        <v>-123563.589598225</v>
      </c>
      <c r="Z20" s="13" t="n">
        <f aca="false">SUM(Model!BV144:BX144)</f>
        <v>-148727.840274819</v>
      </c>
      <c r="AA20" s="13" t="n">
        <f aca="false">SUM(Model!BY144:CA144)</f>
        <v>-122705.005431578</v>
      </c>
      <c r="AB20" s="13" t="n">
        <f aca="false">SUM(Model!CB144:CD144)</f>
        <v>-145233.027268659</v>
      </c>
      <c r="AC20" s="13" t="n">
        <f aca="false">SUM(Model!CE144:CG144)</f>
        <v>-150140.43139019</v>
      </c>
      <c r="AD20" s="13" t="n">
        <f aca="false">SUM(Model!CH144:CJ144)</f>
        <v>-114307.95914333</v>
      </c>
      <c r="AE20" s="13" t="n">
        <f aca="false">SUM(Model!CK144:CM144)</f>
        <v>-64092.3474968109</v>
      </c>
      <c r="AF20" s="13" t="n">
        <f aca="false">SUM(Model!CN144:CP144)</f>
        <v>-37926.9498957472</v>
      </c>
      <c r="AG20" s="13" t="n">
        <f aca="false">SUM(Model!CQ144:CS144)</f>
        <v>-42181.5146605322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s="1" customFormat="tru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-1458601.467678</v>
      </c>
      <c r="L21" s="91" t="n">
        <f aca="false">SUM(Model!AF146:AH146)</f>
        <v>-1461623.17816955</v>
      </c>
      <c r="M21" s="91" t="n">
        <f aca="false">SUM(Model!AI146:AK146)</f>
        <v>-1502496.37079222</v>
      </c>
      <c r="N21" s="91" t="n">
        <f aca="false">SUM(Model!AL146:AN146)</f>
        <v>-1512599.92453541</v>
      </c>
      <c r="O21" s="91" t="n">
        <f aca="false">SUM(Model!AO146:AQ146)</f>
        <v>-1532773.49703156</v>
      </c>
      <c r="P21" s="91" t="n">
        <f aca="false">SUM(Model!AR146:AT146)</f>
        <v>-1532773.49703156</v>
      </c>
      <c r="Q21" s="91" t="n">
        <f aca="false">SUM(Model!AU146:AW146)</f>
        <v>-1660433.64297103</v>
      </c>
      <c r="R21" s="91" t="n">
        <f aca="false">SUM(Model!AX146:AZ146)</f>
        <v>-1525273.49703156</v>
      </c>
      <c r="S21" s="91" t="n">
        <f aca="false">SUM(Model!BA146:BC146)</f>
        <v>-1601734.52851211</v>
      </c>
      <c r="T21" s="91" t="n">
        <f aca="false">SUM(Model!BD146:BF146)</f>
        <v>-1573860.59835935</v>
      </c>
      <c r="U21" s="91" t="n">
        <f aca="false">SUM(Model!BG146:BI146)</f>
        <v>-1643134.30176778</v>
      </c>
      <c r="V21" s="91" t="n">
        <f aca="false">SUM(Model!BJ146:BL146)</f>
        <v>-1685347.77544882</v>
      </c>
      <c r="W21" s="91" t="n">
        <f aca="false">SUM(Model!BM146:BO146)</f>
        <v>-1666422.45925642</v>
      </c>
      <c r="X21" s="91" t="n">
        <f aca="false">SUM(Model!BP146:BR146)</f>
        <v>-1665524.57038826</v>
      </c>
      <c r="Y21" s="91" t="n">
        <f aca="false">SUM(Model!BS146:BU146)</f>
        <v>-1671443.13590986</v>
      </c>
      <c r="Z21" s="91" t="n">
        <f aca="false">SUM(Model!BV146:BX146)</f>
        <v>-1696607.38658645</v>
      </c>
      <c r="AA21" s="91" t="n">
        <f aca="false">SUM(Model!BY146:CA146)</f>
        <v>-1701542.14266945</v>
      </c>
      <c r="AB21" s="91" t="n">
        <f aca="false">SUM(Model!CB146:CD146)</f>
        <v>-1724070.16450653</v>
      </c>
      <c r="AC21" s="91" t="n">
        <f aca="false">SUM(Model!CE146:CG146)</f>
        <v>-1728977.56862806</v>
      </c>
      <c r="AD21" s="91" t="n">
        <f aca="false">SUM(Model!CH146:CJ146)</f>
        <v>-1693145.0963812</v>
      </c>
      <c r="AE21" s="91" t="n">
        <f aca="false">SUM(Model!CK146:CM146)</f>
        <v>-1674506.22747944</v>
      </c>
      <c r="AF21" s="91" t="n">
        <f aca="false">SUM(Model!CN146:CP146)</f>
        <v>-1648340.82987837</v>
      </c>
      <c r="AG21" s="91" t="n">
        <f aca="false">SUM(Model!CQ146:CS146)</f>
        <v>-1652595.39464316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s="1" customFormat="tru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1947088.90940058</v>
      </c>
      <c r="E22" s="94" t="n">
        <f aca="false">SUM(Model!K147:M147)</f>
        <v>629884.038439568</v>
      </c>
      <c r="F22" s="94" t="n">
        <f aca="false">SUM(Model!N147:P147)</f>
        <v>1144834.74788689</v>
      </c>
      <c r="G22" s="94" t="n">
        <f aca="false">SUM(Model!Q147:S147)</f>
        <v>129894.207539577</v>
      </c>
      <c r="H22" s="94" t="n">
        <f aca="false">SUM(Model!T147:V147)</f>
        <v>1907876.85484539</v>
      </c>
      <c r="I22" s="94" t="n">
        <f aca="false">SUM(Model!W147:Y147)</f>
        <v>2529684.00061322</v>
      </c>
      <c r="J22" s="94" t="n">
        <f aca="false">SUM(Model!Z147:AB147)</f>
        <v>2455522.25654391</v>
      </c>
      <c r="K22" s="94" t="n">
        <f aca="false">SUM(Model!AC147:AE147)</f>
        <v>1127013.50014735</v>
      </c>
      <c r="L22" s="94" t="n">
        <f aca="false">SUM(Model!AF147:AH147)</f>
        <v>2302541.47079723</v>
      </c>
      <c r="M22" s="94" t="n">
        <f aca="false">SUM(Model!AI147:AK147)</f>
        <v>1931610.82294547</v>
      </c>
      <c r="N22" s="94" t="n">
        <f aca="false">SUM(Model!AL147:AN147)</f>
        <v>803011.325576383</v>
      </c>
      <c r="O22" s="94" t="n">
        <f aca="false">SUM(Model!AO147:AQ147)</f>
        <v>682530.452322473</v>
      </c>
      <c r="P22" s="94" t="n">
        <f aca="false">SUM(Model!AR147:AT147)</f>
        <v>1115938.05232247</v>
      </c>
      <c r="Q22" s="94" t="n">
        <f aca="false">SUM(Model!AU147:AW147)</f>
        <v>1225027.82214708</v>
      </c>
      <c r="R22" s="94" t="n">
        <f aca="false">SUM(Model!AX147:AZ147)</f>
        <v>834184.77557408</v>
      </c>
      <c r="S22" s="94" t="n">
        <f aca="false">SUM(Model!BA147:BC147)</f>
        <v>1291103.49409353</v>
      </c>
      <c r="T22" s="94" t="n">
        <f aca="false">SUM(Model!BD147:BF147)</f>
        <v>1553739.87424629</v>
      </c>
      <c r="U22" s="94" t="n">
        <f aca="false">SUM(Model!BG147:BI147)</f>
        <v>1647977.40502492</v>
      </c>
      <c r="V22" s="94" t="n">
        <f aca="false">SUM(Model!BJ147:BL147)</f>
        <v>1015446.77455118</v>
      </c>
      <c r="W22" s="94" t="n">
        <f aca="false">SUM(Model!BM147:BO147)</f>
        <v>1096550.99074358</v>
      </c>
      <c r="X22" s="94" t="n">
        <f aca="false">SUM(Model!BP147:BR147)</f>
        <v>1296094.02961174</v>
      </c>
      <c r="Y22" s="94" t="n">
        <f aca="false">SUM(Model!BS147:BU147)</f>
        <v>1145706.26409014</v>
      </c>
      <c r="Z22" s="94" t="n">
        <f aca="false">SUM(Model!BV147:BX147)</f>
        <v>1038628.51341355</v>
      </c>
      <c r="AA22" s="94" t="n">
        <f aca="false">SUM(Model!BY147:CA147)</f>
        <v>1115607.25733055</v>
      </c>
      <c r="AB22" s="94" t="n">
        <f aca="false">SUM(Model!CB147:CD147)</f>
        <v>1273665.73549347</v>
      </c>
      <c r="AC22" s="94" t="n">
        <f aca="false">SUM(Model!CE147:CG147)</f>
        <v>1088171.83137194</v>
      </c>
      <c r="AD22" s="94" t="n">
        <f aca="false">SUM(Model!CH147:CJ147)</f>
        <v>915680.253618803</v>
      </c>
      <c r="AE22" s="94" t="n">
        <f aca="false">SUM(Model!CK147:CM147)</f>
        <v>655059.622520564</v>
      </c>
      <c r="AF22" s="94" t="n">
        <f aca="false">SUM(Model!CN147:CP147)</f>
        <v>356169.320121628</v>
      </c>
      <c r="AG22" s="94" t="n">
        <f aca="false">SUM(Model!CQ147:CS147)</f>
        <v>-189844.744643157</v>
      </c>
      <c r="AH22" s="94" t="n">
        <f aca="false">SUM(Model!CT147:CV147)</f>
        <v>-280446.897431693</v>
      </c>
      <c r="AI22" s="94" t="n">
        <f aca="false">SUM(Model!CW147:CY147)</f>
        <v>-850569.234380327</v>
      </c>
      <c r="AJ22" s="94" t="n">
        <f aca="false">SUM(Model!CZ147:DB147)</f>
        <v>-1265918.18438033</v>
      </c>
      <c r="AK22" s="94" t="n">
        <f aca="false">SUM(Model!DC147:DE147)</f>
        <v>-1446504.68438033</v>
      </c>
    </row>
    <row r="23" s="1" customFormat="tru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0.113512950595195</v>
      </c>
      <c r="E23" s="92" t="n">
        <f aca="false">IFERROR(E22/E7,0)</f>
        <v>0.0391967205266005</v>
      </c>
      <c r="F23" s="92" t="n">
        <f aca="false">IFERROR(F22/F7,0)</f>
        <v>0.0586815878538481</v>
      </c>
      <c r="G23" s="92" t="n">
        <f aca="false">IFERROR(G22/G7,0)</f>
        <v>0.00550809312603123</v>
      </c>
      <c r="H23" s="92" t="n">
        <f aca="false">IFERROR(H22/H7,0)</f>
        <v>0.0588200313641333</v>
      </c>
      <c r="I23" s="92" t="n">
        <f aca="false">IFERROR(I22/I7,0)</f>
        <v>0.0725428726199926</v>
      </c>
      <c r="J23" s="92" t="n">
        <f aca="false">IFERROR(J22/J7,0)</f>
        <v>0.0658384182048876</v>
      </c>
      <c r="K23" s="92" t="n">
        <f aca="false">IFERROR(K22/K7,0)</f>
        <v>0.0350313744532659</v>
      </c>
      <c r="L23" s="92" t="n">
        <f aca="false">IFERROR(L22/L7,0)</f>
        <v>0.0732763648239482</v>
      </c>
      <c r="M23" s="92" t="n">
        <f aca="false">IFERROR(M22/M7,0)</f>
        <v>0.0750205256495057</v>
      </c>
      <c r="N23" s="92" t="n">
        <f aca="false">IFERROR(N22/N7,0)</f>
        <v>0.039429753944615</v>
      </c>
      <c r="O23" s="92" t="n">
        <f aca="false">IFERROR(O22/O7,0)</f>
        <v>0.0377682508483055</v>
      </c>
      <c r="P23" s="92" t="n">
        <f aca="false">IFERROR(P22/P7,0)</f>
        <v>0.0559043995610216</v>
      </c>
      <c r="Q23" s="92" t="n">
        <f aca="false">IFERROR(Q22/Q7,0)</f>
        <v>0.0564342441107025</v>
      </c>
      <c r="R23" s="92" t="n">
        <f aca="false">IFERROR(R22/R7,0)</f>
        <v>0.0346806132069119</v>
      </c>
      <c r="S23" s="92" t="n">
        <f aca="false">IFERROR(S22/S7,0)</f>
        <v>0.0516507524045717</v>
      </c>
      <c r="T23" s="92" t="n">
        <f aca="false">IFERROR(T22/T7,0)</f>
        <v>0.0605901642181165</v>
      </c>
      <c r="U23" s="92" t="n">
        <f aca="false">IFERROR(U22/U7,0)</f>
        <v>0.0668439788903493</v>
      </c>
      <c r="V23" s="92" t="n">
        <f aca="false">IFERROR(V22/V7,0)</f>
        <v>0.0423702891950382</v>
      </c>
      <c r="W23" s="92" t="n">
        <f aca="false">IFERROR(W22/W7,0)</f>
        <v>0.0464264353566436</v>
      </c>
      <c r="X23" s="92" t="n">
        <f aca="false">IFERROR(X22/X7,0)</f>
        <v>0.0534598172455185</v>
      </c>
      <c r="Y23" s="92" t="n">
        <f aca="false">IFERROR(Y22/Y7,0)</f>
        <v>0.0475825111654508</v>
      </c>
      <c r="Z23" s="92" t="n">
        <f aca="false">IFERROR(Z22/Z7,0)</f>
        <v>0.0426457768624289</v>
      </c>
      <c r="AA23" s="92" t="n">
        <f aca="false">IFERROR(AA22/AA7,0)</f>
        <v>0.0464476446034943</v>
      </c>
      <c r="AB23" s="92" t="n">
        <f aca="false">IFERROR(AB22/AB7,0)</f>
        <v>0.0525459494652325</v>
      </c>
      <c r="AC23" s="92" t="n">
        <f aca="false">IFERROR(AC22/AC7,0)</f>
        <v>0.0456438993840113</v>
      </c>
      <c r="AD23" s="92" t="n">
        <f aca="false">IFERROR(AD22/AD7,0)</f>
        <v>0.0385358458901079</v>
      </c>
      <c r="AE23" s="92" t="n">
        <f aca="false">IFERROR(AE22/AE7,0)</f>
        <v>0.0312027697973707</v>
      </c>
      <c r="AF23" s="92" t="n">
        <f aca="false">IFERROR(AF22/AF7,0)</f>
        <v>0.0208149722755768</v>
      </c>
      <c r="AG23" s="92" t="n">
        <f aca="false">IFERROR(AG22/AG7,0)</f>
        <v>-0.0159262612268701</v>
      </c>
      <c r="AH23" s="92" t="n">
        <f aca="false">IFERROR(AH22/AH7,0)</f>
        <v>-0.0397891495699394</v>
      </c>
      <c r="AI23" s="92" t="n">
        <f aca="false">IFERROR(AI22/AI7,0)</f>
        <v>-0.298777774984141</v>
      </c>
      <c r="AJ23" s="92" t="n">
        <f aca="false">IFERROR(AJ22/AJ7,0)</f>
        <v>-3.18265812970378</v>
      </c>
      <c r="AK23" s="92" t="n">
        <f aca="false">IFERROR(AK22/AK7,0)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s="1" customFormat="tru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251315.0712</v>
      </c>
      <c r="H25" s="13" t="n">
        <f aca="false">Model!T171+Model!U171+Model!V171</f>
        <v>162746.1212</v>
      </c>
      <c r="I25" s="13" t="n">
        <f aca="false">Model!W171+Model!X171+Model!Y171</f>
        <v>315577.0956</v>
      </c>
      <c r="J25" s="13" t="n">
        <f aca="false">Model!Z171+Model!AA171+Model!AB171</f>
        <v>420214.506</v>
      </c>
      <c r="K25" s="13" t="n">
        <f aca="false">Model!AC171+Model!AD171+Model!AE171</f>
        <v>560042.952</v>
      </c>
      <c r="L25" s="13" t="n">
        <f aca="false">Model!AF171+Model!AG171+Model!AH171</f>
        <v>572056.023</v>
      </c>
      <c r="M25" s="13" t="n">
        <f aca="false">Model!AI171+Model!AJ171+Model!AK171</f>
        <v>454608.6535</v>
      </c>
      <c r="N25" s="13" t="n">
        <f aca="false">Model!AL171+Model!AM171+Model!AN171</f>
        <v>472721.8695</v>
      </c>
      <c r="O25" s="13" t="n">
        <f aca="false">Model!AO171+Model!AP171+Model!AQ171</f>
        <v>419626.173</v>
      </c>
      <c r="P25" s="13" t="n">
        <f aca="false">Model!AR171+Model!AS171+Model!AT171</f>
        <v>362634.5755</v>
      </c>
      <c r="Q25" s="13" t="n">
        <f aca="false">Model!AU171+Model!AV171+Model!AW171</f>
        <v>240076.3885</v>
      </c>
      <c r="R25" s="13" t="n">
        <f aca="false">Model!AX171+Model!AY171+Model!AZ171</f>
        <v>272385.6375</v>
      </c>
      <c r="S25" s="13" t="n">
        <f aca="false">Model!BA171+Model!BB171+Model!BC171</f>
        <v>1057109.869</v>
      </c>
      <c r="T25" s="13" t="n">
        <f aca="false">Model!BD171+Model!BE171+Model!BF171</f>
        <v>250595.43</v>
      </c>
      <c r="U25" s="13" t="n">
        <f aca="false">Model!BG171+Model!BH171+Model!BI171</f>
        <v>246721.9855</v>
      </c>
      <c r="V25" s="13" t="n">
        <f aca="false">Model!BJ171+Model!BK171+Model!BL171</f>
        <v>242850.5465</v>
      </c>
      <c r="W25" s="13" t="n">
        <f aca="false">Model!BM171+Model!BN171+Model!BO171</f>
        <v>363306.8865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s="1" customFormat="tru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-564348.4</v>
      </c>
      <c r="F26" s="95" t="n">
        <f aca="false">Model!N202+Model!O202+Model!P202</f>
        <v>-855571.52</v>
      </c>
      <c r="G26" s="95" t="n">
        <f aca="false">Model!Q202+Model!R202+Model!S202</f>
        <v>-575635.368</v>
      </c>
      <c r="H26" s="95" t="n">
        <f aca="false">Model!T202+Model!U202+Model!V202</f>
        <v>-575635.368</v>
      </c>
      <c r="I26" s="95" t="n">
        <f aca="false">Model!W202+Model!X202+Model!Y202</f>
        <v>-575635.368</v>
      </c>
      <c r="J26" s="95" t="n">
        <f aca="false">Model!Z202+Model!AA202+Model!AB202</f>
        <v>-575635.368</v>
      </c>
      <c r="K26" s="95" t="n">
        <f aca="false">Model!AC202+Model!AD202+Model!AE202</f>
        <v>-587148.07536</v>
      </c>
      <c r="L26" s="95" t="n">
        <f aca="false">Model!AF202+Model!AG202+Model!AH202</f>
        <v>-587148.07536</v>
      </c>
      <c r="M26" s="95" t="n">
        <f aca="false">Model!AI202+Model!AJ202+Model!AK202</f>
        <v>-587148.07536</v>
      </c>
      <c r="N26" s="95" t="n">
        <f aca="false">Model!AL202+Model!AM202+Model!AN202</f>
        <v>-587148.07536</v>
      </c>
      <c r="O26" s="95" t="n">
        <f aca="false">Model!AO202+Model!AP202+Model!AQ202</f>
        <v>-598891.0368672</v>
      </c>
      <c r="P26" s="95" t="n">
        <f aca="false">Model!AR202+Model!AS202+Model!AT202</f>
        <v>-680574.0368672</v>
      </c>
      <c r="Q26" s="95" t="n">
        <f aca="false">Model!AU202+Model!AV202+Model!AW202</f>
        <v>-680573.0368672</v>
      </c>
      <c r="R26" s="95" t="n">
        <f aca="false">Model!AX202+Model!AY202+Model!AZ202</f>
        <v>-680573.0368672</v>
      </c>
      <c r="S26" s="95" t="n">
        <f aca="false">Model!BA202+Model!BB202+Model!BC202</f>
        <v>-1544389.85760454</v>
      </c>
      <c r="T26" s="95" t="n">
        <f aca="false">Model!BD202+Model!BE202+Model!BF202</f>
        <v>-741746.857604544</v>
      </c>
      <c r="U26" s="95" t="n">
        <f aca="false">Model!BG202+Model!BH202+Model!BI202</f>
        <v>-741744.857604544</v>
      </c>
      <c r="V26" s="95" t="n">
        <f aca="false">Model!BJ202+Model!BK202+Model!BL202</f>
        <v>-741744.857604544</v>
      </c>
      <c r="W26" s="95" t="n">
        <f aca="false">Model!BM202+Model!BN202+Model!BO202</f>
        <v>-753962.234756635</v>
      </c>
      <c r="X26" s="95" t="n">
        <f aca="false">Model!BP202+Model!BQ202+Model!BR202</f>
        <v>-712241.884756635</v>
      </c>
      <c r="Y26" s="95" t="n">
        <f aca="false">Model!BS202+Model!BT202+Model!BU202</f>
        <v>-697726.234756635</v>
      </c>
      <c r="Z26" s="95" t="n">
        <f aca="false">Model!BV202+Model!BW202+Model!BX202</f>
        <v>-697726.234756635</v>
      </c>
      <c r="AA26" s="95" t="n">
        <f aca="false">Model!BY202+Model!BZ202+Model!CA202</f>
        <v>-783343.959451768</v>
      </c>
      <c r="AB26" s="95" t="n">
        <f aca="false">Model!CB202+Model!CC202+Model!CD202</f>
        <v>-790065.959451768</v>
      </c>
      <c r="AC26" s="95" t="n">
        <f aca="false">Model!CE202+Model!CF202+Model!CG202</f>
        <v>-790064.959451768</v>
      </c>
      <c r="AD26" s="95" t="n">
        <f aca="false">Model!CH202+Model!CI202+Model!CJ202</f>
        <v>-783456.932845288</v>
      </c>
      <c r="AE26" s="95" t="n">
        <f aca="false">Model!CK202+Model!CL202+Model!CM202</f>
        <v>-867723.918640803</v>
      </c>
      <c r="AF26" s="95" t="n">
        <f aca="false">Model!CN202+Model!CO202+Model!CP202</f>
        <v>-867723.918640803</v>
      </c>
      <c r="AG26" s="95" t="n">
        <f aca="false">Model!CQ202+Model!CR202+Model!CS202</f>
        <v>-867723.918640803</v>
      </c>
      <c r="AH26" s="95" t="n">
        <f aca="false">Model!CT202+Model!CU202+Model!CV202</f>
        <v>-840658.012596817</v>
      </c>
      <c r="AI26" s="95" t="n">
        <f aca="false">Model!CW202+Model!CX202+Model!CY202</f>
        <v>-651063.72178516</v>
      </c>
      <c r="AJ26" s="95" t="n">
        <f aca="false">Model!CZ202+Model!DA202+Model!DB202</f>
        <v>-633616.872848753</v>
      </c>
      <c r="AK26" s="95" t="n">
        <f aca="false">Model!DC202+Model!DD202+Model!DE202</f>
        <v>-633616.872848753</v>
      </c>
    </row>
    <row r="27" s="1" customFormat="tru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-454754.65</v>
      </c>
      <c r="F27" s="37" t="n">
        <f aca="false">Model!N203+Model!O203+Model!P203</f>
        <v>-221284.882857143</v>
      </c>
      <c r="G27" s="37" t="n">
        <f aca="false">Model!Q203+Model!R203+Model!S203</f>
        <v>-324320.2968</v>
      </c>
      <c r="H27" s="37" t="n">
        <f aca="false">Model!T203+Model!U203+Model!V203</f>
        <v>-412889.2468</v>
      </c>
      <c r="I27" s="37" t="n">
        <f aca="false">Model!W203+Model!X203+Model!Y203</f>
        <v>-260058.2724</v>
      </c>
      <c r="J27" s="37" t="n">
        <f aca="false">Model!Z203+Model!AA203+Model!AB203</f>
        <v>-155420.862</v>
      </c>
      <c r="K27" s="37" t="n">
        <f aca="false">Model!AC203+Model!AD203+Model!AE203</f>
        <v>-27105.12336</v>
      </c>
      <c r="L27" s="37" t="n">
        <f aca="false">Model!AF203+Model!AG203+Model!AH203</f>
        <v>-15092.05236</v>
      </c>
      <c r="M27" s="37" t="n">
        <f aca="false">Model!AI203+Model!AJ203+Model!AK203</f>
        <v>-132539.42186</v>
      </c>
      <c r="N27" s="37" t="n">
        <f aca="false">Model!AL203+Model!AM203+Model!AN203</f>
        <v>-114426.20586</v>
      </c>
      <c r="O27" s="37" t="n">
        <f aca="false">Model!AO203+Model!AP203+Model!AQ203</f>
        <v>-179264.8638672</v>
      </c>
      <c r="P27" s="37" t="n">
        <f aca="false">Model!AR203+Model!AS203+Model!AT203</f>
        <v>-317939.4613672</v>
      </c>
      <c r="Q27" s="37" t="n">
        <f aca="false">Model!AU203+Model!AV203+Model!AW203</f>
        <v>-440496.6483672</v>
      </c>
      <c r="R27" s="37" t="n">
        <f aca="false">Model!AX203+Model!AY203+Model!AZ203</f>
        <v>-408187.3993672</v>
      </c>
      <c r="S27" s="37" t="n">
        <f aca="false">Model!BA203+Model!BB203+Model!BC203</f>
        <v>-487279.988604544</v>
      </c>
      <c r="T27" s="37" t="n">
        <f aca="false">Model!BD203+Model!BE203+Model!BF203</f>
        <v>-491151.427604544</v>
      </c>
      <c r="U27" s="37" t="n">
        <f aca="false">Model!BG203+Model!BH203+Model!BI203</f>
        <v>-495022.872104544</v>
      </c>
      <c r="V27" s="37" t="n">
        <f aca="false">Model!BJ203+Model!BK203+Model!BL203</f>
        <v>-498894.311104544</v>
      </c>
      <c r="W27" s="37" t="n">
        <f aca="false">Model!BM203+Model!BN203+Model!BO203</f>
        <v>-390655.348256635</v>
      </c>
      <c r="X27" s="37" t="n">
        <f aca="false">Model!BP203+Model!BQ203+Model!BR203</f>
        <v>-569835.884756635</v>
      </c>
      <c r="Y27" s="37" t="n">
        <f aca="false">Model!BS203+Model!BT203+Model!BU203</f>
        <v>-555324.234756635</v>
      </c>
      <c r="Z27" s="37" t="n">
        <f aca="false">Model!BV203+Model!BW203+Model!BX203</f>
        <v>-555324.234756635</v>
      </c>
      <c r="AA27" s="37" t="n">
        <f aca="false">Model!BY203+Model!BZ203+Model!CA203</f>
        <v>-567785.959451768</v>
      </c>
      <c r="AB27" s="37" t="n">
        <f aca="false">Model!CB203+Model!CC203+Model!CD203</f>
        <v>-559048.959451768</v>
      </c>
      <c r="AC27" s="37" t="n">
        <f aca="false">Model!CE203+Model!CF203+Model!CG203</f>
        <v>-559048.959451768</v>
      </c>
      <c r="AD27" s="37" t="n">
        <f aca="false">Model!CH203+Model!CI203+Model!CJ203</f>
        <v>-552440.932845288</v>
      </c>
      <c r="AE27" s="37" t="n">
        <f aca="false">Model!CK203+Model!CL203+Model!CM203</f>
        <v>-174675.918640803</v>
      </c>
      <c r="AF27" s="37" t="n">
        <f aca="false">Model!CN203+Model!CO203+Model!CP203</f>
        <v>-174675.918640803</v>
      </c>
      <c r="AG27" s="37" t="n">
        <f aca="false">Model!CQ203+Model!CR203+Model!CS203</f>
        <v>-174675.918640803</v>
      </c>
      <c r="AH27" s="37" t="n">
        <f aca="false">Model!CT203+Model!CU203+Model!CV203</f>
        <v>-147610.012596817</v>
      </c>
      <c r="AI27" s="37" t="n">
        <f aca="false">Model!CW203+Model!CX203+Model!CY203</f>
        <v>41984.2782148397</v>
      </c>
      <c r="AJ27" s="37" t="n">
        <f aca="false">Model!CZ203+Model!DA203+Model!DB203</f>
        <v>59431.1271512469</v>
      </c>
      <c r="AK27" s="37" t="n">
        <f aca="false">Model!DC203+Model!DD203+Model!DE203</f>
        <v>59431.1271512469</v>
      </c>
    </row>
    <row r="28" s="1" customFormat="tru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="1" customFormat="tru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1538869.11273391</v>
      </c>
      <c r="E29" s="37" t="n">
        <f aca="false">Model!K212+Model!L212+Model!M212</f>
        <v>175129.388439568</v>
      </c>
      <c r="F29" s="37" t="n">
        <f aca="false">Model!N212+Model!O212+Model!P212</f>
        <v>923549.865029749</v>
      </c>
      <c r="G29" s="37" t="n">
        <f aca="false">Model!Q212+Model!R212+Model!S212</f>
        <v>-194426.089260423</v>
      </c>
      <c r="H29" s="37" t="n">
        <f aca="false">Model!T212+Model!U212+Model!V212</f>
        <v>1494987.60804539</v>
      </c>
      <c r="I29" s="37" t="n">
        <f aca="false">Model!W212+Model!X212+Model!Y212</f>
        <v>2269625.72821322</v>
      </c>
      <c r="J29" s="37" t="n">
        <f aca="false">Model!Z212+Model!AA212+Model!AB212</f>
        <v>2300101.39454391</v>
      </c>
      <c r="K29" s="37" t="n">
        <f aca="false">Model!AC212+Model!AD212+Model!AE212</f>
        <v>1099908.37678735</v>
      </c>
      <c r="L29" s="37" t="n">
        <f aca="false">Model!AF212+Model!AG212+Model!AH212</f>
        <v>2287449.41843723</v>
      </c>
      <c r="M29" s="37" t="n">
        <f aca="false">Model!AI212+Model!AJ212+Model!AK212</f>
        <v>1799071.40108547</v>
      </c>
      <c r="N29" s="37" t="n">
        <f aca="false">Model!AL212+Model!AM212+Model!AN212</f>
        <v>688585.119716383</v>
      </c>
      <c r="O29" s="37" t="n">
        <f aca="false">Model!AO212+Model!AP212+Model!AQ212</f>
        <v>503265.588455273</v>
      </c>
      <c r="P29" s="37" t="n">
        <f aca="false">Model!AR212+Model!AS212+Model!AT212</f>
        <v>797998.590955272</v>
      </c>
      <c r="Q29" s="37" t="n">
        <f aca="false">Model!AU212+Model!AV212+Model!AW212</f>
        <v>784531.173779877</v>
      </c>
      <c r="R29" s="37" t="n">
        <f aca="false">Model!AX212+Model!AY212+Model!AZ212</f>
        <v>425997.37620688</v>
      </c>
      <c r="S29" s="37" t="n">
        <f aca="false">Model!BA212+Model!BB212+Model!BC212</f>
        <v>803823.505488985</v>
      </c>
      <c r="T29" s="37" t="n">
        <f aca="false">Model!BD212+Model!BE212+Model!BF212</f>
        <v>1062588.44664175</v>
      </c>
      <c r="U29" s="37" t="n">
        <f aca="false">Model!BG212+Model!BH212+Model!BI212</f>
        <v>1152954.53292037</v>
      </c>
      <c r="V29" s="37" t="n">
        <f aca="false">Model!BJ212+Model!BK212+Model!BL212</f>
        <v>516552.463446633</v>
      </c>
      <c r="W29" s="37" t="n">
        <f aca="false">Model!BM212+Model!BN212+Model!BO212</f>
        <v>705895.642486948</v>
      </c>
      <c r="X29" s="37" t="n">
        <f aca="false">Model!BP212+Model!BQ212+Model!BR212</f>
        <v>726258.144855104</v>
      </c>
      <c r="Y29" s="37" t="n">
        <f aca="false">Model!BS212+Model!BT212+Model!BU212</f>
        <v>590382.029333506</v>
      </c>
      <c r="Z29" s="37" t="n">
        <f aca="false">Model!BV212+Model!BW212+Model!BX212</f>
        <v>483304.278656911</v>
      </c>
      <c r="AA29" s="37" t="n">
        <f aca="false">Model!BY212+Model!BZ212+Model!CA212</f>
        <v>547821.297878787</v>
      </c>
      <c r="AB29" s="37" t="n">
        <f aca="false">Model!CB212+Model!CC212+Model!CD212</f>
        <v>714616.776041707</v>
      </c>
      <c r="AC29" s="37" t="n">
        <f aca="false">Model!CE212+Model!CF212+Model!CG212</f>
        <v>529122.871920176</v>
      </c>
      <c r="AD29" s="37" t="n">
        <f aca="false">Model!CH212+Model!CI212+Model!CJ212</f>
        <v>363239.320773515</v>
      </c>
      <c r="AE29" s="37" t="n">
        <f aca="false">Model!CK212+Model!CL212+Model!CM212</f>
        <v>480383.703879761</v>
      </c>
      <c r="AF29" s="37" t="n">
        <f aca="false">Model!CN212+Model!CO212+Model!CP212</f>
        <v>181493.401480824</v>
      </c>
      <c r="AG29" s="37" t="n">
        <f aca="false">Model!CQ212+Model!CR212+Model!CS212</f>
        <v>-364520.66328396</v>
      </c>
      <c r="AH29" s="37" t="n">
        <f aca="false">Model!CT212+Model!CU212+Model!CV212</f>
        <v>-428056.910028509</v>
      </c>
      <c r="AI29" s="37" t="n">
        <f aca="false">Model!CW212+Model!CX212+Model!CY212</f>
        <v>-808584.956165487</v>
      </c>
      <c r="AJ29" s="37" t="n">
        <f aca="false">Model!CZ212+Model!DA212+Model!DB212</f>
        <v>-1206487.05722908</v>
      </c>
      <c r="AK29" s="37" t="n">
        <f aca="false">Model!DC212+Model!DD212+Model!DE212</f>
        <v>-1387073.55722908</v>
      </c>
    </row>
    <row r="30" s="1" customFormat="tru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s="1" customFormat="tru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="1" customFormat="tru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="1" customFormat="tru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="1" customFormat="tru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-250000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-250000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750000</v>
      </c>
      <c r="G42" s="96" t="n">
        <f aca="false">Model!S227</f>
        <v>750000</v>
      </c>
      <c r="H42" s="96" t="n">
        <f aca="false">Model!V227</f>
        <v>750000</v>
      </c>
      <c r="I42" s="96" t="n">
        <f aca="false">Model!Y227</f>
        <v>750000</v>
      </c>
      <c r="J42" s="96" t="n">
        <f aca="false">Model!AB227</f>
        <v>500000</v>
      </c>
      <c r="K42" s="96" t="n">
        <f aca="false">Model!AE227</f>
        <v>500000</v>
      </c>
      <c r="L42" s="96" t="n">
        <f aca="false">Model!AH227</f>
        <v>500000</v>
      </c>
      <c r="M42" s="96" t="n">
        <f aca="false">Model!AK227</f>
        <v>500000</v>
      </c>
      <c r="N42" s="96" t="n">
        <f aca="false">Model!AN227</f>
        <v>250000</v>
      </c>
      <c r="O42" s="96" t="n">
        <f aca="false">Model!AQ227</f>
        <v>250000</v>
      </c>
      <c r="P42" s="96" t="n">
        <f aca="false">Model!AT227</f>
        <v>250000</v>
      </c>
      <c r="Q42" s="96" t="n">
        <f aca="false">Model!AW227</f>
        <v>250000</v>
      </c>
      <c r="R42" s="96" t="n">
        <f aca="false">Model!AZ227</f>
        <v>0</v>
      </c>
      <c r="S42" s="96" t="n">
        <f aca="false">Model!BC227</f>
        <v>0</v>
      </c>
      <c r="T42" s="96" t="n">
        <f aca="false">Model!BF227</f>
        <v>0</v>
      </c>
      <c r="U42" s="96" t="n">
        <f aca="false">Model!BI227</f>
        <v>0</v>
      </c>
      <c r="V42" s="96" t="n">
        <f aca="false">Model!BL227</f>
        <v>0</v>
      </c>
      <c r="W42" s="96" t="n">
        <f aca="false">Model!BO227</f>
        <v>0</v>
      </c>
      <c r="X42" s="96" t="n">
        <f aca="false">Model!BR227</f>
        <v>0</v>
      </c>
      <c r="Y42" s="96" t="n">
        <f aca="false">Model!BU227</f>
        <v>0</v>
      </c>
      <c r="Z42" s="96" t="n">
        <f aca="false">Model!BX227</f>
        <v>0</v>
      </c>
      <c r="AA42" s="96" t="n">
        <f aca="false">Model!CA227</f>
        <v>0</v>
      </c>
      <c r="AB42" s="96" t="n">
        <f aca="false">Model!CD227</f>
        <v>0</v>
      </c>
      <c r="AC42" s="96" t="n">
        <f aca="false">Model!CG227</f>
        <v>0</v>
      </c>
      <c r="AD42" s="96" t="n">
        <f aca="false">Model!CJ227</f>
        <v>0</v>
      </c>
      <c r="AE42" s="96" t="n">
        <f aca="false">Model!CM227</f>
        <v>0</v>
      </c>
      <c r="AF42" s="96" t="n">
        <f aca="false">Model!CP227</f>
        <v>0</v>
      </c>
      <c r="AG42" s="96" t="n">
        <f aca="false">Model!CS227</f>
        <v>0</v>
      </c>
      <c r="AH42" s="96" t="n">
        <f aca="false">Model!CV227</f>
        <v>0</v>
      </c>
      <c r="AI42" s="96" t="n">
        <f aca="false">Model!CY227</f>
        <v>0</v>
      </c>
      <c r="AJ42" s="96" t="n">
        <f aca="false">Model!DB227</f>
        <v>0</v>
      </c>
      <c r="AK42" s="96" t="n">
        <f aca="false">Model!DE227</f>
        <v>0</v>
      </c>
    </row>
    <row r="43" s="1" customFormat="tru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="1" customFormat="tru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50481590.1377726</v>
      </c>
      <c r="N46" s="96" t="n">
        <f aca="false">Model!AN260</f>
        <v>50913129.715966</v>
      </c>
      <c r="O46" s="96" t="n">
        <f aca="false">Model!AQ260</f>
        <v>39189375.635742</v>
      </c>
      <c r="P46" s="96" t="n">
        <f aca="false">Model!AT260</f>
        <v>27549545.054386</v>
      </c>
      <c r="Q46" s="96" t="n">
        <f aca="false">Model!AW260</f>
        <v>18101319.501624</v>
      </c>
      <c r="R46" s="96" t="n">
        <f aca="false">Model!AZ260</f>
        <v>24056721.887544</v>
      </c>
      <c r="S46" s="96" t="n">
        <f aca="false">Model!BC260</f>
        <v>15913079.53832</v>
      </c>
      <c r="T46" s="96" t="n">
        <f aca="false">Model!BF260</f>
        <v>9476215.58668</v>
      </c>
      <c r="U46" s="96" t="n">
        <f aca="false">Model!BI260</f>
        <v>4842735</v>
      </c>
      <c r="V46" s="96" t="n">
        <f aca="false">Model!BL260</f>
        <v>18399900</v>
      </c>
      <c r="W46" s="96" t="n">
        <f aca="false">Model!BO260</f>
        <v>13755339</v>
      </c>
      <c r="X46" s="96" t="n">
        <f aca="false">Model!BR260</f>
        <v>9653670</v>
      </c>
      <c r="Y46" s="96" t="n">
        <f aca="false">Model!BU260</f>
        <v>5811282</v>
      </c>
      <c r="Z46" s="96" t="n">
        <f aca="false">Model!BX260</f>
        <v>16131696</v>
      </c>
      <c r="AA46" s="96" t="n">
        <f aca="false">Model!CA260</f>
        <v>11608626</v>
      </c>
      <c r="AB46" s="96" t="n">
        <f aca="false">Model!CD260</f>
        <v>8044725</v>
      </c>
      <c r="AC46" s="96" t="n">
        <f aca="false">Model!CG260</f>
        <v>4842735</v>
      </c>
      <c r="AD46" s="96" t="n">
        <f aca="false">Model!CJ260</f>
        <v>15696180</v>
      </c>
      <c r="AE46" s="96" t="n">
        <f aca="false">Model!CM260</f>
        <v>11529075</v>
      </c>
      <c r="AF46" s="96" t="n">
        <f aca="false">Model!CP260</f>
        <v>8044725</v>
      </c>
      <c r="AG46" s="96" t="n">
        <f aca="false">Model!CS260</f>
        <v>4842735</v>
      </c>
      <c r="AH46" s="96" t="n">
        <f aca="false">Model!CV260</f>
        <v>2177580</v>
      </c>
      <c r="AI46" s="96" t="n">
        <f aca="false">Model!CY260</f>
        <v>397755</v>
      </c>
      <c r="AJ46" s="96" t="n">
        <f aca="false">Model!DB260</f>
        <v>0</v>
      </c>
      <c r="AK46" s="96" t="n">
        <f aca="false">Model!DE260</f>
        <v>0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="1" customFormat="tru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2731531.7569289</v>
      </c>
      <c r="E48" s="86" t="n">
        <f aca="false">Model!M273</f>
        <v>3330232.18849943</v>
      </c>
      <c r="F48" s="86" t="n">
        <f aca="false">Model!P273</f>
        <v>4304631.00255256</v>
      </c>
      <c r="G48" s="86" t="n">
        <f aca="false">Model!S273</f>
        <v>4268189.21236794</v>
      </c>
      <c r="H48" s="86" t="n">
        <f aca="false">Model!V273</f>
        <v>5857753.13426711</v>
      </c>
      <c r="I48" s="86" t="n">
        <f aca="false">Model!Y273</f>
        <v>8367428.12672326</v>
      </c>
      <c r="J48" s="86" t="n">
        <f aca="false">Model!AB273</f>
        <v>10651335.418495</v>
      </c>
      <c r="K48" s="86" t="n">
        <f aca="false">Model!AE273</f>
        <v>12393772.8356261</v>
      </c>
      <c r="L48" s="86" t="n">
        <f aca="false">Model!AH273</f>
        <v>14035879.0551663</v>
      </c>
      <c r="M48" s="86" t="n">
        <f aca="false">Model!AK273</f>
        <v>16273008.6234203</v>
      </c>
      <c r="N48" s="86" t="n">
        <f aca="false">Model!AN273</f>
        <v>17695962.5446581</v>
      </c>
      <c r="O48" s="86" t="n">
        <f aca="false">Model!AQ273</f>
        <v>18199304.5095128</v>
      </c>
      <c r="P48" s="86" t="n">
        <f aca="false">Model!AT273</f>
        <v>18966103.1843676</v>
      </c>
      <c r="Q48" s="86" t="n">
        <f aca="false">Model!AW273</f>
        <v>20671534.1257712</v>
      </c>
      <c r="R48" s="86" t="n">
        <f aca="false">Model!AZ273</f>
        <v>21194034.487715</v>
      </c>
      <c r="S48" s="86" t="n">
        <f aca="false">Model!BC273</f>
        <v>22430789.3306783</v>
      </c>
      <c r="T48" s="86" t="n">
        <f aca="false">Model!BF273</f>
        <v>23810090.5312943</v>
      </c>
      <c r="U48" s="86" t="n">
        <f aca="false">Model!BI273</f>
        <v>25826518.8169037</v>
      </c>
      <c r="V48" s="86" t="n">
        <f aca="false">Model!BL273</f>
        <v>26709234.5139549</v>
      </c>
      <c r="W48" s="86" t="n">
        <f aca="false">Model!BO273</f>
        <v>27956575.2321985</v>
      </c>
      <c r="X48" s="86" t="n">
        <f aca="false">Model!BR273</f>
        <v>29104588.3318102</v>
      </c>
      <c r="Y48" s="86" t="n">
        <f aca="false">Model!BU273</f>
        <v>30362258.2259003</v>
      </c>
      <c r="Z48" s="86" t="n">
        <f aca="false">Model!BX273</f>
        <v>31287117.2443139</v>
      </c>
      <c r="AA48" s="86" t="n">
        <f aca="false">Model!CA273</f>
        <v>32514688.1316444</v>
      </c>
      <c r="AB48" s="86" t="n">
        <f aca="false">Model!CD273</f>
        <v>33674584.3721379</v>
      </c>
      <c r="AC48" s="86" t="n">
        <f aca="false">Model!CG273</f>
        <v>34910837.1335099</v>
      </c>
      <c r="AD48" s="86" t="n">
        <f aca="false">Model!CJ273</f>
        <v>35773244.3696287</v>
      </c>
      <c r="AE48" s="86" t="n">
        <f aca="false">Model!CM273</f>
        <v>36709115.9996492</v>
      </c>
      <c r="AF48" s="86" t="n">
        <f aca="false">Model!CP273</f>
        <v>37145646.3122709</v>
      </c>
      <c r="AG48" s="86" t="n">
        <f aca="false">Model!CS273</f>
        <v>37279954.3351277</v>
      </c>
      <c r="AH48" s="86" t="n">
        <f aca="false">Model!CV273</f>
        <v>37123209.190196</v>
      </c>
      <c r="AI48" s="86" t="n">
        <f aca="false">Model!CY273</f>
        <v>36640133.4833157</v>
      </c>
      <c r="AJ48" s="86" t="n">
        <f aca="false">Model!DB273</f>
        <v>35545772.4739354</v>
      </c>
      <c r="AK48" s="86" t="n">
        <f aca="false">Model!DE273</f>
        <v>34099267.789555</v>
      </c>
    </row>
    <row r="49" s="1" customFormat="tru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-622368.086666667</v>
      </c>
      <c r="F49" s="86" t="n">
        <f aca="false">Model!P281</f>
        <v>-1429652.96952381</v>
      </c>
      <c r="G49" s="86" t="n">
        <f aca="false">Model!S281</f>
        <v>-2089973.26632381</v>
      </c>
      <c r="H49" s="86" t="n">
        <f aca="false">Model!V281</f>
        <v>-2838862.51312381</v>
      </c>
      <c r="I49" s="86" t="n">
        <f aca="false">Model!Y281</f>
        <v>-3434920.78552381</v>
      </c>
      <c r="J49" s="86" t="n">
        <f aca="false">Model!AB281</f>
        <v>-4176341.64752381</v>
      </c>
      <c r="K49" s="86" t="n">
        <f aca="false">Model!AE281</f>
        <v>-4519428.20116241</v>
      </c>
      <c r="L49" s="86" t="n">
        <f aca="false">Model!AH281</f>
        <v>-4534520.25352241</v>
      </c>
      <c r="M49" s="86" t="n">
        <f aca="false">Model!AK281</f>
        <v>-4667059.67538241</v>
      </c>
      <c r="N49" s="86" t="n">
        <f aca="false">Model!AN281</f>
        <v>-5031485.88124241</v>
      </c>
      <c r="O49" s="86" t="n">
        <f aca="false">Model!AQ281</f>
        <v>-5210750.74510961</v>
      </c>
      <c r="P49" s="86" t="n">
        <f aca="false">Model!AT281</f>
        <v>-5528690.20647681</v>
      </c>
      <c r="Q49" s="86" t="n">
        <f aca="false">Model!AW281</f>
        <v>-5969186.85484401</v>
      </c>
      <c r="R49" s="86" t="n">
        <f aca="false">Model!AZ281</f>
        <v>-6627374.25421121</v>
      </c>
      <c r="S49" s="86" t="n">
        <f aca="false">Model!BC281</f>
        <v>-7114654.24281575</v>
      </c>
      <c r="T49" s="86" t="n">
        <f aca="false">Model!BF281</f>
        <v>-7605805.6704203</v>
      </c>
      <c r="U49" s="86" t="n">
        <f aca="false">Model!BI281</f>
        <v>-8100828.54252484</v>
      </c>
      <c r="V49" s="86" t="n">
        <f aca="false">Model!BL281</f>
        <v>-8599722.85362938</v>
      </c>
      <c r="W49" s="86" t="n">
        <f aca="false">Model!BO281</f>
        <v>-8990378.20188602</v>
      </c>
      <c r="X49" s="86" t="n">
        <f aca="false">Model!BR281</f>
        <v>-9560214.08664265</v>
      </c>
      <c r="Y49" s="86" t="n">
        <f aca="false">Model!BU281</f>
        <v>-10115538.3213993</v>
      </c>
      <c r="Z49" s="86" t="n">
        <f aca="false">Model!BX281</f>
        <v>-10670862.5561559</v>
      </c>
      <c r="AA49" s="86" t="n">
        <f aca="false">Model!CA281</f>
        <v>-11238648.5156077</v>
      </c>
      <c r="AB49" s="86" t="n">
        <f aca="false">Model!CD281</f>
        <v>-11797697.4750595</v>
      </c>
      <c r="AC49" s="86" t="n">
        <f aca="false">Model!CG281</f>
        <v>-12356746.4345112</v>
      </c>
      <c r="AD49" s="86" t="n">
        <f aca="false">Model!CJ281</f>
        <v>-12909187.3673565</v>
      </c>
      <c r="AE49" s="86" t="n">
        <f aca="false">Model!CM281</f>
        <v>-13083863.2859973</v>
      </c>
      <c r="AF49" s="86" t="n">
        <f aca="false">Model!CP281</f>
        <v>-13258539.2046381</v>
      </c>
      <c r="AG49" s="86" t="n">
        <f aca="false">Model!CS281</f>
        <v>-13433215.1232789</v>
      </c>
      <c r="AH49" s="86" t="n">
        <f aca="false">Model!CV281</f>
        <v>-13580825.1358757</v>
      </c>
      <c r="AI49" s="86" t="n">
        <f aca="false">Model!CY281</f>
        <v>-13538840.8576609</v>
      </c>
      <c r="AJ49" s="86" t="n">
        <f aca="false">Model!DB281</f>
        <v>-13479409.7305097</v>
      </c>
      <c r="AK49" s="86" t="n">
        <f aca="false">Model!DE281</f>
        <v>-13419978.6033584</v>
      </c>
    </row>
    <row r="50" s="1" customFormat="tru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-647358.857810259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-2260349.76735005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-3765724.88719954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-1395513.37787212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-1733018.02221277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-1277161.40490146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-1144257.20792228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2563918.32026223</v>
      </c>
      <c r="E51" s="87" t="n">
        <f aca="false">Model!M286</f>
        <v>2707864.10183276</v>
      </c>
      <c r="F51" s="87" t="n">
        <f aca="false">Model!P286</f>
        <v>2227619.1752185</v>
      </c>
      <c r="G51" s="87" t="n">
        <f aca="false">Model!S286</f>
        <v>2178215.94604414</v>
      </c>
      <c r="H51" s="87" t="n">
        <f aca="false">Model!V286</f>
        <v>3018890.6211433</v>
      </c>
      <c r="I51" s="87" t="n">
        <f aca="false">Model!Y286</f>
        <v>4932507.34119945</v>
      </c>
      <c r="J51" s="87" t="n">
        <f aca="false">Model!AB286</f>
        <v>4214644.00362112</v>
      </c>
      <c r="K51" s="87" t="n">
        <f aca="false">Model!AE286</f>
        <v>7874344.63446366</v>
      </c>
      <c r="L51" s="87" t="n">
        <f aca="false">Model!AH286</f>
        <v>9501358.80164388</v>
      </c>
      <c r="M51" s="87" t="n">
        <f aca="false">Model!AK286</f>
        <v>11605948.9480378</v>
      </c>
      <c r="N51" s="87" t="n">
        <f aca="false">Model!AN286</f>
        <v>8898751.77621611</v>
      </c>
      <c r="O51" s="87" t="n">
        <f aca="false">Model!AQ286</f>
        <v>12988553.7644032</v>
      </c>
      <c r="P51" s="87" t="n">
        <f aca="false">Model!AT286</f>
        <v>13437412.9778908</v>
      </c>
      <c r="Q51" s="87" t="n">
        <f aca="false">Model!AW286</f>
        <v>14702347.2709272</v>
      </c>
      <c r="R51" s="87" t="n">
        <f aca="false">Model!AZ286</f>
        <v>13171146.8556317</v>
      </c>
      <c r="S51" s="87" t="n">
        <f aca="false">Model!BC286</f>
        <v>15316135.0878625</v>
      </c>
      <c r="T51" s="87" t="n">
        <f aca="false">Model!BF286</f>
        <v>16204284.860874</v>
      </c>
      <c r="U51" s="87" t="n">
        <f aca="false">Model!BI286</f>
        <v>17725690.2743789</v>
      </c>
      <c r="V51" s="87" t="n">
        <f aca="false">Model!BL286</f>
        <v>16376493.6381127</v>
      </c>
      <c r="W51" s="87" t="n">
        <f aca="false">Model!BO286</f>
        <v>18966197.0303125</v>
      </c>
      <c r="X51" s="87" t="n">
        <f aca="false">Model!BR286</f>
        <v>19544374.2451676</v>
      </c>
      <c r="Y51" s="87" t="n">
        <f aca="false">Model!BU286</f>
        <v>20246719.9045011</v>
      </c>
      <c r="Z51" s="87" t="n">
        <f aca="false">Model!BX286</f>
        <v>19339093.2832565</v>
      </c>
      <c r="AA51" s="87" t="n">
        <f aca="false">Model!CA286</f>
        <v>21276039.6160368</v>
      </c>
      <c r="AB51" s="87" t="n">
        <f aca="false">Model!CD286</f>
        <v>21876886.8970785</v>
      </c>
      <c r="AC51" s="87" t="n">
        <f aca="false">Model!CG286</f>
        <v>22554090.6989986</v>
      </c>
      <c r="AD51" s="87" t="n">
        <f aca="false">Model!CJ286</f>
        <v>21719799.7943499</v>
      </c>
      <c r="AE51" s="87" t="n">
        <f aca="false">Model!CM286</f>
        <v>23625252.7136519</v>
      </c>
      <c r="AF51" s="87" t="n">
        <f aca="false">Model!CP286</f>
        <v>23887107.1076327</v>
      </c>
      <c r="AG51" s="87" t="n">
        <f aca="false">Model!CS286</f>
        <v>23846739.2118488</v>
      </c>
      <c r="AH51" s="87" t="n">
        <f aca="false">Model!CV286</f>
        <v>23542384.0543203</v>
      </c>
      <c r="AI51" s="87" t="n">
        <f aca="false">Model!CY286</f>
        <v>23101292.6256548</v>
      </c>
      <c r="AJ51" s="87" t="n">
        <f aca="false">Model!DB286</f>
        <v>22066362.7434257</v>
      </c>
      <c r="AK51" s="87" t="n">
        <f aca="false">Model!DE286</f>
        <v>20679289.1861966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278</v>
      </c>
    </row>
    <row r="2" s="1" customFormat="tru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6409057.07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7025595.65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0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0.251459036074756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0.205696144781689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285</v>
      </c>
    </row>
    <row r="2" s="1" customFormat="tru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-2377307.45666667</v>
      </c>
      <c r="D9" s="115" t="n">
        <f aca="false">C9-B9</f>
        <v>-719470.676666667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-1898515.81666667</v>
      </c>
      <c r="D10" s="117" t="n">
        <f aca="false">C10-B10</f>
        <v>-888060.946666667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1300512.04</v>
      </c>
      <c r="D13" s="115" t="n">
        <f aca="false">C13-B13</f>
        <v>1300512.04</v>
      </c>
      <c r="E13" s="115" t="n">
        <f aca="false">AM36+AM38</f>
        <v>0</v>
      </c>
      <c r="F13" s="115" t="n">
        <f aca="false">AL36+AL38</f>
        <v>1150512.04</v>
      </c>
      <c r="G13" s="115" t="n">
        <f aca="false">F13-E13</f>
        <v>1150512.04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-336671.750808136</v>
      </c>
      <c r="D14" s="115" t="n">
        <f aca="false">C14-B14</f>
        <v>-336671.750808136</v>
      </c>
      <c r="E14" s="115" t="n">
        <f aca="false">AM39+AM40</f>
        <v>0</v>
      </c>
      <c r="F14" s="115" t="n">
        <f aca="false">AL39+AL40</f>
        <v>-1966.5</v>
      </c>
      <c r="G14" s="115" t="n">
        <f aca="false">F14-E14</f>
        <v>-1966.5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7203170.66617348</v>
      </c>
      <c r="D15" s="117" t="n">
        <f aca="false">C15-B15</f>
        <v>1380878.71617348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3185511.55784014</v>
      </c>
      <c r="D17" s="117" t="n">
        <f aca="false">C17-B17</f>
        <v>1227101.10784014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1286995.74117348</v>
      </c>
      <c r="D18" s="119" t="n">
        <f aca="false">C18-B18</f>
        <v>339040.161173477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387243.921173475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6409057.07</v>
      </c>
      <c r="U36" s="115" t="n">
        <f aca="false">Budget!I12</f>
        <v>4969335.52</v>
      </c>
      <c r="V36" s="115" t="n">
        <f aca="false">IF(T36="","",T36-U36)</f>
        <v>1439721.55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SUM(Budget!$C12:INDEX(Budget!$C12:$N12,$B$27))</f>
        <v>26362824.7</v>
      </c>
      <c r="AN36" s="117" t="n">
        <f aca="false">AL36-AM36</f>
        <v>-762308.66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7025595.65</v>
      </c>
      <c r="U37" s="117" t="n">
        <f aca="false">Budget!I13</f>
        <v>5523587.47</v>
      </c>
      <c r="V37" s="117" t="n">
        <f aca="false">IF(T37="","",T37-U37)</f>
        <v>1502008.18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SUM(Budget!$C13:INDEX(Budget!$C13:$N13,$B$27))</f>
        <v>29368064.09</v>
      </c>
      <c r="AN37" s="117" t="n">
        <f aca="false">AL37-AM37</f>
        <v>-833257.389999997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Budget!I15</f>
        <v>0</v>
      </c>
      <c r="V39" s="115" t="n">
        <f aca="false">IF(T39="","",T39-U39)</f>
        <v>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SUM(Budget!$C15:INDEX(Budget!$C15:$N15,$B$27))</f>
        <v>0</v>
      </c>
      <c r="AN39" s="117" t="n">
        <f aca="false">AL39-AM39</f>
        <v>0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0.251459036074756</v>
      </c>
      <c r="U42" s="115" t="n">
        <f aca="false">Budget!I18</f>
        <v>0.1</v>
      </c>
      <c r="V42" s="115" t="n">
        <f aca="false">IF(T42="","",T42-U42)</f>
        <v>0.151459036074756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SUM(Budget!$C18:INDEX(Budget!$C18:$N18,$B$27))</f>
        <v>0.72</v>
      </c>
      <c r="AN42" s="117" t="n">
        <f aca="false">AL42-AM42</f>
        <v>0.216571217230614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0.205696144781689</v>
      </c>
      <c r="U82" s="115" t="n">
        <f aca="false">Budget!I58</f>
        <v>0.04</v>
      </c>
      <c r="V82" s="115" t="n">
        <f aca="false">IF(T82="","",T82-U82)</f>
        <v>0.165696144781688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SUM(Budget!$C58:INDEX(Budget!$C58:$N58,$B$27))</f>
        <v>0.15</v>
      </c>
      <c r="AN82" s="117" t="n">
        <f aca="false">AL82-AM82</f>
        <v>0.172940796877251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320</v>
      </c>
    </row>
    <row r="2" s="1" customFormat="tru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-2377307.45666667</v>
      </c>
      <c r="D9" s="115" t="n">
        <f aca="false">C9-B9</f>
        <v>-1046036.45166667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-1898515.81666667</v>
      </c>
      <c r="D10" s="117" t="n">
        <f aca="false">C10-B10</f>
        <v>-1040036.45166667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1300512.04</v>
      </c>
      <c r="D13" s="115" t="n">
        <f aca="false">C13-B13</f>
        <v>1330235.38034369</v>
      </c>
      <c r="E13" s="115" t="n">
        <f aca="false">AM36+AM38</f>
        <v>-29723.3446890079</v>
      </c>
      <c r="F13" s="115" t="n">
        <f aca="false">AL36+AL38</f>
        <v>1150512.04</v>
      </c>
      <c r="G13" s="115" t="n">
        <f aca="false">F13-E13</f>
        <v>1180235.38468901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-336671.750808136</v>
      </c>
      <c r="D14" s="115" t="n">
        <f aca="false">C14-B14</f>
        <v>-1046844.31160814</v>
      </c>
      <c r="E14" s="115" t="n">
        <f aca="false">AM39+AM40</f>
        <v>324593.7048</v>
      </c>
      <c r="F14" s="115" t="n">
        <f aca="false">AL39+AL40</f>
        <v>-1966.5</v>
      </c>
      <c r="G14" s="115" t="n">
        <f aca="false">F14-E14</f>
        <v>-326560.2048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7203170.66617348</v>
      </c>
      <c r="D15" s="117" t="n">
        <f aca="false">C15-B15</f>
        <v>-44702.7148086326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3185511.55784014</v>
      </c>
      <c r="D17" s="117" t="n">
        <f aca="false">C17-B17</f>
        <v>1171376.0748477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1286995.74117348</v>
      </c>
      <c r="D18" s="119" t="n">
        <f aca="false">C18-B18</f>
        <v>131339.62318103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387243.921173475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6409057.07</v>
      </c>
      <c r="U36" s="115" t="n">
        <f aca="false">'Reforecast Q1 2026'!I12</f>
        <v>5100719.4</v>
      </c>
      <c r="V36" s="115" t="n">
        <f aca="false">IF(T36="","",T36-U36)</f>
        <v>1308337.67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SUM('Reforecast Q1 2026'!$C12:INDEX('Reforecast Q1 2026'!$C12:$N12,$B$27))</f>
        <v>23934215.99</v>
      </c>
      <c r="AN36" s="117" t="n">
        <f aca="false">AL36-AM36</f>
        <v>1666300.05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7025595.65</v>
      </c>
      <c r="U37" s="117" t="n">
        <f aca="false">'Reforecast Q1 2026'!I13</f>
        <v>5733416.58965458</v>
      </c>
      <c r="V37" s="117" t="n">
        <f aca="false">IF(T37="","",T37-U37)</f>
        <v>1292179.06034542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SUM('Reforecast Q1 2026'!$C13:INDEX('Reforecast Q1 2026'!$C13:$N13,$B$27))</f>
        <v>26767192.0684174</v>
      </c>
      <c r="AN37" s="117" t="n">
        <f aca="false">AL37-AM37</f>
        <v>1767614.63158263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'Reforecast Q1 2026'!I15</f>
        <v>644526.72</v>
      </c>
      <c r="V39" s="115" t="n">
        <f aca="false">IF(T39="","",T39-U39)</f>
        <v>-644526.72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SUM('Reforecast Q1 2026'!$C15:INDEX('Reforecast Q1 2026'!$C15:$N15,$B$27))</f>
        <v>644526.72</v>
      </c>
      <c r="AN39" s="117" t="n">
        <f aca="false">AL39-AM39</f>
        <v>-644526.72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0.251459036074756</v>
      </c>
      <c r="U42" s="115" t="n">
        <f aca="false">'Reforecast Q1 2026'!I18</f>
        <v>0.167309905929422</v>
      </c>
      <c r="V42" s="115" t="n">
        <f aca="false">IF(T42="","",T42-U42)</f>
        <v>0.0841491301453348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SUM('Reforecast Q1 2026'!$C18:INDEX('Reforecast Q1 2026'!$C18:$N18,$B$27))</f>
        <v>0.827440652276789</v>
      </c>
      <c r="AN42" s="117" t="n">
        <f aca="false">AL42-AM42</f>
        <v>0.109130564953825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0.205696144781689</v>
      </c>
      <c r="U82" s="115" t="n">
        <f aca="false">'Reforecast Q1 2026'!I58</f>
        <v>0.0835258951271783</v>
      </c>
      <c r="V82" s="115" t="n">
        <f aca="false">IF(T82="","",T82-U82)</f>
        <v>0.12217024965451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SUM('Reforecast Q1 2026'!$C58:INDEX('Reforecast Q1 2026'!$C58:$N58,$B$27))</f>
        <v>0.0578621835156132</v>
      </c>
      <c r="AN82" s="117" t="n">
        <f aca="false">AL82-AM82</f>
        <v>0.265078613361637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327</v>
      </c>
    </row>
    <row r="2" s="1" customFormat="true" ht="15" hidden="false" customHeight="true" outlineLevel="0" collapsed="false">
      <c r="A2" s="73" t="s">
        <v>328</v>
      </c>
    </row>
    <row r="3" s="1" customFormat="tru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s="1" customFormat="tru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s="1" customFormat="tru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6409057.07</v>
      </c>
      <c r="AB10" s="130" t="n">
        <f aca="false">IF(OR(7&gt;$B$3,ISBLANK(Actuals!I12)),"",Budget!I12-Actuals!I12)</f>
        <v>-1439721.55</v>
      </c>
      <c r="AC10" s="130" t="n">
        <f aca="false">IFERROR(IF(OR(7&gt;$B$3,ISBLANK(Actuals!I12)),"",(Budget!I12-Actuals!I12)/ABS(Budget!I12)),"")</f>
        <v>-0.289721139618281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25600516.04</v>
      </c>
      <c r="AZ10" s="132" t="n">
        <f aca="false">AX10-AY10</f>
        <v>762308.66</v>
      </c>
    </row>
    <row r="11" s="1" customFormat="tru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s="1" customFormat="tru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0</v>
      </c>
      <c r="AB12" s="130" t="n">
        <f aca="false">IF(OR(7&gt;$B$3,ISBLANK(Actuals!I15)),"",Budget!I15-Actuals!I15)</f>
        <v>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0</v>
      </c>
      <c r="AZ12" s="132" t="n">
        <f aca="false">AX12-AY12</f>
        <v>0</v>
      </c>
    </row>
    <row r="13" s="1" customFormat="tru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s="1" customFormat="tru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s="1" customFormat="tru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s="1" customFormat="tru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s="1" customFormat="tru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s="1" customFormat="tru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s="1" customFormat="tru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s="1" customFormat="tru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s="1" customFormat="tru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s="1" customFormat="tru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s="1" customFormat="tru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s="1" customFormat="tru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s="1" customFormat="tru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s="1" customFormat="tru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s="1" customFormat="tru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s="1" customFormat="tru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s="1" customFormat="tru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s="1" customFormat="tru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s="1" customFormat="tru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s="1" customFormat="tru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s="1" customFormat="tru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s="1" customFormat="tru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s="1" customFormat="tru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s="1" customFormat="tru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s="1" customFormat="tru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s="1" customFormat="tru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s="1" customFormat="tru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s="1" customFormat="tru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s="1" customFormat="tru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s="1" customFormat="tru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s="1" customFormat="tru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s="1" customFormat="tru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s="1" customFormat="tru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s="1" customFormat="tru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s="1" customFormat="tru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s="1" customFormat="tru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s="1" customFormat="tru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s="1" customFormat="tru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s="1" customFormat="tru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s="1" customFormat="tru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s="1" customFormat="tru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s="1" customFormat="tru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s="1" customFormat="tru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s="1" customFormat="tru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s="1" customFormat="tru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s="1" customFormat="tru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s="1" customFormat="tru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s="1" customFormat="tru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s="1" customFormat="tru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s="1" customFormat="tru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s="1" customFormat="tru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s="1" customFormat="tru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s="1" customFormat="tru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s="1" customFormat="tru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s="1" customFormat="tru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s="1" customFormat="tru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s="1" customFormat="tru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s="1" customFormat="tru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s="1" customFormat="tru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s="1" customFormat="tru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s="1" customFormat="tru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348</v>
      </c>
    </row>
    <row r="2" s="1" customFormat="tru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s="1" customFormat="tru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s="1" customFormat="tru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6409057.07</v>
      </c>
      <c r="AB10" s="130" t="n">
        <f aca="false">IF(OR(7&gt;$B$3,ISBLANK(Actuals!I12)),"",'Reforecast Q1 2026'!I12-Actuals!I12)</f>
        <v>-1308337.67</v>
      </c>
      <c r="AC10" s="130" t="n">
        <f aca="false">IFERROR(IF(OR(7&gt;$B$3,ISBLANK(Actuals!I12)),"",('Reforecast Q1 2026'!I12-Actuals!I12)/ABS('Reforecast Q1 2026'!I12)),"")</f>
        <v>-0.256500616364037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25600516.04</v>
      </c>
      <c r="AZ10" s="132" t="n">
        <f aca="false">AX10-AY10</f>
        <v>-1666300.05</v>
      </c>
    </row>
    <row r="11" s="1" customFormat="tru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s="1" customFormat="tru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0</v>
      </c>
      <c r="AB12" s="130" t="n">
        <f aca="false">IF(OR(7&gt;$B$3,ISBLANK(Actuals!I15)),"",'Reforecast Q1 2026'!I15-Actuals!I15)</f>
        <v>644526.72</v>
      </c>
      <c r="AC12" s="130" t="n">
        <f aca="false">IFERROR(IF(OR(7&gt;$B$3,ISBLANK(Actuals!I15)),"",('Reforecast Q1 2026'!I15-Actuals!I15)/ABS('Reforecast Q1 2026'!I15)),"")</f>
        <v>1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0</v>
      </c>
      <c r="AZ12" s="132" t="n">
        <f aca="false">AX12-AY12</f>
        <v>644526.72</v>
      </c>
    </row>
    <row r="13" s="1" customFormat="tru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s="1" customFormat="tru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s="1" customFormat="tru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s="1" customFormat="tru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s="1" customFormat="tru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s="1" customFormat="tru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s="1" customFormat="tru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s="1" customFormat="tru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s="1" customFormat="tru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s="1" customFormat="tru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s="1" customFormat="tru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s="1" customFormat="tru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s="1" customFormat="tru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s="1" customFormat="tru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s="1" customFormat="tru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s="1" customFormat="tru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s="1" customFormat="tru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s="1" customFormat="tru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s="1" customFormat="tru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s="1" customFormat="tru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s="1" customFormat="tru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s="1" customFormat="tru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s="1" customFormat="tru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s="1" customFormat="tru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s="1" customFormat="tru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s="1" customFormat="tru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s="1" customFormat="tru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s="1" customFormat="tru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s="1" customFormat="tru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s="1" customFormat="tru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s="1" customFormat="tru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s="1" customFormat="tru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s="1" customFormat="tru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s="1" customFormat="tru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s="1" customFormat="tru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s="1" customFormat="tru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s="1" customFormat="tru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s="1" customFormat="tru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s="1" customFormat="tru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s="1" customFormat="tru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s="1" customFormat="tru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s="1" customFormat="tru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s="1" customFormat="tru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s="1" customFormat="tru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s="1" customFormat="tru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s="1" customFormat="tru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s="1" customFormat="tru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s="1" customFormat="tru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s="1" customFormat="tru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s="1" customFormat="tru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s="1" customFormat="tru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s="1" customFormat="tru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s="1" customFormat="tru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s="1" customFormat="tru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s="1" customFormat="tru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s="1" customFormat="tru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s="1" customFormat="tru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s="1" customFormat="tru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s="1" customFormat="tru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s="1" customFormat="tru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s="1" customFormat="tru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349</v>
      </c>
    </row>
    <row r="2" s="1" customFormat="tru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s="1" customFormat="tru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s="1" customFormat="tru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s="1" customFormat="tru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s="1" customFormat="tru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s="1" customFormat="tru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s="1" customFormat="tru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s="1" customFormat="tru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s="1" customFormat="tru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s="1" customFormat="tru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s="1" customFormat="tru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s="1" customFormat="tru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s="1" customFormat="tru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s="1" customFormat="tru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s="1" customFormat="tru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s="1" customFormat="tru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s="1" customFormat="tru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s="1" customFormat="tru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s="1" customFormat="tru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s="1" customFormat="tru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s="1" customFormat="tru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s="1" customFormat="tru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s="1" customFormat="tru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s="1" customFormat="tru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s="1" customFormat="tru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s="1" customFormat="tru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s="1" customFormat="tru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s="1" customFormat="tru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s="1" customFormat="tru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s="1" customFormat="tru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s="1" customFormat="tru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s="1" customFormat="tru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s="1" customFormat="tru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s="1" customFormat="tru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s="1" customFormat="tru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s="1" customFormat="tru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s="1" customFormat="tru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s="1" customFormat="tru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s="1" customFormat="tru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s="1" customFormat="tru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s="1" customFormat="tru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s="1" customFormat="tru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s="1" customFormat="tru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s="1" customFormat="tru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s="1" customFormat="tru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s="1" customFormat="tru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s="1" customFormat="tru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s="1" customFormat="tru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s="1" customFormat="tru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s="1" customFormat="tru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s="1" customFormat="tru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s="1" customFormat="tru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s="1" customFormat="tru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s="1" customFormat="tru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s="1" customFormat="tru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s="1" customFormat="tru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s="1" customFormat="tru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s="1" customFormat="tru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s="1" customFormat="tru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s="1" customFormat="tru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s="1" customFormat="tru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s="1" customFormat="tru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s="1" customFormat="tru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s="1" customFormat="tru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s="1" customFormat="tru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s="1" customFormat="tru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s="1" customFormat="tru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s="1" customFormat="tru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s="1" customFormat="tru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s="1" customFormat="tru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s="1" customFormat="tru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s="1" customFormat="tru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s="1" customFormat="tru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s="1" customFormat="tru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s="1" customFormat="tru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s="1" customFormat="tru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s="1" customFormat="tru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s="1" customFormat="tru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s="1" customFormat="tru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s="1" customFormat="tru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s="1" customFormat="tru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s="1" customFormat="tru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s="1" customFormat="tru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s="1" customFormat="tru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s="1" customFormat="tru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s="1" customFormat="tru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s="1" customFormat="tru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s="1" customFormat="tru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s="1" customFormat="tru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s="1" customFormat="tru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s="1" customFormat="tru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s="1" customFormat="tru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s="1" customFormat="tru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s="1" customFormat="tru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s="1" customFormat="tru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s="1" customFormat="tru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s="1" customFormat="tru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s="1" customFormat="tru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s="1" customFormat="tru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s="1" customFormat="tru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s="1" customFormat="tru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s="1" customFormat="tru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s="1" customFormat="tru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s="1" customFormat="tru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358</v>
      </c>
    </row>
    <row r="2" s="1" customFormat="tru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s="1" customFormat="tru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s="1" customFormat="tru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s="1" customFormat="tru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s="1" customFormat="tru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s="1" customFormat="tru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s="1" customFormat="tru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s="1" customFormat="tru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s="1" customFormat="tru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s="1" customFormat="tru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s="1" customFormat="tru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s="1" customFormat="tru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s="1" customFormat="tru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s="1" customFormat="tru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s="1" customFormat="tru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s="1" customFormat="tru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s="1" customFormat="tru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s="1" customFormat="tru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s="1" customFormat="tru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s="1" customFormat="tru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s="1" customFormat="tru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s="1" customFormat="tru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s="1" customFormat="tru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s="1" customFormat="tru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s="1" customFormat="tru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s="1" customFormat="tru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s="1" customFormat="tru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s="1" customFormat="tru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s="1" customFormat="tru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s="1" customFormat="tru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s="1" customFormat="tru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s="1" customFormat="tru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s="1" customFormat="tru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s="1" customFormat="tru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s="1" customFormat="tru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s="1" customFormat="tru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s="1" customFormat="tru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s="1" customFormat="tru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s="1" customFormat="tru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s="1" customFormat="tru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s="1" customFormat="tru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s="1" customFormat="tru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s="1" customFormat="tru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s="1" customFormat="tru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s="1" customFormat="tru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s="1" customFormat="tru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s="1" customFormat="tru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s="1" customFormat="tru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s="1" customFormat="tru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s="1" customFormat="tru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s="1" customFormat="tru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s="1" customFormat="tru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s="1" customFormat="tru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s="1" customFormat="tru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s="1" customFormat="tru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s="1" customFormat="tru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s="1" customFormat="tru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s="1" customFormat="tru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s="1" customFormat="tru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s="1" customFormat="tru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s="1" customFormat="tru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s="1" customFormat="tru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s="1" customFormat="tru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s="1" customFormat="tru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s="1" customFormat="tru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s="1" customFormat="tru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s="1" customFormat="tru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s="1" customFormat="tru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s="1" customFormat="tru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s="1" customFormat="tru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s="1" customFormat="tru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s="1" customFormat="tru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s="1" customFormat="tru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s="1" customFormat="tru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s="1" customFormat="tru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s="1" customFormat="tru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s="1" customFormat="tru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s="1" customFormat="tru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s="1" customFormat="tru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s="1" customFormat="tru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s="1" customFormat="tru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s="1" customFormat="tru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s="1" customFormat="tru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s="1" customFormat="tru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s="1" customFormat="tru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s="1" customFormat="tru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s="1" customFormat="tru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s="1" customFormat="tru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s="1" customFormat="tru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s="1" customFormat="tru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s="1" customFormat="tru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s="1" customFormat="tru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s="1" customFormat="tru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s="1" customFormat="tru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s="1" customFormat="tru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s="1" customFormat="tru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s="1" customFormat="tru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s="1" customFormat="tru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s="1" customFormat="tru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s="1" customFormat="tru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s="1" customFormat="tru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360</v>
      </c>
    </row>
    <row r="2" s="1" customFormat="true" ht="15" hidden="false" customHeight="true" outlineLevel="0" collapsed="false">
      <c r="A2" s="73" t="s">
        <v>361</v>
      </c>
    </row>
    <row r="4" s="1" customFormat="tru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s="1" customFormat="tru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3524405.89864828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s="1" customFormat="tru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7506521.26421008</v>
      </c>
      <c r="H6" s="162" t="n">
        <f aca="false">SUM(Helpers!O100:Z100)</f>
        <v>1916496.20564703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1807907.5085086</v>
      </c>
      <c r="P6" s="156" t="n">
        <f aca="false">H6-O6</f>
        <v>108588.697138426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45197.6877127151</v>
      </c>
      <c r="S6" s="156" t="n">
        <f aca="false">P6*0.1</f>
        <v>10858.8697138426</v>
      </c>
    </row>
    <row r="7" s="1" customFormat="true" ht="15" hidden="false" customHeight="true" outlineLevel="0" collapsed="false">
      <c r="A7" s="153" t="s">
        <v>207</v>
      </c>
      <c r="B7" s="154" t="n">
        <f aca="false">SUM(Helpers!AA96:AL96)</f>
        <v>55136709.9414803</v>
      </c>
      <c r="C7" s="154" t="n">
        <f aca="false">(SUM(Helpers!AA97:AL97)-SUM(Helpers!AA96:AL96))*(Assumptions!$B$10+Assumptions!$B$12)/Assumptions!$B$9</f>
        <v>3290112.70046852</v>
      </c>
      <c r="D7" s="154" t="n">
        <f aca="false">(SUM(Helpers!AA97:AL97)-SUM(Helpers!AA96:AL96))*Assumptions!$B$11/Assumptions!$B$9</f>
        <v>2467572.5691311</v>
      </c>
      <c r="E7" s="154" t="n">
        <v>0</v>
      </c>
      <c r="F7" s="155" t="n">
        <f aca="false">SUM(Helpers!AA97:AL97)</f>
        <v>60894395.2110799</v>
      </c>
      <c r="G7" s="154" t="n">
        <f aca="false">SUM(Helpers!AA99:AL99)</f>
        <v>8587310.72403973</v>
      </c>
      <c r="H7" s="155" t="n">
        <f aca="false">SUM(Helpers!AA100:AL100)</f>
        <v>3410582.01677907</v>
      </c>
      <c r="I7" s="156" t="n">
        <f aca="false">-SUM(Model!Z144:AK144)</f>
        <v>46916.6136057661</v>
      </c>
      <c r="J7" s="154" t="n">
        <f aca="false">Personnel!$C$38</f>
        <v>222000</v>
      </c>
      <c r="K7" s="157" t="n">
        <f aca="false">I7+J7</f>
        <v>268916.613605766</v>
      </c>
      <c r="L7" s="158" t="n">
        <f aca="false">IFERROR(I7/K7,0)</f>
        <v>0.174465284895139</v>
      </c>
      <c r="M7" s="156" t="n">
        <f aca="false">SUM(Helpers!AA101:AL101)</f>
        <v>35077463.9093678</v>
      </c>
      <c r="N7" s="156" t="n">
        <f aca="false">B7-M7</f>
        <v>20059246.0321126</v>
      </c>
      <c r="O7" s="156" t="n">
        <f aca="false">IFERROR(H7*M7/B7,0)</f>
        <v>2169780.67299412</v>
      </c>
      <c r="P7" s="156" t="n">
        <f aca="false">H7-O7</f>
        <v>1240801.34378495</v>
      </c>
      <c r="Q7" s="159" t="n">
        <f aca="false">IF(N7&gt;=Assumptions!$B$86,Assumptions!$C$86,IF(N7&gt;=Assumptions!$B$85,Assumptions!$C$85,IF(N7&gt;=Assumptions!$B$84,Assumptions!$C$84,Assumptions!$C$83)))</f>
        <v>0.5</v>
      </c>
      <c r="R7" s="156" t="n">
        <f aca="false">O7*Q7*0.1</f>
        <v>108489.033649706</v>
      </c>
      <c r="S7" s="156" t="n">
        <f aca="false">P7*0.1</f>
        <v>124080.134378495</v>
      </c>
    </row>
    <row r="8" s="1" customFormat="true" ht="15" hidden="false" customHeight="true" outlineLevel="0" collapsed="false">
      <c r="A8" s="160" t="s">
        <v>208</v>
      </c>
      <c r="B8" s="161" t="n">
        <f aca="false">SUM(Helpers!AM96:AX96)</f>
        <v>43443317.6293392</v>
      </c>
      <c r="C8" s="161" t="n">
        <f aca="false">(SUM(Helpers!AM97:AX97)-SUM(Helpers!AM96:AX96))*(Assumptions!$B$10+Assumptions!$B$12)/Assumptions!$B$9</f>
        <v>3412359.22146412</v>
      </c>
      <c r="D8" s="161" t="n">
        <f aca="false">(SUM(Helpers!AM97:AX97)-SUM(Helpers!AM96:AX96))*Assumptions!$B$11/Assumptions!$B$9</f>
        <v>2559257.01563577</v>
      </c>
      <c r="E8" s="161" t="n">
        <v>0</v>
      </c>
      <c r="F8" s="162" t="n">
        <f aca="false">SUM(Helpers!AM97:AX97)</f>
        <v>49414933.8664391</v>
      </c>
      <c r="G8" s="161" t="n">
        <f aca="false">SUM(Helpers!AM99:AX99)</f>
        <v>4405666.25516529</v>
      </c>
      <c r="H8" s="162" t="n">
        <f aca="false">SUM(Helpers!AM100:AX100)</f>
        <v>2526799.16118257</v>
      </c>
      <c r="I8" s="163" t="n">
        <f aca="false">-SUM(Model!AL144:AW144)</f>
        <v>316658.602796885</v>
      </c>
      <c r="J8" s="161" t="n">
        <f aca="false">Personnel!$C$38</f>
        <v>222000</v>
      </c>
      <c r="K8" s="164" t="n">
        <f aca="false">I8+J8</f>
        <v>538658.602796885</v>
      </c>
      <c r="L8" s="165" t="n">
        <f aca="false">IFERROR(I8/K8,0)</f>
        <v>0.587865117446735</v>
      </c>
      <c r="M8" s="156" t="n">
        <f aca="false">SUM(Helpers!AM101:AX101)</f>
        <v>10646311.905573</v>
      </c>
      <c r="N8" s="156" t="n">
        <f aca="false">B8-M8</f>
        <v>32797005.7237662</v>
      </c>
      <c r="O8" s="156" t="n">
        <f aca="false">IFERROR(H8*M8/B8,0)</f>
        <v>619222.781791472</v>
      </c>
      <c r="P8" s="156" t="n">
        <f aca="false">H8-O8</f>
        <v>1907576.3793911</v>
      </c>
      <c r="Q8" s="159" t="n">
        <f aca="false">IF(N8&gt;=Assumptions!$B$86,Assumptions!$C$86,IF(N8&gt;=Assumptions!$B$85,Assumptions!$C$85,IF(N8&gt;=Assumptions!$B$84,Assumptions!$C$84,Assumptions!$C$83)))</f>
        <v>0.5</v>
      </c>
      <c r="R8" s="156" t="n">
        <f aca="false">O8*Q8*0.1</f>
        <v>30961.1390895736</v>
      </c>
      <c r="S8" s="156" t="n">
        <f aca="false">P8*0.1</f>
        <v>190757.63793911</v>
      </c>
    </row>
    <row r="9" s="1" customFormat="true" ht="15" hidden="false" customHeight="true" outlineLevel="0" collapsed="false">
      <c r="A9" s="153" t="s">
        <v>209</v>
      </c>
      <c r="B9" s="154" t="n">
        <f aca="false">SUM(Helpers!AY96:BJ96)</f>
        <v>86088918</v>
      </c>
      <c r="C9" s="154" t="n">
        <f aca="false">(SUM(Helpers!AY97:BJ97)-SUM(Helpers!AY96:BJ96))*(Assumptions!$B$10+Assumptions!$B$12)/Assumptions!$B$9</f>
        <v>5685906.75</v>
      </c>
      <c r="D9" s="154" t="n">
        <f aca="false">(SUM(Helpers!AY97:BJ97)-SUM(Helpers!AY96:BJ96))*Assumptions!$B$11/Assumptions!$B$9</f>
        <v>4264409.4</v>
      </c>
      <c r="E9" s="154" t="n">
        <v>0</v>
      </c>
      <c r="F9" s="155" t="n">
        <f aca="false">SUM(Helpers!AY97:BJ97)</f>
        <v>96039234.15</v>
      </c>
      <c r="G9" s="154" t="n">
        <f aca="false">SUM(Helpers!AY99:BJ99)</f>
        <v>5893148.07666148</v>
      </c>
      <c r="H9" s="155" t="n">
        <f aca="false">SUM(Helpers!AY100:BJ100)</f>
        <v>4888997.467572</v>
      </c>
      <c r="I9" s="156" t="n">
        <f aca="false">-SUM(Model!AX144:BI144)</f>
        <v>303642.527722664</v>
      </c>
      <c r="J9" s="154" t="n">
        <f aca="false">Personnel!$C$38</f>
        <v>222000</v>
      </c>
      <c r="K9" s="157" t="n">
        <f aca="false">I9+J9</f>
        <v>525642.527722664</v>
      </c>
      <c r="L9" s="158" t="n">
        <f aca="false">IFERROR(I9/K9,0)</f>
        <v>0.577659743472792</v>
      </c>
      <c r="M9" s="156" t="n">
        <f aca="false">SUM(Helpers!AY101:BJ101)</f>
        <v>15000000</v>
      </c>
      <c r="N9" s="156" t="n">
        <f aca="false">B9-M9</f>
        <v>71088918</v>
      </c>
      <c r="O9" s="156" t="n">
        <f aca="false">IFERROR(H9*M9/B9,0)</f>
        <v>851851.361560613</v>
      </c>
      <c r="P9" s="156" t="n">
        <f aca="false">H9-O9</f>
        <v>4037146.10601139</v>
      </c>
      <c r="Q9" s="159" t="n">
        <f aca="false">IF(N9&gt;=Assumptions!$B$86,Assumptions!$C$86,IF(N9&gt;=Assumptions!$B$85,Assumptions!$C$85,IF(N9&gt;=Assumptions!$B$84,Assumptions!$C$84,Assumptions!$C$83)))</f>
        <v>1</v>
      </c>
      <c r="R9" s="156" t="n">
        <f aca="false">O9*Q9*0.1</f>
        <v>85185.1361560613</v>
      </c>
      <c r="S9" s="156" t="n">
        <f aca="false">P9*0.1</f>
        <v>403714.610601139</v>
      </c>
    </row>
    <row r="10" s="1" customFormat="true" ht="15" hidden="false" customHeight="true" outlineLevel="0" collapsed="false">
      <c r="A10" s="160" t="s">
        <v>210</v>
      </c>
      <c r="B10" s="161" t="n">
        <f aca="false">SUM(Helpers!BK96:BV96)</f>
        <v>95907690</v>
      </c>
      <c r="C10" s="161" t="n">
        <f aca="false">(SUM(Helpers!BK97:BV97)-SUM(Helpers!BK96:BV96))*(Assumptions!$B$10+Assumptions!$B$12)/Assumptions!$B$9</f>
        <v>6604320</v>
      </c>
      <c r="D10" s="161" t="n">
        <f aca="false">(SUM(Helpers!BK97:BV97)-SUM(Helpers!BK96:BV96))*Assumptions!$B$11/Assumptions!$B$9</f>
        <v>4953216</v>
      </c>
      <c r="E10" s="161" t="n">
        <v>0</v>
      </c>
      <c r="F10" s="162" t="n">
        <f aca="false">SUM(Helpers!BK97:BV97)</f>
        <v>107465226</v>
      </c>
      <c r="G10" s="161" t="n">
        <f aca="false">SUM(Helpers!BK99:BV99)</f>
        <v>5396368.39409291</v>
      </c>
      <c r="H10" s="162" t="n">
        <f aca="false">SUM(Helpers!BK100:BV100)</f>
        <v>5396368.39409291</v>
      </c>
      <c r="I10" s="163" t="n">
        <f aca="false">-SUM(Model!BJ144:BU144)</f>
        <v>527570.335096267</v>
      </c>
      <c r="J10" s="161" t="n">
        <f aca="false">Personnel!$C$38</f>
        <v>222000</v>
      </c>
      <c r="K10" s="164" t="n">
        <f aca="false">I10+J10</f>
        <v>749570.335096267</v>
      </c>
      <c r="L10" s="165" t="n">
        <f aca="false">IFERROR(I10/K10,0)</f>
        <v>0.703830328382074</v>
      </c>
      <c r="M10" s="156" t="n">
        <f aca="false">SUM(Helpers!BK101:BV101)</f>
        <v>17031453</v>
      </c>
      <c r="N10" s="156" t="n">
        <f aca="false">B10-M10</f>
        <v>78876237</v>
      </c>
      <c r="O10" s="156" t="n">
        <f aca="false">IFERROR(H10*M10/B10,0)</f>
        <v>958296.406416199</v>
      </c>
      <c r="P10" s="156" t="n">
        <f aca="false">H10-O10</f>
        <v>4438071.98767671</v>
      </c>
      <c r="Q10" s="159" t="n">
        <f aca="false">IF(N10&gt;=Assumptions!$B$86,Assumptions!$C$86,IF(N10&gt;=Assumptions!$B$85,Assumptions!$C$85,IF(N10&gt;=Assumptions!$B$84,Assumptions!$C$84,Assumptions!$C$83)))</f>
        <v>1</v>
      </c>
      <c r="R10" s="156" t="n">
        <f aca="false">O10*Q10*0.1</f>
        <v>95829.6406416199</v>
      </c>
      <c r="S10" s="156" t="n">
        <f aca="false">P10*0.1</f>
        <v>443807.198767671</v>
      </c>
    </row>
    <row r="11" s="1" customFormat="true" ht="15" hidden="false" customHeight="true" outlineLevel="0" collapsed="false">
      <c r="A11" s="153" t="s">
        <v>211</v>
      </c>
      <c r="B11" s="154" t="n">
        <f aca="false">SUM(Helpers!BW96:CH96)</f>
        <v>96452928</v>
      </c>
      <c r="C11" s="154" t="n">
        <f aca="false">(SUM(Helpers!BW97:CH97)-SUM(Helpers!BW96:CH96))*(Assumptions!$B$10+Assumptions!$B$12)/Assumptions!$B$9</f>
        <v>6645597.00000001</v>
      </c>
      <c r="D11" s="154" t="n">
        <f aca="false">(SUM(Helpers!BW97:CH97)-SUM(Helpers!BW96:CH96))*Assumptions!$B$11/Assumptions!$B$9</f>
        <v>4984173.6</v>
      </c>
      <c r="E11" s="154" t="n">
        <v>0</v>
      </c>
      <c r="F11" s="155" t="n">
        <f aca="false">SUM(Helpers!BW97:CH97)</f>
        <v>108082698.6</v>
      </c>
      <c r="G11" s="154" t="n">
        <f aca="false">SUM(Helpers!BW99:CH99)</f>
        <v>5345379.64197476</v>
      </c>
      <c r="H11" s="155" t="n">
        <f aca="false">SUM(Helpers!BW100:CH100)</f>
        <v>5345379.64197476</v>
      </c>
      <c r="I11" s="156" t="n">
        <f aca="false">-SUM(Model!BV144:CG144)</f>
        <v>566806.304365246</v>
      </c>
      <c r="J11" s="154" t="n">
        <f aca="false">Personnel!$C$38</f>
        <v>222000</v>
      </c>
      <c r="K11" s="157" t="n">
        <f aca="false">I11+J11</f>
        <v>788806.304365246</v>
      </c>
      <c r="L11" s="158" t="n">
        <f aca="false">IFERROR(I11/K11,0)</f>
        <v>0.718562087078343</v>
      </c>
      <c r="M11" s="156" t="n">
        <f aca="false">SUM(Helpers!BW101:CH101)</f>
        <v>15968547</v>
      </c>
      <c r="N11" s="156" t="n">
        <f aca="false">B11-M11</f>
        <v>80484381</v>
      </c>
      <c r="O11" s="156" t="n">
        <f aca="false">IFERROR(H11*M11/B11,0)</f>
        <v>884969.98293009</v>
      </c>
      <c r="P11" s="156" t="n">
        <f aca="false">H11-O11</f>
        <v>4460409.65904467</v>
      </c>
      <c r="Q11" s="159" t="n">
        <f aca="false">IF(N11&gt;=Assumptions!$B$86,Assumptions!$C$86,IF(N11&gt;=Assumptions!$B$85,Assumptions!$C$85,IF(N11&gt;=Assumptions!$B$84,Assumptions!$C$84,Assumptions!$C$83)))</f>
        <v>1</v>
      </c>
      <c r="R11" s="156" t="n">
        <f aca="false">O11*Q11*0.1</f>
        <v>88496.998293009</v>
      </c>
      <c r="S11" s="156" t="n">
        <f aca="false">P11*0.1</f>
        <v>446040.965904467</v>
      </c>
    </row>
    <row r="12" s="1" customFormat="true" ht="15" hidden="false" customHeight="true" outlineLevel="0" collapsed="false">
      <c r="A12" s="160" t="s">
        <v>212</v>
      </c>
      <c r="B12" s="161" t="n">
        <f aca="false">SUM(Helpers!CI96:CT96)</f>
        <v>73786857</v>
      </c>
      <c r="C12" s="161" t="n">
        <f aca="false">(SUM(Helpers!CI97:CT97)-SUM(Helpers!CI96:CT96))*(Assumptions!$B$10+Assumptions!$B$12)/Assumptions!$B$9</f>
        <v>4953240</v>
      </c>
      <c r="D12" s="161" t="n">
        <f aca="false">(SUM(Helpers!CI97:CT97)-SUM(Helpers!CI96:CT96))*Assumptions!$B$11/Assumptions!$B$9</f>
        <v>3714912</v>
      </c>
      <c r="E12" s="161" t="n">
        <v>0</v>
      </c>
      <c r="F12" s="162" t="n">
        <f aca="false">SUM(Helpers!CI97:CT97)</f>
        <v>82455009</v>
      </c>
      <c r="G12" s="161" t="n">
        <f aca="false">SUM(Helpers!CI99:CT99)</f>
        <v>2258073.22281426</v>
      </c>
      <c r="H12" s="162" t="n">
        <f aca="false">SUM(Helpers!CI100:CT100)</f>
        <v>2258073.22281426</v>
      </c>
      <c r="I12" s="163" t="n">
        <f aca="false">-SUM(Model!CH144:CS144)</f>
        <v>258508.77119642</v>
      </c>
      <c r="J12" s="161" t="n">
        <f aca="false">Personnel!$C$38</f>
        <v>222000</v>
      </c>
      <c r="K12" s="164" t="n">
        <f aca="false">I12+J12</f>
        <v>480508.77119642</v>
      </c>
      <c r="L12" s="165" t="n">
        <f aca="false">IFERROR(I12/K12,0)</f>
        <v>0.537989703190555</v>
      </c>
      <c r="M12" s="156" t="n">
        <f aca="false">SUM(Helpers!CI101:CT101)</f>
        <v>15000000</v>
      </c>
      <c r="N12" s="156" t="n">
        <f aca="false">B12-M12</f>
        <v>58786857</v>
      </c>
      <c r="O12" s="156" t="n">
        <f aca="false">IFERROR(H12*M12/B12,0)</f>
        <v>459039.722239611</v>
      </c>
      <c r="P12" s="156" t="n">
        <f aca="false">H12-O12</f>
        <v>1799033.50057465</v>
      </c>
      <c r="Q12" s="159" t="n">
        <f aca="false">IF(N12&gt;=Assumptions!$B$86,Assumptions!$C$86,IF(N12&gt;=Assumptions!$B$85,Assumptions!$C$85,IF(N12&gt;=Assumptions!$B$84,Assumptions!$C$84,Assumptions!$C$83)))</f>
        <v>0.75</v>
      </c>
      <c r="R12" s="156" t="n">
        <f aca="false">O12*Q12*0.1</f>
        <v>34427.9791679708</v>
      </c>
      <c r="S12" s="156" t="n">
        <f aca="false">P12*0.1</f>
        <v>179903.350057465</v>
      </c>
    </row>
    <row r="13" s="1" customFormat="true" ht="15" hidden="false" customHeight="true" outlineLevel="0" collapsed="false">
      <c r="A13" s="133" t="s">
        <v>381</v>
      </c>
      <c r="B13" s="166" t="n">
        <f aca="false">SUM(B5:B12)</f>
        <v>476999098.33</v>
      </c>
      <c r="C13" s="166" t="n">
        <f aca="false">SUM(C5:C12)</f>
        <v>32429413.2130624</v>
      </c>
      <c r="D13" s="166" t="n">
        <f aca="false">SUM(D5:D12)</f>
        <v>24321942.0617947</v>
      </c>
      <c r="E13" s="166" t="n">
        <f aca="false">SUM(E5:E12)</f>
        <v>0</v>
      </c>
      <c r="F13" s="166" t="n">
        <f aca="false">SUM(F5:F12)</f>
        <v>533750453.604857</v>
      </c>
      <c r="G13" s="166" t="n">
        <f aca="false">SUM(G5:G12)</f>
        <v>42916873.4776068</v>
      </c>
      <c r="H13" s="166" t="n">
        <f aca="false">SUM(H5:H12)</f>
        <v>25742696.1100626</v>
      </c>
      <c r="I13" s="167" t="n">
        <f aca="false">SUM(I5:I12)</f>
        <v>2233333.17560825</v>
      </c>
      <c r="J13" s="166" t="n">
        <f aca="false">SUM(J5:J12)</f>
        <v>1720500</v>
      </c>
      <c r="K13" s="166" t="n">
        <f aca="false">SUM(K5:K12)</f>
        <v>3953833.17560825</v>
      </c>
      <c r="L13" s="168" t="n">
        <f aca="false">IFERROR(I13/K13,0)</f>
        <v>0.564852657260805</v>
      </c>
      <c r="M13" s="169" t="n">
        <f aca="false">SUM(M5:M12)</f>
        <v>133422942.75</v>
      </c>
      <c r="N13" s="169" t="n">
        <f aca="false">SUM(N5:N12)</f>
        <v>343576155.58</v>
      </c>
      <c r="O13" s="169" t="n">
        <f aca="false">SUM(O5:O12)</f>
        <v>7751068.4364407</v>
      </c>
      <c r="P13" s="169" t="n">
        <f aca="false">SUM(P5:P12)</f>
        <v>17991627.6736219</v>
      </c>
      <c r="Q13" s="170" t="n">
        <f aca="false">IFERROR(R13/O13,0)</f>
        <v>0.0630348730264876</v>
      </c>
      <c r="R13" s="169" t="n">
        <f aca="false">SUM(R5:R12)</f>
        <v>488587.614710656</v>
      </c>
      <c r="S13" s="169" t="n">
        <f aca="false">SUM(S5:S12)</f>
        <v>1799162.76736219</v>
      </c>
    </row>
    <row r="15" s="1" customFormat="true" ht="15" hidden="false" customHeight="true" outlineLevel="0" collapsed="false">
      <c r="A15" s="97" t="s">
        <v>198</v>
      </c>
    </row>
    <row r="16" s="1" customFormat="tru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s="1" customFormat="tru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s="1" customFormat="tru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s="1" customFormat="tru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s="1" customFormat="tru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s="1" customFormat="true" ht="15" hidden="false" customHeight="true" outlineLevel="0" collapsed="false">
      <c r="A21" s="73" t="s">
        <v>387</v>
      </c>
    </row>
    <row r="22" s="1" customFormat="true" ht="15" hidden="false" customHeight="true" outlineLevel="0" collapsed="false">
      <c r="A22" s="73" t="s">
        <v>388</v>
      </c>
    </row>
    <row r="23" s="1" customFormat="true" ht="15" hidden="false" customHeight="true" outlineLevel="0" collapsed="false">
      <c r="A23" s="73" t="s">
        <v>389</v>
      </c>
    </row>
    <row r="24" s="1" customFormat="true" ht="15" hidden="false" customHeight="true" outlineLevel="0" collapsed="false">
      <c r="A24" s="73" t="s">
        <v>390</v>
      </c>
    </row>
    <row r="25" s="1" customFormat="tru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s="1" customFormat="tru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s="1" customFormat="tru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s="1" customFormat="tru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s="1" customFormat="tru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s="1" customFormat="tru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s="1" customFormat="tru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s="1" customFormat="tru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s="1" customFormat="tru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f aca="false">Assumptions!$B$18</f>
        <v>0.00725158134079107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s="1" customFormat="tru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s="1" customFormat="tru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s="1" customFormat="tru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s="1" customFormat="tru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s="1" customFormat="tru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s="1" customFormat="tru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s="1" customFormat="tru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s="1" customFormat="tru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s="1" customFormat="tru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s="1" customFormat="tru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s="1" customFormat="true" ht="15" hidden="false" customHeight="true" outlineLevel="0" collapsed="false">
      <c r="A22" s="172" t="s">
        <v>25</v>
      </c>
      <c r="B22" s="173" t="n">
        <v>15000000</v>
      </c>
      <c r="C22" s="174" t="n">
        <v>31</v>
      </c>
      <c r="D22" s="174" t="n">
        <v>19</v>
      </c>
      <c r="E22" s="174" t="n">
        <v>3</v>
      </c>
      <c r="F22" s="174" t="s">
        <v>412</v>
      </c>
      <c r="G22" s="174" t="s">
        <v>413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49</v>
      </c>
      <c r="T22" s="176"/>
    </row>
    <row r="23" s="1" customFormat="true" ht="15" hidden="false" customHeight="true" outlineLevel="0" collapsed="false">
      <c r="A23" s="172" t="s">
        <v>26</v>
      </c>
      <c r="B23" s="173" t="n">
        <v>15000000</v>
      </c>
      <c r="C23" s="174" t="n">
        <v>34</v>
      </c>
      <c r="D23" s="174" t="n">
        <v>19</v>
      </c>
      <c r="E23" s="174" t="n">
        <v>3</v>
      </c>
      <c r="F23" s="174" t="s">
        <v>413</v>
      </c>
      <c r="G23" s="174" t="s">
        <v>413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52</v>
      </c>
      <c r="T23" s="176" t="n">
        <f aca="false">Assumptions!$B$15</f>
        <v>0.015</v>
      </c>
    </row>
    <row r="24" s="1" customFormat="true" ht="15" hidden="false" customHeight="true" outlineLevel="0" collapsed="false">
      <c r="A24" s="172" t="s">
        <v>27</v>
      </c>
      <c r="B24" s="173" t="n">
        <v>18000000</v>
      </c>
      <c r="C24" s="174" t="n">
        <v>37</v>
      </c>
      <c r="D24" s="174" t="n">
        <v>19</v>
      </c>
      <c r="E24" s="174" t="n">
        <v>3</v>
      </c>
      <c r="F24" s="174" t="s">
        <v>412</v>
      </c>
      <c r="G24" s="174" t="s">
        <v>413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55</v>
      </c>
      <c r="T24" s="176"/>
    </row>
    <row r="25" s="1" customFormat="true" ht="15" hidden="false" customHeight="true" outlineLevel="0" collapsed="false">
      <c r="A25" s="172" t="s">
        <v>28</v>
      </c>
      <c r="B25" s="173" t="n">
        <v>18000000</v>
      </c>
      <c r="C25" s="174" t="n">
        <v>40</v>
      </c>
      <c r="D25" s="174" t="n">
        <v>19</v>
      </c>
      <c r="E25" s="174" t="n">
        <v>3</v>
      </c>
      <c r="F25" s="174" t="s">
        <v>412</v>
      </c>
      <c r="G25" s="174" t="s">
        <v>413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58</v>
      </c>
      <c r="T25" s="176"/>
    </row>
    <row r="26" s="1" customFormat="true" ht="15" hidden="false" customHeight="true" outlineLevel="0" collapsed="false">
      <c r="A26" s="172" t="s">
        <v>29</v>
      </c>
      <c r="B26" s="173" t="n">
        <v>18000000</v>
      </c>
      <c r="C26" s="174" t="n">
        <v>42</v>
      </c>
      <c r="D26" s="174" t="n">
        <v>19</v>
      </c>
      <c r="E26" s="174" t="n">
        <v>3</v>
      </c>
      <c r="F26" s="174" t="s">
        <v>412</v>
      </c>
      <c r="G26" s="174" t="s">
        <v>413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60</v>
      </c>
      <c r="T26" s="176"/>
    </row>
    <row r="27" s="1" customFormat="true" ht="15" hidden="false" customHeight="true" outlineLevel="0" collapsed="false">
      <c r="A27" s="172" t="s">
        <v>30</v>
      </c>
      <c r="B27" s="173" t="n">
        <v>15000000</v>
      </c>
      <c r="C27" s="174" t="n">
        <v>44</v>
      </c>
      <c r="D27" s="174" t="n">
        <v>19</v>
      </c>
      <c r="E27" s="174" t="n">
        <v>3</v>
      </c>
      <c r="F27" s="174" t="s">
        <v>412</v>
      </c>
      <c r="G27" s="174" t="s">
        <v>413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62</v>
      </c>
      <c r="T27" s="176"/>
    </row>
    <row r="28" s="1" customFormat="true" ht="15" hidden="false" customHeight="true" outlineLevel="0" collapsed="false">
      <c r="A28" s="172" t="s">
        <v>31</v>
      </c>
      <c r="B28" s="173" t="n">
        <v>15000000</v>
      </c>
      <c r="C28" s="174" t="n">
        <v>46</v>
      </c>
      <c r="D28" s="174" t="n">
        <v>19</v>
      </c>
      <c r="E28" s="174" t="n">
        <v>3</v>
      </c>
      <c r="F28" s="174" t="s">
        <v>413</v>
      </c>
      <c r="G28" s="174" t="s">
        <v>413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64</v>
      </c>
      <c r="T28" s="176" t="n">
        <f aca="false">Assumptions!$B$15</f>
        <v>0.015</v>
      </c>
    </row>
    <row r="29" s="1" customFormat="true" ht="15" hidden="false" customHeight="true" outlineLevel="0" collapsed="false">
      <c r="A29" s="172" t="s">
        <v>32</v>
      </c>
      <c r="B29" s="173" t="n">
        <v>15000000</v>
      </c>
      <c r="C29" s="174" t="n">
        <v>48</v>
      </c>
      <c r="D29" s="174" t="n">
        <v>19</v>
      </c>
      <c r="E29" s="174" t="n">
        <v>3</v>
      </c>
      <c r="F29" s="174" t="s">
        <v>412</v>
      </c>
      <c r="G29" s="174" t="s">
        <v>413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66</v>
      </c>
      <c r="T29" s="176"/>
    </row>
    <row r="30" s="1" customFormat="true" ht="15" hidden="false" customHeight="true" outlineLevel="0" collapsed="false">
      <c r="A30" s="172" t="s">
        <v>33</v>
      </c>
      <c r="B30" s="173" t="n">
        <v>15000000</v>
      </c>
      <c r="C30" s="174" t="n">
        <v>50</v>
      </c>
      <c r="D30" s="174" t="n">
        <v>19</v>
      </c>
      <c r="E30" s="174" t="n">
        <v>3</v>
      </c>
      <c r="F30" s="174" t="s">
        <v>412</v>
      </c>
      <c r="G30" s="174" t="s">
        <v>413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68</v>
      </c>
      <c r="T30" s="176"/>
    </row>
    <row r="31" s="1" customFormat="true" ht="15" hidden="false" customHeight="true" outlineLevel="0" collapsed="false">
      <c r="A31" s="172" t="s">
        <v>34</v>
      </c>
      <c r="B31" s="173" t="n">
        <v>18000000</v>
      </c>
      <c r="C31" s="174" t="n">
        <v>52</v>
      </c>
      <c r="D31" s="174" t="n">
        <v>19</v>
      </c>
      <c r="E31" s="174" t="n">
        <v>3</v>
      </c>
      <c r="F31" s="174" t="s">
        <v>412</v>
      </c>
      <c r="G31" s="174" t="s">
        <v>413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70</v>
      </c>
      <c r="T31" s="176"/>
    </row>
    <row r="32" s="1" customFormat="true" ht="15" hidden="false" customHeight="true" outlineLevel="0" collapsed="false">
      <c r="A32" s="172" t="s">
        <v>35</v>
      </c>
      <c r="B32" s="173" t="n">
        <v>15000000</v>
      </c>
      <c r="C32" s="174" t="n">
        <v>54</v>
      </c>
      <c r="D32" s="174" t="n">
        <v>19</v>
      </c>
      <c r="E32" s="174" t="n">
        <v>3</v>
      </c>
      <c r="F32" s="174" t="s">
        <v>412</v>
      </c>
      <c r="G32" s="174" t="s">
        <v>413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72</v>
      </c>
      <c r="T32" s="176"/>
    </row>
    <row r="33" s="1" customFormat="true" ht="15" hidden="false" customHeight="true" outlineLevel="0" collapsed="false">
      <c r="A33" s="172" t="s">
        <v>36</v>
      </c>
      <c r="B33" s="173" t="n">
        <v>15000000</v>
      </c>
      <c r="C33" s="174" t="n">
        <v>56</v>
      </c>
      <c r="D33" s="174" t="n">
        <v>19</v>
      </c>
      <c r="E33" s="174" t="n">
        <v>3</v>
      </c>
      <c r="F33" s="174" t="s">
        <v>412</v>
      </c>
      <c r="G33" s="174" t="s">
        <v>413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74</v>
      </c>
      <c r="T33" s="176"/>
    </row>
    <row r="34" s="1" customFormat="true" ht="15" hidden="false" customHeight="true" outlineLevel="0" collapsed="false">
      <c r="A34" s="172" t="s">
        <v>37</v>
      </c>
      <c r="B34" s="173" t="n">
        <v>18000000</v>
      </c>
      <c r="C34" s="174" t="n">
        <v>58</v>
      </c>
      <c r="D34" s="174" t="n">
        <v>19</v>
      </c>
      <c r="E34" s="174" t="n">
        <v>3</v>
      </c>
      <c r="F34" s="174" t="s">
        <v>413</v>
      </c>
      <c r="G34" s="174" t="s">
        <v>413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76</v>
      </c>
      <c r="T34" s="176" t="n">
        <f aca="false">Assumptions!$B$15</f>
        <v>0.015</v>
      </c>
    </row>
    <row r="35" s="1" customFormat="true" ht="15" hidden="false" customHeight="true" outlineLevel="0" collapsed="false">
      <c r="A35" s="172" t="s">
        <v>38</v>
      </c>
      <c r="B35" s="173" t="n">
        <v>15000000</v>
      </c>
      <c r="C35" s="174" t="n">
        <v>60</v>
      </c>
      <c r="D35" s="174" t="n">
        <v>19</v>
      </c>
      <c r="E35" s="174" t="n">
        <v>3</v>
      </c>
      <c r="F35" s="174" t="s">
        <v>412</v>
      </c>
      <c r="G35" s="174" t="s">
        <v>413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78</v>
      </c>
      <c r="T35" s="176"/>
    </row>
    <row r="36" s="1" customFormat="true" ht="15" hidden="false" customHeight="true" outlineLevel="0" collapsed="false">
      <c r="A36" s="172" t="s">
        <v>39</v>
      </c>
      <c r="B36" s="173" t="n">
        <v>18000000</v>
      </c>
      <c r="C36" s="174" t="n">
        <v>62</v>
      </c>
      <c r="D36" s="174" t="n">
        <v>19</v>
      </c>
      <c r="E36" s="174" t="n">
        <v>3</v>
      </c>
      <c r="F36" s="174" t="s">
        <v>412</v>
      </c>
      <c r="G36" s="174" t="s">
        <v>413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80</v>
      </c>
      <c r="T36" s="176"/>
    </row>
    <row r="37" s="1" customFormat="true" ht="15" hidden="false" customHeight="true" outlineLevel="0" collapsed="false">
      <c r="A37" s="172" t="s">
        <v>40</v>
      </c>
      <c r="B37" s="173" t="n">
        <v>15000000</v>
      </c>
      <c r="C37" s="174" t="n">
        <v>64</v>
      </c>
      <c r="D37" s="174" t="n">
        <v>19</v>
      </c>
      <c r="E37" s="174" t="n">
        <v>3</v>
      </c>
      <c r="F37" s="174" t="s">
        <v>412</v>
      </c>
      <c r="G37" s="174" t="s">
        <v>413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82</v>
      </c>
      <c r="T37" s="176"/>
    </row>
    <row r="38" s="1" customFormat="true" ht="15" hidden="false" customHeight="true" outlineLevel="0" collapsed="false">
      <c r="A38" s="172" t="s">
        <v>41</v>
      </c>
      <c r="B38" s="173" t="n">
        <v>15000000</v>
      </c>
      <c r="C38" s="174" t="n">
        <v>66</v>
      </c>
      <c r="D38" s="174" t="n">
        <v>19</v>
      </c>
      <c r="E38" s="174" t="n">
        <v>3</v>
      </c>
      <c r="F38" s="174" t="s">
        <v>412</v>
      </c>
      <c r="G38" s="174" t="s">
        <v>413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84</v>
      </c>
      <c r="T38" s="176"/>
    </row>
    <row r="39" s="1" customFormat="true" ht="15" hidden="false" customHeight="true" outlineLevel="0" collapsed="false">
      <c r="A39" s="172" t="s">
        <v>42</v>
      </c>
      <c r="B39" s="173" t="n">
        <v>18000000</v>
      </c>
      <c r="C39" s="174" t="n">
        <v>68</v>
      </c>
      <c r="D39" s="174" t="n">
        <v>19</v>
      </c>
      <c r="E39" s="174" t="n">
        <v>3</v>
      </c>
      <c r="F39" s="174" t="s">
        <v>412</v>
      </c>
      <c r="G39" s="174" t="s">
        <v>413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86</v>
      </c>
      <c r="T39" s="176"/>
    </row>
    <row r="40" s="1" customFormat="true" ht="15" hidden="false" customHeight="true" outlineLevel="0" collapsed="false">
      <c r="A40" s="172" t="s">
        <v>43</v>
      </c>
      <c r="B40" s="173" t="n">
        <v>15000000</v>
      </c>
      <c r="C40" s="174" t="n">
        <v>70</v>
      </c>
      <c r="D40" s="174" t="n">
        <v>19</v>
      </c>
      <c r="E40" s="174" t="n">
        <v>3</v>
      </c>
      <c r="F40" s="174" t="s">
        <v>413</v>
      </c>
      <c r="G40" s="174" t="s">
        <v>413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88</v>
      </c>
      <c r="T40" s="176" t="n">
        <f aca="false">Assumptions!$B$15</f>
        <v>0.015</v>
      </c>
    </row>
    <row r="41" s="1" customFormat="true" ht="15" hidden="false" customHeight="true" outlineLevel="0" collapsed="false">
      <c r="A41" s="172" t="s">
        <v>44</v>
      </c>
      <c r="B41" s="173" t="n">
        <v>15000000</v>
      </c>
      <c r="C41" s="174" t="n">
        <v>72</v>
      </c>
      <c r="D41" s="174" t="n">
        <v>19</v>
      </c>
      <c r="E41" s="174" t="n">
        <v>3</v>
      </c>
      <c r="F41" s="174" t="s">
        <v>412</v>
      </c>
      <c r="G41" s="174" t="s">
        <v>413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90</v>
      </c>
      <c r="T41" s="176"/>
    </row>
    <row r="42" s="1" customFormat="true" ht="15" hidden="false" customHeight="true" outlineLevel="0" collapsed="false">
      <c r="A42" s="172" t="s">
        <v>45</v>
      </c>
      <c r="B42" s="173" t="n">
        <v>18000000</v>
      </c>
      <c r="C42" s="174" t="n">
        <v>74</v>
      </c>
      <c r="D42" s="174" t="n">
        <v>19</v>
      </c>
      <c r="E42" s="174" t="n">
        <v>3</v>
      </c>
      <c r="F42" s="174" t="s">
        <v>412</v>
      </c>
      <c r="G42" s="174" t="s">
        <v>413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92</v>
      </c>
      <c r="T42" s="176"/>
    </row>
    <row r="43" s="1" customFormat="true" ht="15" hidden="false" customHeight="true" outlineLevel="0" collapsed="false">
      <c r="A43" s="172" t="s">
        <v>46</v>
      </c>
      <c r="B43" s="173" t="n">
        <v>15000000</v>
      </c>
      <c r="C43" s="174" t="n">
        <v>76</v>
      </c>
      <c r="D43" s="174" t="n">
        <v>19</v>
      </c>
      <c r="E43" s="174" t="n">
        <v>3</v>
      </c>
      <c r="F43" s="174" t="s">
        <v>412</v>
      </c>
      <c r="G43" s="174" t="s">
        <v>413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94</v>
      </c>
      <c r="T43" s="176"/>
    </row>
    <row r="44" s="1" customFormat="true" ht="15" hidden="false" customHeight="true" outlineLevel="0" collapsed="false">
      <c r="A44" s="172" t="s">
        <v>47</v>
      </c>
      <c r="B44" s="173" t="n">
        <v>15000000</v>
      </c>
      <c r="C44" s="174" t="n">
        <v>78</v>
      </c>
      <c r="D44" s="174" t="n">
        <v>19</v>
      </c>
      <c r="E44" s="174" t="n">
        <v>3</v>
      </c>
      <c r="F44" s="174" t="s">
        <v>412</v>
      </c>
      <c r="G44" s="174" t="s">
        <v>413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96</v>
      </c>
      <c r="T44" s="176"/>
    </row>
    <row r="45" s="1" customFormat="true" ht="15" hidden="false" customHeight="true" outlineLevel="0" collapsed="false">
      <c r="A45" s="172" t="s">
        <v>48</v>
      </c>
      <c r="B45" s="173" t="n">
        <v>18000000</v>
      </c>
      <c r="C45" s="174" t="n">
        <v>80</v>
      </c>
      <c r="D45" s="174" t="n">
        <v>19</v>
      </c>
      <c r="E45" s="174" t="n">
        <v>3</v>
      </c>
      <c r="F45" s="174" t="s">
        <v>412</v>
      </c>
      <c r="G45" s="174" t="s">
        <v>413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98</v>
      </c>
      <c r="T45" s="176"/>
    </row>
    <row r="46" s="1" customFormat="true" ht="15" hidden="false" customHeight="true" outlineLevel="0" collapsed="false">
      <c r="A46" s="172" t="s">
        <v>49</v>
      </c>
      <c r="B46" s="173" t="n">
        <v>15000000</v>
      </c>
      <c r="C46" s="174" t="n">
        <v>82</v>
      </c>
      <c r="D46" s="174" t="n">
        <v>19</v>
      </c>
      <c r="E46" s="174" t="n">
        <v>3</v>
      </c>
      <c r="F46" s="174" t="s">
        <v>413</v>
      </c>
      <c r="G46" s="174" t="s">
        <v>413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100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420</v>
      </c>
    </row>
    <row r="2" s="1" customFormat="true" ht="15" hidden="false" customHeight="true" outlineLevel="0" collapsed="false">
      <c r="A2" s="179" t="s">
        <v>421</v>
      </c>
    </row>
    <row r="4" s="1" customFormat="tru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s="1" customFormat="tru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s="1" customFormat="tru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s="1" customFormat="tru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s="1" customFormat="tru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s="1" customFormat="tru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s="1" customFormat="tru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s="1" customFormat="tru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427</v>
      </c>
      <c r="G21" s="190" t="n">
        <f aca="false">SUM(G7:G20)+SUM(G24:G52)</f>
        <v>3714342.8378483</v>
      </c>
      <c r="H21" s="190" t="n">
        <f aca="false">SUM(H7:H20)+SUM(H24:H52)</f>
        <v>3714342.8378483</v>
      </c>
      <c r="I21" s="190" t="n">
        <f aca="false">SUM(I7:I20)+SUM(I24:I52)</f>
        <v>3714342.8378483</v>
      </c>
      <c r="J21" s="190" t="n">
        <f aca="false">SUM(J7:J20)+SUM(J24:J52)</f>
        <v>3714342.8378483</v>
      </c>
      <c r="K21" s="190" t="n">
        <f aca="false">SUM(K7:K20)+SUM(K24:K52)</f>
        <v>5529579.6040983</v>
      </c>
      <c r="L21" s="190" t="n">
        <f aca="false">SUM(L7:L20)+SUM(L24:L52)</f>
        <v>6213462.5540983</v>
      </c>
      <c r="M21" s="190" t="n">
        <f aca="false">SUM(M7:M20)+SUM(M24:M52)</f>
        <v>6213462.5540983</v>
      </c>
      <c r="N21" s="190" t="n">
        <f aca="false">SUM(N7:N20)+SUM(N24:N52)</f>
        <v>7099437.76243163</v>
      </c>
      <c r="O21" s="190" t="n">
        <f aca="false">SUM(O7:O20)+SUM(O24:O52)</f>
        <v>6208678.38743163</v>
      </c>
      <c r="P21" s="190" t="n">
        <f aca="false">SUM(P7:P20)+SUM(P24:P52)</f>
        <v>7909300.53216847</v>
      </c>
      <c r="Q21" s="190" t="n">
        <f aca="false">SUM(Q7:Q20)+SUM(Q24:Q52)</f>
        <v>7909300.53216847</v>
      </c>
      <c r="R21" s="190" t="n">
        <f aca="false">SUM(R7:R20)+SUM(R24:R52)</f>
        <v>7909300.53216847</v>
      </c>
      <c r="S21" s="190" t="n">
        <f aca="false">SUM(S7:S20)+SUM(S24:S52)</f>
        <v>7909300.53216847</v>
      </c>
      <c r="T21" s="190" t="n">
        <f aca="false">SUM(T7:T20)+SUM(T24:T52)</f>
        <v>10224298.9181334</v>
      </c>
      <c r="U21" s="190" t="n">
        <f aca="false">SUM(U7:U20)+SUM(U24:U52)</f>
        <v>10819950.7602386</v>
      </c>
      <c r="V21" s="190" t="n">
        <f aca="false">SUM(V7:V20)+SUM(V24:V52)</f>
        <v>11549073.1462036</v>
      </c>
      <c r="W21" s="190" t="n">
        <f aca="false">SUM(W7:W20)+SUM(W24:W52)</f>
        <v>11549073.1462036</v>
      </c>
      <c r="X21" s="190" t="n">
        <f aca="false">SUM(X7:X20)+SUM(X24:X52)</f>
        <v>10847315.4991447</v>
      </c>
      <c r="Y21" s="190" t="n">
        <f aca="false">SUM(Y7:Y20)+SUM(Y24:Y52)</f>
        <v>9726401.66581141</v>
      </c>
      <c r="Z21" s="190" t="n">
        <f aca="false">SUM(Z7:Z20)+SUM(Z24:Z52)</f>
        <v>10009803.1241886</v>
      </c>
      <c r="AA21" s="190" t="n">
        <f aca="false">SUM(AA7:AA20)+SUM(AA24:AA52)</f>
        <v>10009803.1241886</v>
      </c>
      <c r="AB21" s="190" t="n">
        <f aca="false">SUM(AB7:AB20)+SUM(AB24:AB52)</f>
        <v>10009803.1241886</v>
      </c>
      <c r="AC21" s="190" t="n">
        <f aca="false">SUM(AC7:AC20)+SUM(AC24:AC52)</f>
        <v>10009803.1241886</v>
      </c>
      <c r="AD21" s="190" t="n">
        <f aca="false">SUM(AD7:AD20)+SUM(AD24:AD52)</f>
        <v>10009803.1241886</v>
      </c>
      <c r="AE21" s="190" t="n">
        <f aca="false">SUM(AE7:AE20)+SUM(AE24:AE52)</f>
        <v>9325920.1741886</v>
      </c>
      <c r="AF21" s="190" t="n">
        <f aca="false">SUM(AF7:AF20)+SUM(AF24:AF52)</f>
        <v>9325920.1741886</v>
      </c>
      <c r="AG21" s="190" t="n">
        <f aca="false">SUM(AG7:AG20)+SUM(AG24:AG52)</f>
        <v>10704407.9075219</v>
      </c>
      <c r="AH21" s="190" t="n">
        <f aca="false">SUM(AH7:AH20)+SUM(AH24:AH52)</f>
        <v>10704407.9075219</v>
      </c>
      <c r="AI21" s="190" t="n">
        <f aca="false">SUM(AI7:AI20)+SUM(AI24:AI52)</f>
        <v>9003785.76278509</v>
      </c>
      <c r="AJ21" s="190" t="n">
        <f aca="false">SUM(AJ7:AJ20)+SUM(AJ24:AJ52)</f>
        <v>9003785.76278509</v>
      </c>
      <c r="AK21" s="190" t="n">
        <f aca="false">SUM(AK7:AK20)+SUM(AK24:AK52)</f>
        <v>9793259.44699561</v>
      </c>
      <c r="AL21" s="190" t="n">
        <f aca="false">SUM(AL7:AL20)+SUM(AL24:AL52)</f>
        <v>8907284.23866228</v>
      </c>
      <c r="AM21" s="190" t="n">
        <f aca="false">SUM(AM7:AM20)+SUM(AM24:AM52)</f>
        <v>8101178.1860307</v>
      </c>
      <c r="AN21" s="190" t="n">
        <f aca="false">SUM(AN7:AN20)+SUM(AN24:AN52)</f>
        <v>8295000.02813597</v>
      </c>
      <c r="AO21" s="190" t="n">
        <f aca="false">SUM(AO7:AO20)+SUM(AO24:AO52)</f>
        <v>6846427.61550439</v>
      </c>
      <c r="AP21" s="190" t="n">
        <f aca="false">SUM(AP7:AP20)+SUM(AP24:AP52)</f>
        <v>6846427.61550439</v>
      </c>
      <c r="AQ21" s="190" t="n">
        <f aca="false">SUM(AQ7:AQ20)+SUM(AQ24:AQ52)</f>
        <v>6456459.63030702</v>
      </c>
      <c r="AR21" s="190" t="n">
        <f aca="false">SUM(AR7:AR20)+SUM(AR24:AR52)</f>
        <v>6456459.63030702</v>
      </c>
      <c r="AS21" s="190" t="n">
        <f aca="false">SUM(AS7:AS20)+SUM(AS24:AS52)</f>
        <v>6456459.63030702</v>
      </c>
      <c r="AT21" s="190" t="n">
        <f aca="false">SUM(AT7:AT20)+SUM(AT24:AT52)</f>
        <v>7403828.05135965</v>
      </c>
      <c r="AU21" s="190" t="n">
        <f aca="false">SUM(AU7:AU20)+SUM(AU24:AU52)</f>
        <v>7403828.05135965</v>
      </c>
      <c r="AV21" s="190" t="n">
        <f aca="false">SUM(AV7:AV20)+SUM(AV24:AV52)</f>
        <v>8351196.47241228</v>
      </c>
      <c r="AW21" s="190" t="n">
        <f aca="false">SUM(AW7:AW20)+SUM(AW24:AW52)</f>
        <v>8351196.47241228</v>
      </c>
      <c r="AX21" s="190" t="n">
        <f aca="false">SUM(AX7:AX20)+SUM(AX24:AX52)</f>
        <v>6589014.04912281</v>
      </c>
      <c r="AY21" s="190" t="n">
        <f aca="false">SUM(AY7:AY20)+SUM(AY24:AY52)</f>
        <v>6589014.04912281</v>
      </c>
      <c r="AZ21" s="190" t="n">
        <f aca="false">SUM(AZ7:AZ20)+SUM(AZ24:AZ52)</f>
        <v>7378487.73333333</v>
      </c>
      <c r="BA21" s="190" t="n">
        <f aca="false">SUM(BA7:BA20)+SUM(BA24:BA52)</f>
        <v>7378487.73333333</v>
      </c>
      <c r="BB21" s="190" t="n">
        <f aca="false">SUM(BB7:BB20)+SUM(BB24:BB52)</f>
        <v>8167961.41754386</v>
      </c>
      <c r="BC21" s="190" t="n">
        <f aca="false">SUM(BC7:BC20)+SUM(BC24:BC52)</f>
        <v>8167961.41754386</v>
      </c>
      <c r="BD21" s="190" t="n">
        <f aca="false">SUM(BD7:BD20)+SUM(BD24:BD52)</f>
        <v>8167961.41754386</v>
      </c>
      <c r="BE21" s="190" t="n">
        <f aca="false">SUM(BE7:BE20)+SUM(BE24:BE52)</f>
        <v>8167961.41754386</v>
      </c>
      <c r="BF21" s="190" t="n">
        <f aca="false">SUM(BF7:BF20)+SUM(BF24:BF52)</f>
        <v>9115329.83859649</v>
      </c>
      <c r="BG21" s="190" t="n">
        <f aca="false">SUM(BG7:BG20)+SUM(BG24:BG52)</f>
        <v>8325856.15438597</v>
      </c>
      <c r="BH21" s="190" t="n">
        <f aca="false">SUM(BH7:BH20)+SUM(BH24:BH52)</f>
        <v>9115329.83859649</v>
      </c>
      <c r="BI21" s="190" t="n">
        <f aca="false">SUM(BI7:BI20)+SUM(BI24:BI52)</f>
        <v>9115329.83859649</v>
      </c>
      <c r="BJ21" s="190" t="n">
        <f aca="false">SUM(BJ7:BJ20)+SUM(BJ24:BJ52)</f>
        <v>8957435.10175439</v>
      </c>
      <c r="BK21" s="190" t="n">
        <f aca="false">SUM(BK7:BK20)+SUM(BK24:BK52)</f>
        <v>7578947.36842105</v>
      </c>
      <c r="BL21" s="190" t="n">
        <f aca="false">SUM(BL7:BL20)+SUM(BL24:BL52)</f>
        <v>8526315.78947369</v>
      </c>
      <c r="BM21" s="190" t="n">
        <f aca="false">SUM(BM7:BM20)+SUM(BM24:BM52)</f>
        <v>7578947.36842105</v>
      </c>
      <c r="BN21" s="190" t="n">
        <f aca="false">SUM(BN7:BN20)+SUM(BN24:BN52)</f>
        <v>8368421.05263158</v>
      </c>
      <c r="BO21" s="190" t="n">
        <f aca="false">SUM(BO7:BO20)+SUM(BO24:BO52)</f>
        <v>7421052.63157895</v>
      </c>
      <c r="BP21" s="190" t="n">
        <f aca="false">SUM(BP7:BP20)+SUM(BP24:BP52)</f>
        <v>8368421.05263158</v>
      </c>
      <c r="BQ21" s="190" t="n">
        <f aca="false">SUM(BQ7:BQ20)+SUM(BQ24:BQ52)</f>
        <v>7578947.36842105</v>
      </c>
      <c r="BR21" s="190" t="n">
        <f aca="false">SUM(BR7:BR20)+SUM(BR24:BR52)</f>
        <v>8368421.05263158</v>
      </c>
      <c r="BS21" s="190" t="n">
        <f aca="false">SUM(BS7:BS20)+SUM(BS24:BS52)</f>
        <v>7578947.36842105</v>
      </c>
      <c r="BT21" s="190" t="n">
        <f aca="false">SUM(BT7:BT20)+SUM(BT24:BT52)</f>
        <v>8368421.05263158</v>
      </c>
      <c r="BU21" s="190" t="n">
        <f aca="false">SUM(BU7:BU20)+SUM(BU24:BU52)</f>
        <v>7578947.36842105</v>
      </c>
      <c r="BV21" s="190" t="n">
        <f aca="false">SUM(BV7:BV20)+SUM(BV24:BV52)</f>
        <v>8526315.78947369</v>
      </c>
      <c r="BW21" s="190" t="n">
        <f aca="false">SUM(BW7:BW20)+SUM(BW24:BW52)</f>
        <v>7736842.10526316</v>
      </c>
      <c r="BX21" s="190" t="n">
        <f aca="false">SUM(BX7:BX20)+SUM(BX24:BX52)</f>
        <v>8526315.78947369</v>
      </c>
      <c r="BY21" s="190" t="n">
        <f aca="false">SUM(BY7:BY20)+SUM(BY24:BY52)</f>
        <v>7578947.36842105</v>
      </c>
      <c r="BZ21" s="190" t="n">
        <f aca="false">SUM(BZ7:BZ20)+SUM(BZ24:BZ52)</f>
        <v>8368421.05263158</v>
      </c>
      <c r="CA21" s="190" t="n">
        <f aca="false">SUM(CA7:CA20)+SUM(CA24:CA52)</f>
        <v>7578947.36842105</v>
      </c>
      <c r="CB21" s="190" t="n">
        <f aca="false">SUM(CB7:CB20)+SUM(CB24:CB52)</f>
        <v>8526315.78947369</v>
      </c>
      <c r="CC21" s="190" t="n">
        <f aca="false">SUM(CC7:CC20)+SUM(CC24:CC52)</f>
        <v>7736842.10526316</v>
      </c>
      <c r="CD21" s="190" t="n">
        <f aca="false">SUM(CD7:CD20)+SUM(CD24:CD52)</f>
        <v>8526315.78947369</v>
      </c>
      <c r="CE21" s="190" t="n">
        <f aca="false">SUM(CE7:CE20)+SUM(CE24:CE52)</f>
        <v>7578947.36842105</v>
      </c>
      <c r="CF21" s="190" t="n">
        <f aca="false">SUM(CF7:CF20)+SUM(CF24:CF52)</f>
        <v>8368421.05263158</v>
      </c>
      <c r="CG21" s="190" t="n">
        <f aca="false">SUM(CG7:CG20)+SUM(CG24:CG52)</f>
        <v>7578947.36842105</v>
      </c>
      <c r="CH21" s="190" t="n">
        <f aca="false">SUM(CH7:CH20)+SUM(CH24:CH52)</f>
        <v>8526315.78947369</v>
      </c>
      <c r="CI21" s="190" t="n">
        <f aca="false">SUM(CI7:CI20)+SUM(CI24:CI52)</f>
        <v>7578947.36842105</v>
      </c>
      <c r="CJ21" s="190" t="n">
        <f aca="false">SUM(CJ7:CJ20)+SUM(CJ24:CJ52)</f>
        <v>8368421.05263158</v>
      </c>
      <c r="CK21" s="190" t="n">
        <f aca="false">SUM(CK7:CK20)+SUM(CK24:CK52)</f>
        <v>7578947.36842105</v>
      </c>
      <c r="CL21" s="190" t="n">
        <f aca="false">SUM(CL7:CL20)+SUM(CL24:CL52)</f>
        <v>7578947.36842105</v>
      </c>
      <c r="CM21" s="190" t="n">
        <f aca="false">SUM(CM7:CM20)+SUM(CM24:CM52)</f>
        <v>6789473.68421053</v>
      </c>
      <c r="CN21" s="190" t="n">
        <f aca="false">SUM(CN7:CN20)+SUM(CN24:CN52)</f>
        <v>6789473.68421053</v>
      </c>
      <c r="CO21" s="190" t="n">
        <f aca="false">SUM(CO7:CO20)+SUM(CO24:CO52)</f>
        <v>5842105.2631579</v>
      </c>
      <c r="CP21" s="190" t="n">
        <f aca="false">SUM(CP7:CP20)+SUM(CP24:CP52)</f>
        <v>5842105.2631579</v>
      </c>
      <c r="CQ21" s="190" t="n">
        <f aca="false">SUM(CQ7:CQ20)+SUM(CQ24:CQ52)</f>
        <v>5052631.57894737</v>
      </c>
      <c r="CR21" s="190" t="n">
        <f aca="false">SUM(CR7:CR20)+SUM(CR24:CR52)</f>
        <v>5052631.57894737</v>
      </c>
      <c r="CS21" s="190" t="n">
        <f aca="false">SUM(CS7:CS20)+SUM(CS24:CS52)</f>
        <v>4263157.89473684</v>
      </c>
      <c r="CT21" s="190" t="n">
        <f aca="false">SUM(CT7:CT20)+SUM(CT24:CT52)</f>
        <v>4263157.89473684</v>
      </c>
      <c r="CU21" s="190" t="n">
        <f aca="false">SUM(CU7:CU20)+SUM(CU24:CU52)</f>
        <v>3315789.47368421</v>
      </c>
      <c r="CV21" s="190" t="n">
        <f aca="false">SUM(CV7:CV20)+SUM(CV24:CV52)</f>
        <v>3315789.47368421</v>
      </c>
      <c r="CW21" s="190" t="n">
        <f aca="false">SUM(CW7:CW20)+SUM(CW24:CW52)</f>
        <v>2526315.78947368</v>
      </c>
      <c r="CX21" s="190" t="n">
        <f aca="false">SUM(CX7:CX20)+SUM(CX24:CX52)</f>
        <v>2526315.78947368</v>
      </c>
      <c r="CY21" s="190" t="n">
        <f aca="false">SUM(CY7:CY20)+SUM(CY24:CY52)</f>
        <v>1736842.10526316</v>
      </c>
      <c r="CZ21" s="190" t="n">
        <f aca="false">SUM(CZ7:CZ20)+SUM(CZ24:CZ52)</f>
        <v>1736842.10526316</v>
      </c>
      <c r="DA21" s="190" t="n">
        <f aca="false">SUM(DA7:DA20)+SUM(DA24:DA52)</f>
        <v>789473.684210526</v>
      </c>
      <c r="DB21" s="190" t="n">
        <f aca="false">SUM(DB7:DB20)+SUM(DB24:DB52)</f>
        <v>789473.684210526</v>
      </c>
    </row>
    <row r="22" s="1" customFormat="true" ht="15" hidden="false" customHeight="true" outlineLevel="0" collapsed="false">
      <c r="A22" s="97" t="s">
        <v>428</v>
      </c>
      <c r="G22" s="191" t="n">
        <f aca="false">COUNT(G7:G20)+COUNT(G24:G52)</f>
        <v>5</v>
      </c>
      <c r="H22" s="191" t="n">
        <f aca="false">COUNT(H7:H20)+COUNT(H24:H52)</f>
        <v>5</v>
      </c>
      <c r="I22" s="191" t="n">
        <f aca="false">COUNT(I7:I20)+COUNT(I24:I52)</f>
        <v>5</v>
      </c>
      <c r="J22" s="191" t="n">
        <f aca="false">COUNT(J7:J20)+COUNT(J24:J52)</f>
        <v>5</v>
      </c>
      <c r="K22" s="191" t="n">
        <f aca="false">COUNT(K7:K20)+COUNT(K24:K52)</f>
        <v>7</v>
      </c>
      <c r="L22" s="191" t="n">
        <f aca="false">COUNT(L7:L20)+COUNT(L24:L52)</f>
        <v>8</v>
      </c>
      <c r="M22" s="191" t="n">
        <f aca="false">COUNT(M7:M20)+COUNT(M24:M52)</f>
        <v>8</v>
      </c>
      <c r="N22" s="191" t="n">
        <f aca="false">COUNT(N7:N20)+COUNT(N24:N52)</f>
        <v>9</v>
      </c>
      <c r="O22" s="191" t="n">
        <f aca="false">COUNT(O7:O20)+COUNT(O24:O52)</f>
        <v>8</v>
      </c>
      <c r="P22" s="191" t="n">
        <f aca="false">COUNT(P7:P20)+COUNT(P24:P52)</f>
        <v>11</v>
      </c>
      <c r="Q22" s="191" t="n">
        <f aca="false">COUNT(Q7:Q20)+COUNT(Q24:Q52)</f>
        <v>11</v>
      </c>
      <c r="R22" s="191" t="n">
        <f aca="false">COUNT(R7:R20)+COUNT(R24:R52)</f>
        <v>11</v>
      </c>
      <c r="S22" s="191" t="n">
        <f aca="false">COUNT(S7:S20)+COUNT(S24:S52)</f>
        <v>11</v>
      </c>
      <c r="T22" s="191" t="n">
        <f aca="false">COUNT(T7:T20)+COUNT(T24:T52)</f>
        <v>13</v>
      </c>
      <c r="U22" s="191" t="n">
        <f aca="false">COUNT(U7:U20)+COUNT(U24:U52)</f>
        <v>14</v>
      </c>
      <c r="V22" s="191" t="n">
        <f aca="false">COUNT(V7:V20)+COUNT(V24:V52)</f>
        <v>14</v>
      </c>
      <c r="W22" s="191" t="n">
        <f aca="false">COUNT(W7:W20)+COUNT(W24:W52)</f>
        <v>14</v>
      </c>
      <c r="X22" s="191" t="n">
        <f aca="false">COUNT(X7:X20)+COUNT(X24:X52)</f>
        <v>13</v>
      </c>
      <c r="Y22" s="191" t="n">
        <f aca="false">COUNT(Y7:Y20)+COUNT(Y24:Y52)</f>
        <v>12</v>
      </c>
      <c r="Z22" s="191" t="n">
        <f aca="false">COUNT(Z7:Z20)+COUNT(Z24:Z52)</f>
        <v>12</v>
      </c>
      <c r="AA22" s="191" t="n">
        <f aca="false">COUNT(AA7:AA20)+COUNT(AA24:AA52)</f>
        <v>12</v>
      </c>
      <c r="AB22" s="191" t="n">
        <f aca="false">COUNT(AB7:AB20)+COUNT(AB24:AB52)</f>
        <v>12</v>
      </c>
      <c r="AC22" s="191" t="n">
        <f aca="false">COUNT(AC7:AC20)+COUNT(AC24:AC52)</f>
        <v>12</v>
      </c>
      <c r="AD22" s="191" t="n">
        <f aca="false">COUNT(AD7:AD20)+COUNT(AD24:AD52)</f>
        <v>12</v>
      </c>
      <c r="AE22" s="191" t="n">
        <f aca="false">COUNT(AE7:AE20)+COUNT(AE24:AE52)</f>
        <v>11</v>
      </c>
      <c r="AF22" s="191" t="n">
        <f aca="false">COUNT(AF7:AF20)+COUNT(AF24:AF52)</f>
        <v>11</v>
      </c>
      <c r="AG22" s="191" t="n">
        <f aca="false">COUNT(AG7:AG20)+COUNT(AG24:AG52)</f>
        <v>12</v>
      </c>
      <c r="AH22" s="191" t="n">
        <f aca="false">COUNT(AH7:AH20)+COUNT(AH24:AH52)</f>
        <v>12</v>
      </c>
      <c r="AI22" s="191" t="n">
        <f aca="false">COUNT(AI7:AI20)+COUNT(AI24:AI52)</f>
        <v>9</v>
      </c>
      <c r="AJ22" s="191" t="n">
        <f aca="false">COUNT(AJ7:AJ20)+COUNT(AJ24:AJ52)</f>
        <v>9</v>
      </c>
      <c r="AK22" s="191" t="n">
        <f aca="false">COUNT(AK7:AK20)+COUNT(AK24:AK52)</f>
        <v>10</v>
      </c>
      <c r="AL22" s="191" t="n">
        <f aca="false">COUNT(AL7:AL20)+COUNT(AL24:AL52)</f>
        <v>9</v>
      </c>
      <c r="AM22" s="191" t="n">
        <f aca="false">COUNT(AM7:AM20)+COUNT(AM24:AM52)</f>
        <v>8</v>
      </c>
      <c r="AN22" s="191" t="n">
        <f aca="false">COUNT(AN7:AN20)+COUNT(AN24:AN52)</f>
        <v>8</v>
      </c>
      <c r="AO22" s="191" t="n">
        <f aca="false">COUNT(AO7:AO20)+COUNT(AO24:AO52)</f>
        <v>6</v>
      </c>
      <c r="AP22" s="191" t="n">
        <f aca="false">COUNT(AP7:AP20)+COUNT(AP24:AP52)</f>
        <v>6</v>
      </c>
      <c r="AQ22" s="191" t="n">
        <f aca="false">COUNT(AQ7:AQ20)+COUNT(AQ24:AQ52)</f>
        <v>6</v>
      </c>
      <c r="AR22" s="191" t="n">
        <f aca="false">COUNT(AR7:AR20)+COUNT(AR24:AR52)</f>
        <v>6</v>
      </c>
      <c r="AS22" s="191" t="n">
        <f aca="false">COUNT(AS7:AS20)+COUNT(AS24:AS52)</f>
        <v>6</v>
      </c>
      <c r="AT22" s="191" t="n">
        <f aca="false">COUNT(AT7:AT20)+COUNT(AT24:AT52)</f>
        <v>7</v>
      </c>
      <c r="AU22" s="191" t="n">
        <f aca="false">COUNT(AU7:AU20)+COUNT(AU24:AU52)</f>
        <v>7</v>
      </c>
      <c r="AV22" s="191" t="n">
        <f aca="false">COUNT(AV7:AV20)+COUNT(AV24:AV52)</f>
        <v>8</v>
      </c>
      <c r="AW22" s="191" t="n">
        <f aca="false">COUNT(AW7:AW20)+COUNT(AW24:AW52)</f>
        <v>8</v>
      </c>
      <c r="AX22" s="191" t="n">
        <f aca="false">COUNT(AX7:AX20)+COUNT(AX24:AX52)</f>
        <v>7</v>
      </c>
      <c r="AY22" s="191" t="n">
        <f aca="false">COUNT(AY7:AY20)+COUNT(AY24:AY52)</f>
        <v>7</v>
      </c>
      <c r="AZ22" s="191" t="n">
        <f aca="false">COUNT(AZ7:AZ20)+COUNT(AZ24:AZ52)</f>
        <v>8</v>
      </c>
      <c r="BA22" s="191" t="n">
        <f aca="false">COUNT(BA7:BA20)+COUNT(BA24:BA52)</f>
        <v>8</v>
      </c>
      <c r="BB22" s="191" t="n">
        <f aca="false">COUNT(BB7:BB20)+COUNT(BB24:BB52)</f>
        <v>9</v>
      </c>
      <c r="BC22" s="191" t="n">
        <f aca="false">COUNT(BC7:BC20)+COUNT(BC24:BC52)</f>
        <v>9</v>
      </c>
      <c r="BD22" s="191" t="n">
        <f aca="false">COUNT(BD7:BD20)+COUNT(BD24:BD52)</f>
        <v>9</v>
      </c>
      <c r="BE22" s="191" t="n">
        <f aca="false">COUNT(BE7:BE20)+COUNT(BE24:BE52)</f>
        <v>9</v>
      </c>
      <c r="BF22" s="191" t="n">
        <f aca="false">COUNT(BF7:BF20)+COUNT(BF24:BF52)</f>
        <v>10</v>
      </c>
      <c r="BG22" s="191" t="n">
        <f aca="false">COUNT(BG7:BG20)+COUNT(BG24:BG52)</f>
        <v>9</v>
      </c>
      <c r="BH22" s="191" t="n">
        <f aca="false">COUNT(BH7:BH20)+COUNT(BH24:BH52)</f>
        <v>10</v>
      </c>
      <c r="BI22" s="191" t="n">
        <f aca="false">COUNT(BI7:BI20)+COUNT(BI24:BI52)</f>
        <v>10</v>
      </c>
      <c r="BJ22" s="191" t="n">
        <f aca="false">COUNT(BJ7:BJ20)+COUNT(BJ24:BJ52)</f>
        <v>10</v>
      </c>
      <c r="BK22" s="191" t="n">
        <f aca="false">COUNT(BK7:BK20)+COUNT(BK24:BK52)</f>
        <v>9</v>
      </c>
      <c r="BL22" s="191" t="n">
        <f aca="false">COUNT(BL7:BL20)+COUNT(BL24:BL52)</f>
        <v>10</v>
      </c>
      <c r="BM22" s="191" t="n">
        <f aca="false">COUNT(BM7:BM20)+COUNT(BM24:BM52)</f>
        <v>9</v>
      </c>
      <c r="BN22" s="191" t="n">
        <f aca="false">COUNT(BN7:BN20)+COUNT(BN24:BN52)</f>
        <v>10</v>
      </c>
      <c r="BO22" s="191" t="n">
        <f aca="false">COUNT(BO7:BO20)+COUNT(BO24:BO52)</f>
        <v>9</v>
      </c>
      <c r="BP22" s="191" t="n">
        <f aca="false">COUNT(BP7:BP20)+COUNT(BP24:BP52)</f>
        <v>10</v>
      </c>
      <c r="BQ22" s="191" t="n">
        <f aca="false">COUNT(BQ7:BQ20)+COUNT(BQ24:BQ52)</f>
        <v>9</v>
      </c>
      <c r="BR22" s="191" t="n">
        <f aca="false">COUNT(BR7:BR20)+COUNT(BR24:BR52)</f>
        <v>10</v>
      </c>
      <c r="BS22" s="191" t="n">
        <f aca="false">COUNT(BS7:BS20)+COUNT(BS24:BS52)</f>
        <v>9</v>
      </c>
      <c r="BT22" s="191" t="n">
        <f aca="false">COUNT(BT7:BT20)+COUNT(BT24:BT52)</f>
        <v>10</v>
      </c>
      <c r="BU22" s="191" t="n">
        <f aca="false">COUNT(BU7:BU20)+COUNT(BU24:BU52)</f>
        <v>9</v>
      </c>
      <c r="BV22" s="191" t="n">
        <f aca="false">COUNT(BV7:BV20)+COUNT(BV24:BV52)</f>
        <v>10</v>
      </c>
      <c r="BW22" s="191" t="n">
        <f aca="false">COUNT(BW7:BW20)+COUNT(BW24:BW52)</f>
        <v>9</v>
      </c>
      <c r="BX22" s="191" t="n">
        <f aca="false">COUNT(BX7:BX20)+COUNT(BX24:BX52)</f>
        <v>10</v>
      </c>
      <c r="BY22" s="191" t="n">
        <f aca="false">COUNT(BY7:BY20)+COUNT(BY24:BY52)</f>
        <v>9</v>
      </c>
      <c r="BZ22" s="191" t="n">
        <f aca="false">COUNT(BZ7:BZ20)+COUNT(BZ24:BZ52)</f>
        <v>10</v>
      </c>
      <c r="CA22" s="191" t="n">
        <f aca="false">COUNT(CA7:CA20)+COUNT(CA24:CA52)</f>
        <v>9</v>
      </c>
      <c r="CB22" s="191" t="n">
        <f aca="false">COUNT(CB7:CB20)+COUNT(CB24:CB52)</f>
        <v>10</v>
      </c>
      <c r="CC22" s="191" t="n">
        <f aca="false">COUNT(CC7:CC20)+COUNT(CC24:CC52)</f>
        <v>9</v>
      </c>
      <c r="CD22" s="191" t="n">
        <f aca="false">COUNT(CD7:CD20)+COUNT(CD24:CD52)</f>
        <v>10</v>
      </c>
      <c r="CE22" s="191" t="n">
        <f aca="false">COUNT(CE7:CE20)+COUNT(CE24:CE52)</f>
        <v>9</v>
      </c>
      <c r="CF22" s="191" t="n">
        <f aca="false">COUNT(CF7:CF20)+COUNT(CF24:CF52)</f>
        <v>10</v>
      </c>
      <c r="CG22" s="191" t="n">
        <f aca="false">COUNT(CG7:CG20)+COUNT(CG24:CG52)</f>
        <v>9</v>
      </c>
      <c r="CH22" s="191" t="n">
        <f aca="false">COUNT(CH7:CH20)+COUNT(CH24:CH52)</f>
        <v>10</v>
      </c>
      <c r="CI22" s="191" t="n">
        <f aca="false">COUNT(CI7:CI20)+COUNT(CI24:CI52)</f>
        <v>9</v>
      </c>
      <c r="CJ22" s="191" t="n">
        <f aca="false">COUNT(CJ7:CJ20)+COUNT(CJ24:CJ52)</f>
        <v>10</v>
      </c>
      <c r="CK22" s="191" t="n">
        <f aca="false">COUNT(CK7:CK20)+COUNT(CK24:CK52)</f>
        <v>9</v>
      </c>
      <c r="CL22" s="191" t="n">
        <f aca="false">COUNT(CL7:CL20)+COUNT(CL24:CL52)</f>
        <v>9</v>
      </c>
      <c r="CM22" s="191" t="n">
        <f aca="false">COUNT(CM7:CM20)+COUNT(CM24:CM52)</f>
        <v>8</v>
      </c>
      <c r="CN22" s="191" t="n">
        <f aca="false">COUNT(CN7:CN20)+COUNT(CN24:CN52)</f>
        <v>8</v>
      </c>
      <c r="CO22" s="191" t="n">
        <f aca="false">COUNT(CO7:CO20)+COUNT(CO24:CO52)</f>
        <v>7</v>
      </c>
      <c r="CP22" s="191" t="n">
        <f aca="false">COUNT(CP7:CP20)+COUNT(CP24:CP52)</f>
        <v>7</v>
      </c>
      <c r="CQ22" s="191" t="n">
        <f aca="false">COUNT(CQ7:CQ20)+COUNT(CQ24:CQ52)</f>
        <v>6</v>
      </c>
      <c r="CR22" s="191" t="n">
        <f aca="false">COUNT(CR7:CR20)+COUNT(CR24:CR52)</f>
        <v>6</v>
      </c>
      <c r="CS22" s="191" t="n">
        <f aca="false">COUNT(CS7:CS20)+COUNT(CS24:CS52)</f>
        <v>5</v>
      </c>
      <c r="CT22" s="191" t="n">
        <f aca="false">COUNT(CT7:CT20)+COUNT(CT24:CT52)</f>
        <v>5</v>
      </c>
      <c r="CU22" s="191" t="n">
        <f aca="false">COUNT(CU7:CU20)+COUNT(CU24:CU52)</f>
        <v>4</v>
      </c>
      <c r="CV22" s="191" t="n">
        <f aca="false">COUNT(CV7:CV20)+COUNT(CV24:CV52)</f>
        <v>4</v>
      </c>
      <c r="CW22" s="191" t="n">
        <f aca="false">COUNT(CW7:CW20)+COUNT(CW24:CW52)</f>
        <v>3</v>
      </c>
      <c r="CX22" s="191" t="n">
        <f aca="false">COUNT(CX7:CX20)+COUNT(CX24:CX52)</f>
        <v>3</v>
      </c>
      <c r="CY22" s="191" t="n">
        <f aca="false">COUNT(CY7:CY20)+COUNT(CY24:CY52)</f>
        <v>2</v>
      </c>
      <c r="CZ22" s="191" t="n">
        <f aca="false">COUNT(CZ7:CZ20)+COUNT(CZ24:CZ52)</f>
        <v>2</v>
      </c>
      <c r="DA22" s="191" t="n">
        <f aca="false">COUNT(DA7:DA20)+COUNT(DA24:DA52)</f>
        <v>1</v>
      </c>
      <c r="DB22" s="191" t="n">
        <f aca="false">COUNT(DB7:DB20)+COUNT(DB24:DB52)</f>
        <v>1</v>
      </c>
    </row>
    <row r="23" s="1" customFormat="tru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s="1" customFormat="tru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47027</v>
      </c>
      <c r="D28" s="187" t="n">
        <f aca="false">EDATE(Model!$E$2,Projects!$C$22+Projects!$D$22-2)</f>
        <v>47574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str">
        <f aca="false">IF(AND(Projects!$C$22&lt;=V$4,V$4&lt;=Projects!$C$22+Projects!$D$22-1),Projects!$B$22/Projects!$D$22,"")</f>
        <v/>
      </c>
      <c r="W28" s="189" t="str">
        <f aca="false">IF(AND(Projects!$C$22&lt;=W$4,W$4&lt;=Projects!$C$22+Projects!$D$22-1),Projects!$B$22/Projects!$D$22,"")</f>
        <v/>
      </c>
      <c r="X28" s="189" t="str">
        <f aca="false">IF(AND(Projects!$C$22&lt;=X$4,X$4&lt;=Projects!$C$22+Projects!$D$22-1),Projects!$B$22/Projects!$D$22,"")</f>
        <v/>
      </c>
      <c r="Y28" s="189" t="str">
        <f aca="false">IF(AND(Projects!$C$22&lt;=Y$4,Y$4&lt;=Projects!$C$22+Projects!$D$22-1),Projects!$B$22/Projects!$D$22,"")</f>
        <v/>
      </c>
      <c r="Z28" s="189" t="str">
        <f aca="false">IF(AND(Projects!$C$22&lt;=Z$4,Z$4&lt;=Projects!$C$22+Projects!$D$22-1),Projects!$B$22/Projects!$D$22,"")</f>
        <v/>
      </c>
      <c r="AA28" s="189" t="str">
        <f aca="false">IF(AND(Projects!$C$22&lt;=AA$4,AA$4&lt;=Projects!$C$22+Projects!$D$22-1),Projects!$B$22/Projects!$D$22,"")</f>
        <v/>
      </c>
      <c r="AB28" s="189" t="str">
        <f aca="false">IF(AND(Projects!$C$22&lt;=AB$4,AB$4&lt;=Projects!$C$22+Projects!$D$22-1),Projects!$B$22/Projects!$D$22,"")</f>
        <v/>
      </c>
      <c r="AC28" s="189" t="str">
        <f aca="false">IF(AND(Projects!$C$22&lt;=AC$4,AC$4&lt;=Projects!$C$22+Projects!$D$22-1),Projects!$B$22/Projects!$D$22,"")</f>
        <v/>
      </c>
      <c r="AD28" s="189" t="str">
        <f aca="false">IF(AND(Projects!$C$22&lt;=AD$4,AD$4&lt;=Projects!$C$22+Projects!$D$22-1),Projects!$B$22/Projects!$D$22,"")</f>
        <v/>
      </c>
      <c r="AE28" s="189" t="str">
        <f aca="false">IF(AND(Projects!$C$22&lt;=AE$4,AE$4&lt;=Projects!$C$22+Projects!$D$22-1),Projects!$B$22/Projects!$D$22,"")</f>
        <v/>
      </c>
      <c r="AF28" s="189" t="str">
        <f aca="false">IF(AND(Projects!$C$22&lt;=AF$4,AF$4&lt;=Projects!$C$22+Projects!$D$22-1),Projects!$B$22/Projects!$D$22,"")</f>
        <v/>
      </c>
      <c r="AG28" s="189" t="str">
        <f aca="false">IF(AND(Projects!$C$22&lt;=AG$4,AG$4&lt;=Projects!$C$22+Projects!$D$22-1),Projects!$B$22/Projects!$D$22,"")</f>
        <v/>
      </c>
      <c r="AH28" s="189" t="str">
        <f aca="false">IF(AND(Projects!$C$22&lt;=AH$4,AH$4&lt;=Projects!$C$22+Projects!$D$22-1),Projects!$B$22/Projects!$D$22,"")</f>
        <v/>
      </c>
      <c r="AI28" s="189" t="str">
        <f aca="false">IF(AND(Projects!$C$22&lt;=AI$4,AI$4&lt;=Projects!$C$22+Projects!$D$22-1),Projects!$B$22/Projects!$D$22,"")</f>
        <v/>
      </c>
      <c r="AJ28" s="189" t="str">
        <f aca="false">IF(AND(Projects!$C$22&lt;=AJ$4,AJ$4&lt;=Projects!$C$22+Projects!$D$22-1),Projects!$B$22/Projects!$D$22,"")</f>
        <v/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n">
        <f aca="false">IF(AND(Projects!$C$22&lt;=AO$4,AO$4&lt;=Projects!$C$22+Projects!$D$22-1),Projects!$B$22/Projects!$D$22,"")</f>
        <v>789473.684210526</v>
      </c>
      <c r="AP28" s="189" t="n">
        <f aca="false">IF(AND(Projects!$C$22&lt;=AP$4,AP$4&lt;=Projects!$C$22+Projects!$D$22-1),Projects!$B$22/Projects!$D$22,"")</f>
        <v>789473.684210526</v>
      </c>
      <c r="AQ28" s="189" t="n">
        <f aca="false">IF(AND(Projects!$C$22&lt;=AQ$4,AQ$4&lt;=Projects!$C$22+Projects!$D$22-1),Projects!$B$22/Projects!$D$22,"")</f>
        <v>789473.684210526</v>
      </c>
      <c r="AR28" s="189" t="n">
        <f aca="false">IF(AND(Projects!$C$22&lt;=AR$4,AR$4&lt;=Projects!$C$22+Projects!$D$22-1),Projects!$B$22/Projects!$D$22,"")</f>
        <v>789473.684210526</v>
      </c>
      <c r="AS28" s="189" t="n">
        <f aca="false">IF(AND(Projects!$C$22&lt;=AS$4,AS$4&lt;=Projects!$C$22+Projects!$D$22-1),Projects!$B$22/Projects!$D$22,"")</f>
        <v>789473.684210526</v>
      </c>
      <c r="AT28" s="189" t="n">
        <f aca="false">IF(AND(Projects!$C$22&lt;=AT$4,AT$4&lt;=Projects!$C$22+Projects!$D$22-1),Projects!$B$22/Projects!$D$22,"")</f>
        <v>789473.684210526</v>
      </c>
      <c r="AU28" s="189" t="n">
        <f aca="false">IF(AND(Projects!$C$22&lt;=AU$4,AU$4&lt;=Projects!$C$22+Projects!$D$22-1),Projects!$B$22/Projects!$D$22,"")</f>
        <v>789473.684210526</v>
      </c>
      <c r="AV28" s="189" t="n">
        <f aca="false">IF(AND(Projects!$C$22&lt;=AV$4,AV$4&lt;=Projects!$C$22+Projects!$D$22-1),Projects!$B$22/Projects!$D$22,"")</f>
        <v>789473.684210526</v>
      </c>
      <c r="AW28" s="189" t="n">
        <f aca="false">IF(AND(Projects!$C$22&lt;=AW$4,AW$4&lt;=Projects!$C$22+Projects!$D$22-1),Projects!$B$22/Projects!$D$22,"")</f>
        <v>789473.684210526</v>
      </c>
      <c r="AX28" s="189" t="n">
        <f aca="false">IF(AND(Projects!$C$22&lt;=AX$4,AX$4&lt;=Projects!$C$22+Projects!$D$22-1),Projects!$B$22/Projects!$D$22,"")</f>
        <v>789473.684210526</v>
      </c>
      <c r="AY28" s="189" t="n">
        <f aca="false">IF(AND(Projects!$C$22&lt;=AY$4,AY$4&lt;=Projects!$C$22+Projects!$D$22-1),Projects!$B$22/Projects!$D$22,"")</f>
        <v>789473.684210526</v>
      </c>
      <c r="AZ28" s="189" t="n">
        <f aca="false">IF(AND(Projects!$C$22&lt;=AZ$4,AZ$4&lt;=Projects!$C$22+Projects!$D$22-1),Projects!$B$22/Projects!$D$22,"")</f>
        <v>789473.684210526</v>
      </c>
      <c r="BA28" s="189" t="n">
        <f aca="false">IF(AND(Projects!$C$22&lt;=BA$4,BA$4&lt;=Projects!$C$22+Projects!$D$22-1),Projects!$B$22/Projects!$D$22,"")</f>
        <v>789473.684210526</v>
      </c>
      <c r="BB28" s="189" t="n">
        <f aca="false">IF(AND(Projects!$C$22&lt;=BB$4,BB$4&lt;=Projects!$C$22+Projects!$D$22-1),Projects!$B$22/Projects!$D$22,"")</f>
        <v>789473.684210526</v>
      </c>
      <c r="BC28" s="189" t="n">
        <f aca="false">IF(AND(Projects!$C$22&lt;=BC$4,BC$4&lt;=Projects!$C$22+Projects!$D$22-1),Projects!$B$22/Projects!$D$22,"")</f>
        <v>789473.684210526</v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47119</v>
      </c>
      <c r="D29" s="187" t="n">
        <f aca="false">EDATE(Model!$E$2,Projects!$C$23+Projects!$D$23-2)</f>
        <v>47665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str">
        <f aca="false">IF(AND(Projects!$C$23&lt;=W$4,W$4&lt;=Projects!$C$23+Projects!$D$23-1),Projects!$B$23/Projects!$D$23,"")</f>
        <v/>
      </c>
      <c r="X29" s="189" t="str">
        <f aca="false">IF(AND(Projects!$C$23&lt;=X$4,X$4&lt;=Projects!$C$23+Projects!$D$23-1),Projects!$B$23/Projects!$D$23,"")</f>
        <v/>
      </c>
      <c r="Y29" s="189" t="str">
        <f aca="false">IF(AND(Projects!$C$23&lt;=Y$4,Y$4&lt;=Projects!$C$23+Projects!$D$23-1),Projects!$B$23/Projects!$D$23,"")</f>
        <v/>
      </c>
      <c r="Z29" s="189" t="str">
        <f aca="false">IF(AND(Projects!$C$23&lt;=Z$4,Z$4&lt;=Projects!$C$23+Projects!$D$23-1),Projects!$B$23/Projects!$D$23,"")</f>
        <v/>
      </c>
      <c r="AA29" s="189" t="str">
        <f aca="false">IF(AND(Projects!$C$23&lt;=AA$4,AA$4&lt;=Projects!$C$23+Projects!$D$23-1),Projects!$B$23/Projects!$D$23,"")</f>
        <v/>
      </c>
      <c r="AB29" s="189" t="str">
        <f aca="false">IF(AND(Projects!$C$23&lt;=AB$4,AB$4&lt;=Projects!$C$23+Projects!$D$23-1),Projects!$B$23/Projects!$D$23,"")</f>
        <v/>
      </c>
      <c r="AC29" s="189" t="str">
        <f aca="false">IF(AND(Projects!$C$23&lt;=AC$4,AC$4&lt;=Projects!$C$23+Projects!$D$23-1),Projects!$B$23/Projects!$D$23,"")</f>
        <v/>
      </c>
      <c r="AD29" s="189" t="str">
        <f aca="false">IF(AND(Projects!$C$23&lt;=AD$4,AD$4&lt;=Projects!$C$23+Projects!$D$23-1),Projects!$B$23/Projects!$D$23,"")</f>
        <v/>
      </c>
      <c r="AE29" s="189" t="str">
        <f aca="false">IF(AND(Projects!$C$23&lt;=AE$4,AE$4&lt;=Projects!$C$23+Projects!$D$23-1),Projects!$B$23/Projects!$D$23,"")</f>
        <v/>
      </c>
      <c r="AF29" s="189" t="str">
        <f aca="false">IF(AND(Projects!$C$23&lt;=AF$4,AF$4&lt;=Projects!$C$23+Projects!$D$23-1),Projects!$B$23/Projects!$D$23,"")</f>
        <v/>
      </c>
      <c r="AG29" s="189" t="str">
        <f aca="false">IF(AND(Projects!$C$23&lt;=AG$4,AG$4&lt;=Projects!$C$23+Projects!$D$23-1),Projects!$B$23/Projects!$D$23,"")</f>
        <v/>
      </c>
      <c r="AH29" s="189" t="str">
        <f aca="false">IF(AND(Projects!$C$23&lt;=AH$4,AH$4&lt;=Projects!$C$23+Projects!$D$23-1),Projects!$B$23/Projects!$D$23,"")</f>
        <v/>
      </c>
      <c r="AI29" s="189" t="str">
        <f aca="false">IF(AND(Projects!$C$23&lt;=AI$4,AI$4&lt;=Projects!$C$23+Projects!$D$23-1),Projects!$B$23/Projects!$D$23,"")</f>
        <v/>
      </c>
      <c r="AJ29" s="189" t="str">
        <f aca="false">IF(AND(Projects!$C$23&lt;=AJ$4,AJ$4&lt;=Projects!$C$23+Projects!$D$23-1),Projects!$B$23/Projects!$D$23,"")</f>
        <v/>
      </c>
      <c r="AK29" s="189" t="str">
        <f aca="false">IF(AND(Projects!$C$23&lt;=AK$4,AK$4&lt;=Projects!$C$23+Projects!$D$23-1),Projects!$B$23/Projects!$D$23,"")</f>
        <v/>
      </c>
      <c r="AL29" s="189" t="str">
        <f aca="false">IF(AND(Projects!$C$23&lt;=AL$4,AL$4&lt;=Projects!$C$23+Projects!$D$23-1),Projects!$B$23/Projects!$D$23,"")</f>
        <v/>
      </c>
      <c r="AM29" s="189" t="str">
        <f aca="false">IF(AND(Projects!$C$23&lt;=AM$4,AM$4&lt;=Projects!$C$23+Projects!$D$23-1),Projects!$B$23/Projects!$D$23,"")</f>
        <v/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n">
        <f aca="false">IF(AND(Projects!$C$23&lt;=AP$4,AP$4&lt;=Projects!$C$23+Projects!$D$23-1),Projects!$B$23/Projects!$D$23,"")</f>
        <v>789473.684210526</v>
      </c>
      <c r="AQ29" s="189" t="n">
        <f aca="false">IF(AND(Projects!$C$23&lt;=AQ$4,AQ$4&lt;=Projects!$C$23+Projects!$D$23-1),Projects!$B$23/Projects!$D$23,"")</f>
        <v>789473.684210526</v>
      </c>
      <c r="AR29" s="189" t="n">
        <f aca="false">IF(AND(Projects!$C$23&lt;=AR$4,AR$4&lt;=Projects!$C$23+Projects!$D$23-1),Projects!$B$23/Projects!$D$23,"")</f>
        <v>789473.684210526</v>
      </c>
      <c r="AS29" s="189" t="n">
        <f aca="false">IF(AND(Projects!$C$23&lt;=AS$4,AS$4&lt;=Projects!$C$23+Projects!$D$23-1),Projects!$B$23/Projects!$D$23,"")</f>
        <v>789473.684210526</v>
      </c>
      <c r="AT29" s="189" t="n">
        <f aca="false">IF(AND(Projects!$C$23&lt;=AT$4,AT$4&lt;=Projects!$C$23+Projects!$D$23-1),Projects!$B$23/Projects!$D$23,"")</f>
        <v>789473.684210526</v>
      </c>
      <c r="AU29" s="189" t="n">
        <f aca="false">IF(AND(Projects!$C$23&lt;=AU$4,AU$4&lt;=Projects!$C$23+Projects!$D$23-1),Projects!$B$23/Projects!$D$23,"")</f>
        <v>789473.684210526</v>
      </c>
      <c r="AV29" s="189" t="n">
        <f aca="false">IF(AND(Projects!$C$23&lt;=AV$4,AV$4&lt;=Projects!$C$23+Projects!$D$23-1),Projects!$B$23/Projects!$D$23,"")</f>
        <v>789473.684210526</v>
      </c>
      <c r="AW29" s="189" t="n">
        <f aca="false">IF(AND(Projects!$C$23&lt;=AW$4,AW$4&lt;=Projects!$C$23+Projects!$D$23-1),Projects!$B$23/Projects!$D$23,"")</f>
        <v>789473.684210526</v>
      </c>
      <c r="AX29" s="189" t="n">
        <f aca="false">IF(AND(Projects!$C$23&lt;=AX$4,AX$4&lt;=Projects!$C$23+Projects!$D$23-1),Projects!$B$23/Projects!$D$23,"")</f>
        <v>789473.684210526</v>
      </c>
      <c r="AY29" s="189" t="n">
        <f aca="false">IF(AND(Projects!$C$23&lt;=AY$4,AY$4&lt;=Projects!$C$23+Projects!$D$23-1),Projects!$B$23/Projects!$D$23,"")</f>
        <v>789473.684210526</v>
      </c>
      <c r="AZ29" s="189" t="n">
        <f aca="false">IF(AND(Projects!$C$23&lt;=AZ$4,AZ$4&lt;=Projects!$C$23+Projects!$D$23-1),Projects!$B$23/Projects!$D$23,"")</f>
        <v>789473.684210526</v>
      </c>
      <c r="BA29" s="189" t="n">
        <f aca="false">IF(AND(Projects!$C$23&lt;=BA$4,BA$4&lt;=Projects!$C$23+Projects!$D$23-1),Projects!$B$23/Projects!$D$23,"")</f>
        <v>789473.684210526</v>
      </c>
      <c r="BB29" s="189" t="n">
        <f aca="false">IF(AND(Projects!$C$23&lt;=BB$4,BB$4&lt;=Projects!$C$23+Projects!$D$23-1),Projects!$B$23/Projects!$D$23,"")</f>
        <v>789473.684210526</v>
      </c>
      <c r="BC29" s="189" t="n">
        <f aca="false">IF(AND(Projects!$C$23&lt;=BC$4,BC$4&lt;=Projects!$C$23+Projects!$D$23-1),Projects!$B$23/Projects!$D$23,"")</f>
        <v>789473.684210526</v>
      </c>
      <c r="BD29" s="189" t="n">
        <f aca="false">IF(AND(Projects!$C$23&lt;=BD$4,BD$4&lt;=Projects!$C$23+Projects!$D$23-1),Projects!$B$23/Projects!$D$23,"")</f>
        <v>789473.684210526</v>
      </c>
      <c r="BE29" s="189" t="n">
        <f aca="false">IF(AND(Projects!$C$23&lt;=BE$4,BE$4&lt;=Projects!$C$23+Projects!$D$23-1),Projects!$B$23/Projects!$D$23,"")</f>
        <v>789473.684210526</v>
      </c>
      <c r="BF29" s="189" t="n">
        <f aca="false">IF(AND(Projects!$C$23&lt;=BF$4,BF$4&lt;=Projects!$C$23+Projects!$D$23-1),Projects!$B$23/Projects!$D$23,"")</f>
        <v>789473.684210526</v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47209</v>
      </c>
      <c r="D30" s="187" t="n">
        <f aca="false">EDATE(Model!$E$2,Projects!$C$24+Projects!$D$24-2)</f>
        <v>47757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str">
        <f aca="false">IF(AND(Projects!$C$24&lt;=AD$4,AD$4&lt;=Projects!$C$24+Projects!$D$24-1),Projects!$B$24/Projects!$D$24,"")</f>
        <v/>
      </c>
      <c r="AE30" s="189" t="str">
        <f aca="false">IF(AND(Projects!$C$24&lt;=AE$4,AE$4&lt;=Projects!$C$24+Projects!$D$24-1),Projects!$B$24/Projects!$D$24,"")</f>
        <v/>
      </c>
      <c r="AF30" s="189" t="str">
        <f aca="false">IF(AND(Projects!$C$24&lt;=AF$4,AF$4&lt;=Projects!$C$24+Projects!$D$24-1),Projects!$B$24/Projects!$D$24,"")</f>
        <v/>
      </c>
      <c r="AG30" s="189" t="str">
        <f aca="false">IF(AND(Projects!$C$24&lt;=AG$4,AG$4&lt;=Projects!$C$24+Projects!$D$24-1),Projects!$B$24/Projects!$D$24,"")</f>
        <v/>
      </c>
      <c r="AH30" s="189" t="str">
        <f aca="false">IF(AND(Projects!$C$24&lt;=AH$4,AH$4&lt;=Projects!$C$24+Projects!$D$24-1),Projects!$B$24/Projects!$D$24,"")</f>
        <v/>
      </c>
      <c r="AI30" s="189" t="str">
        <f aca="false">IF(AND(Projects!$C$24&lt;=AI$4,AI$4&lt;=Projects!$C$24+Projects!$D$24-1),Projects!$B$24/Projects!$D$24,"")</f>
        <v/>
      </c>
      <c r="AJ30" s="189" t="str">
        <f aca="false">IF(AND(Projects!$C$24&lt;=AJ$4,AJ$4&lt;=Projects!$C$24+Projects!$D$24-1),Projects!$B$24/Projects!$D$24,"")</f>
        <v/>
      </c>
      <c r="AK30" s="189" t="str">
        <f aca="false">IF(AND(Projects!$C$24&lt;=AK$4,AK$4&lt;=Projects!$C$24+Projects!$D$24-1),Projects!$B$24/Projects!$D$24,"")</f>
        <v/>
      </c>
      <c r="AL30" s="189" t="str">
        <f aca="false">IF(AND(Projects!$C$24&lt;=AL$4,AL$4&lt;=Projects!$C$24+Projects!$D$24-1),Projects!$B$24/Projects!$D$24,"")</f>
        <v/>
      </c>
      <c r="AM30" s="189" t="str">
        <f aca="false">IF(AND(Projects!$C$24&lt;=AM$4,AM$4&lt;=Projects!$C$24+Projects!$D$24-1),Projects!$B$24/Projects!$D$24,"")</f>
        <v/>
      </c>
      <c r="AN30" s="189" t="str">
        <f aca="false">IF(AND(Projects!$C$24&lt;=AN$4,AN$4&lt;=Projects!$C$24+Projects!$D$24-1),Projects!$B$24/Projects!$D$24,"")</f>
        <v/>
      </c>
      <c r="AO30" s="189" t="str">
        <f aca="false">IF(AND(Projects!$C$24&lt;=AO$4,AO$4&lt;=Projects!$C$24+Projects!$D$24-1),Projects!$B$24/Projects!$D$24,"")</f>
        <v/>
      </c>
      <c r="AP30" s="189" t="str">
        <f aca="false">IF(AND(Projects!$C$24&lt;=AP$4,AP$4&lt;=Projects!$C$24+Projects!$D$24-1),Projects!$B$24/Projects!$D$24,"")</f>
        <v/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n">
        <f aca="false">IF(AND(Projects!$C$24&lt;=AW$4,AW$4&lt;=Projects!$C$24+Projects!$D$24-1),Projects!$B$24/Projects!$D$24,"")</f>
        <v>947368.421052632</v>
      </c>
      <c r="AX30" s="189" t="n">
        <f aca="false">IF(AND(Projects!$C$24&lt;=AX$4,AX$4&lt;=Projects!$C$24+Projects!$D$24-1),Projects!$B$24/Projects!$D$24,"")</f>
        <v>947368.421052632</v>
      </c>
      <c r="AY30" s="189" t="n">
        <f aca="false">IF(AND(Projects!$C$24&lt;=AY$4,AY$4&lt;=Projects!$C$24+Projects!$D$24-1),Projects!$B$24/Projects!$D$24,"")</f>
        <v>947368.421052632</v>
      </c>
      <c r="AZ30" s="189" t="n">
        <f aca="false">IF(AND(Projects!$C$24&lt;=AZ$4,AZ$4&lt;=Projects!$C$24+Projects!$D$24-1),Projects!$B$24/Projects!$D$24,"")</f>
        <v>947368.421052632</v>
      </c>
      <c r="BA30" s="189" t="n">
        <f aca="false">IF(AND(Projects!$C$24&lt;=BA$4,BA$4&lt;=Projects!$C$24+Projects!$D$24-1),Projects!$B$24/Projects!$D$24,"")</f>
        <v>947368.421052632</v>
      </c>
      <c r="BB30" s="189" t="n">
        <f aca="false">IF(AND(Projects!$C$24&lt;=BB$4,BB$4&lt;=Projects!$C$24+Projects!$D$24-1),Projects!$B$24/Projects!$D$24,"")</f>
        <v>947368.421052632</v>
      </c>
      <c r="BC30" s="189" t="n">
        <f aca="false">IF(AND(Projects!$C$24&lt;=BC$4,BC$4&lt;=Projects!$C$24+Projects!$D$24-1),Projects!$B$24/Projects!$D$24,"")</f>
        <v>947368.421052632</v>
      </c>
      <c r="BD30" s="189" t="n">
        <f aca="false">IF(AND(Projects!$C$24&lt;=BD$4,BD$4&lt;=Projects!$C$24+Projects!$D$24-1),Projects!$B$24/Projects!$D$24,"")</f>
        <v>947368.421052632</v>
      </c>
      <c r="BE30" s="189" t="n">
        <f aca="false">IF(AND(Projects!$C$24&lt;=BE$4,BE$4&lt;=Projects!$C$24+Projects!$D$24-1),Projects!$B$24/Projects!$D$24,"")</f>
        <v>947368.421052632</v>
      </c>
      <c r="BF30" s="189" t="n">
        <f aca="false">IF(AND(Projects!$C$24&lt;=BF$4,BF$4&lt;=Projects!$C$24+Projects!$D$24-1),Projects!$B$24/Projects!$D$24,"")</f>
        <v>947368.421052632</v>
      </c>
      <c r="BG30" s="189" t="n">
        <f aca="false">IF(AND(Projects!$C$24&lt;=BG$4,BG$4&lt;=Projects!$C$24+Projects!$D$24-1),Projects!$B$24/Projects!$D$24,"")</f>
        <v>947368.421052632</v>
      </c>
      <c r="BH30" s="189" t="n">
        <f aca="false">IF(AND(Projects!$C$24&lt;=BH$4,BH$4&lt;=Projects!$C$24+Projects!$D$24-1),Projects!$B$24/Projects!$D$24,"")</f>
        <v>947368.421052632</v>
      </c>
      <c r="BI30" s="189" t="n">
        <f aca="false">IF(AND(Projects!$C$24&lt;=BI$4,BI$4&lt;=Projects!$C$24+Projects!$D$24-1),Projects!$B$24/Projects!$D$24,"")</f>
        <v>947368.421052632</v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47300</v>
      </c>
      <c r="D31" s="187" t="n">
        <f aca="false">EDATE(Model!$E$2,Projects!$C$25+Projects!$D$25-2)</f>
        <v>47849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str">
        <f aca="false">IF(AND(Projects!$C$25&lt;=AI$4,AI$4&lt;=Projects!$C$25+Projects!$D$25-1),Projects!$B$25/Projects!$D$25,"")</f>
        <v/>
      </c>
      <c r="AJ31" s="189" t="str">
        <f aca="false">IF(AND(Projects!$C$25&lt;=AJ$4,AJ$4&lt;=Projects!$C$25+Projects!$D$25-1),Projects!$B$25/Projects!$D$25,"")</f>
        <v/>
      </c>
      <c r="AK31" s="189" t="str">
        <f aca="false">IF(AND(Projects!$C$25&lt;=AK$4,AK$4&lt;=Projects!$C$25+Projects!$D$25-1),Projects!$B$25/Projects!$D$25,"")</f>
        <v/>
      </c>
      <c r="AL31" s="189" t="str">
        <f aca="false">IF(AND(Projects!$C$25&lt;=AL$4,AL$4&lt;=Projects!$C$25+Projects!$D$25-1),Projects!$B$25/Projects!$D$25,"")</f>
        <v/>
      </c>
      <c r="AM31" s="189" t="str">
        <f aca="false">IF(AND(Projects!$C$25&lt;=AM$4,AM$4&lt;=Projects!$C$25+Projects!$D$25-1),Projects!$B$25/Projects!$D$25,"")</f>
        <v/>
      </c>
      <c r="AN31" s="189" t="str">
        <f aca="false">IF(AND(Projects!$C$25&lt;=AN$4,AN$4&lt;=Projects!$C$25+Projects!$D$25-1),Projects!$B$25/Projects!$D$25,"")</f>
        <v/>
      </c>
      <c r="AO31" s="189" t="str">
        <f aca="false">IF(AND(Projects!$C$25&lt;=AO$4,AO$4&lt;=Projects!$C$25+Projects!$D$25-1),Projects!$B$25/Projects!$D$25,"")</f>
        <v/>
      </c>
      <c r="AP31" s="189" t="str">
        <f aca="false">IF(AND(Projects!$C$25&lt;=AP$4,AP$4&lt;=Projects!$C$25+Projects!$D$25-1),Projects!$B$25/Projects!$D$25,"")</f>
        <v/>
      </c>
      <c r="AQ31" s="189" t="str">
        <f aca="false">IF(AND(Projects!$C$25&lt;=AQ$4,AQ$4&lt;=Projects!$C$25+Projects!$D$25-1),Projects!$B$25/Projects!$D$25,"")</f>
        <v/>
      </c>
      <c r="AR31" s="189" t="str">
        <f aca="false">IF(AND(Projects!$C$25&lt;=AR$4,AR$4&lt;=Projects!$C$25+Projects!$D$25-1),Projects!$B$25/Projects!$D$25,"")</f>
        <v/>
      </c>
      <c r="AS31" s="189" t="str">
        <f aca="false">IF(AND(Projects!$C$25&lt;=AS$4,AS$4&lt;=Projects!$C$25+Projects!$D$25-1),Projects!$B$25/Projects!$D$25,"")</f>
        <v/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n">
        <f aca="false">IF(AND(Projects!$C$25&lt;=BB$4,BB$4&lt;=Projects!$C$25+Projects!$D$25-1),Projects!$B$25/Projects!$D$25,"")</f>
        <v>947368.421052632</v>
      </c>
      <c r="BC31" s="189" t="n">
        <f aca="false">IF(AND(Projects!$C$25&lt;=BC$4,BC$4&lt;=Projects!$C$25+Projects!$D$25-1),Projects!$B$25/Projects!$D$25,"")</f>
        <v>947368.421052632</v>
      </c>
      <c r="BD31" s="189" t="n">
        <f aca="false">IF(AND(Projects!$C$25&lt;=BD$4,BD$4&lt;=Projects!$C$25+Projects!$D$25-1),Projects!$B$25/Projects!$D$25,"")</f>
        <v>947368.421052632</v>
      </c>
      <c r="BE31" s="189" t="n">
        <f aca="false">IF(AND(Projects!$C$25&lt;=BE$4,BE$4&lt;=Projects!$C$25+Projects!$D$25-1),Projects!$B$25/Projects!$D$25,"")</f>
        <v>947368.421052632</v>
      </c>
      <c r="BF31" s="189" t="n">
        <f aca="false">IF(AND(Projects!$C$25&lt;=BF$4,BF$4&lt;=Projects!$C$25+Projects!$D$25-1),Projects!$B$25/Projects!$D$25,"")</f>
        <v>947368.421052632</v>
      </c>
      <c r="BG31" s="189" t="n">
        <f aca="false">IF(AND(Projects!$C$25&lt;=BG$4,BG$4&lt;=Projects!$C$25+Projects!$D$25-1),Projects!$B$25/Projects!$D$25,"")</f>
        <v>947368.421052632</v>
      </c>
      <c r="BH31" s="189" t="n">
        <f aca="false">IF(AND(Projects!$C$25&lt;=BH$4,BH$4&lt;=Projects!$C$25+Projects!$D$25-1),Projects!$B$25/Projects!$D$25,"")</f>
        <v>947368.421052632</v>
      </c>
      <c r="BI31" s="189" t="n">
        <f aca="false">IF(AND(Projects!$C$25&lt;=BI$4,BI$4&lt;=Projects!$C$25+Projects!$D$25-1),Projects!$B$25/Projects!$D$25,"")</f>
        <v>947368.421052632</v>
      </c>
      <c r="BJ31" s="189" t="n">
        <f aca="false">IF(AND(Projects!$C$25&lt;=BJ$4,BJ$4&lt;=Projects!$C$25+Projects!$D$25-1),Projects!$B$25/Projects!$D$25,"")</f>
        <v>947368.421052632</v>
      </c>
      <c r="BK31" s="189" t="n">
        <f aca="false">IF(AND(Projects!$C$25&lt;=BK$4,BK$4&lt;=Projects!$C$25+Projects!$D$25-1),Projects!$B$25/Projects!$D$25,"")</f>
        <v>947368.421052632</v>
      </c>
      <c r="BL31" s="189" t="n">
        <f aca="false">IF(AND(Projects!$C$25&lt;=BL$4,BL$4&lt;=Projects!$C$25+Projects!$D$25-1),Projects!$B$25/Projects!$D$25,"")</f>
        <v>947368.421052632</v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85" t="s">
        <v>29</v>
      </c>
      <c r="B32" s="186" t="n">
        <f aca="false">Projects!$B$26</f>
        <v>18000000</v>
      </c>
      <c r="C32" s="187" t="n">
        <f aca="false">EDATE(Model!$E$2,Projects!$C$26-1)</f>
        <v>47362</v>
      </c>
      <c r="D32" s="187" t="n">
        <f aca="false">EDATE(Model!$E$2,Projects!$C$26+Projects!$D$26-2)</f>
        <v>47908</v>
      </c>
      <c r="E32" s="188" t="n">
        <f aca="false">Projects!$D$26</f>
        <v>19</v>
      </c>
      <c r="F32" s="186" t="n">
        <f aca="false">Projects!$B$26/Projects!$D$26</f>
        <v>947368.421052632</v>
      </c>
      <c r="G32" s="189" t="str">
        <f aca="false">IF(AND(Projects!$C$26&lt;=G$4,G$4&lt;=Projects!$C$26+Projects!$D$26-1),Projects!$B$26/Projects!$D$26,"")</f>
        <v/>
      </c>
      <c r="H32" s="189" t="str">
        <f aca="false">IF(AND(Projects!$C$26&lt;=H$4,H$4&lt;=Projects!$C$26+Projects!$D$26-1),Projects!$B$26/Projects!$D$26,"")</f>
        <v/>
      </c>
      <c r="I32" s="189" t="str">
        <f aca="false">IF(AND(Projects!$C$26&lt;=I$4,I$4&lt;=Projects!$C$26+Projects!$D$26-1),Projects!$B$26/Projects!$D$26,"")</f>
        <v/>
      </c>
      <c r="J32" s="189" t="str">
        <f aca="false">IF(AND(Projects!$C$26&lt;=J$4,J$4&lt;=Projects!$C$26+Projects!$D$26-1),Projects!$B$26/Projects!$D$26,"")</f>
        <v/>
      </c>
      <c r="K32" s="189" t="str">
        <f aca="false">IF(AND(Projects!$C$26&lt;=K$4,K$4&lt;=Projects!$C$26+Projects!$D$26-1),Projects!$B$26/Projects!$D$26,"")</f>
        <v/>
      </c>
      <c r="L32" s="189" t="str">
        <f aca="false">IF(AND(Projects!$C$26&lt;=L$4,L$4&lt;=Projects!$C$26+Projects!$D$26-1),Projects!$B$26/Projects!$D$26,"")</f>
        <v/>
      </c>
      <c r="M32" s="189" t="str">
        <f aca="false">IF(AND(Projects!$C$26&lt;=M$4,M$4&lt;=Projects!$C$26+Projects!$D$26-1),Projects!$B$26/Projects!$D$26,"")</f>
        <v/>
      </c>
      <c r="N32" s="189" t="str">
        <f aca="false">IF(AND(Projects!$C$26&lt;=N$4,N$4&lt;=Projects!$C$26+Projects!$D$26-1),Projects!$B$26/Projects!$D$26,"")</f>
        <v/>
      </c>
      <c r="O32" s="189" t="str">
        <f aca="false">IF(AND(Projects!$C$26&lt;=O$4,O$4&lt;=Projects!$C$26+Projects!$D$26-1),Projects!$B$26/Projects!$D$26,"")</f>
        <v/>
      </c>
      <c r="P32" s="189" t="str">
        <f aca="false">IF(AND(Projects!$C$26&lt;=P$4,P$4&lt;=Projects!$C$26+Projects!$D$26-1),Projects!$B$26/Projects!$D$26,"")</f>
        <v/>
      </c>
      <c r="Q32" s="189" t="str">
        <f aca="false">IF(AND(Projects!$C$26&lt;=Q$4,Q$4&lt;=Projects!$C$26+Projects!$D$26-1),Projects!$B$26/Projects!$D$26,"")</f>
        <v/>
      </c>
      <c r="R32" s="189" t="str">
        <f aca="false">IF(AND(Projects!$C$26&lt;=R$4,R$4&lt;=Projects!$C$26+Projects!$D$26-1),Projects!$B$26/Projects!$D$26,"")</f>
        <v/>
      </c>
      <c r="S32" s="189" t="str">
        <f aca="false">IF(AND(Projects!$C$26&lt;=S$4,S$4&lt;=Projects!$C$26+Projects!$D$26-1),Projects!$B$26/Projects!$D$26,"")</f>
        <v/>
      </c>
      <c r="T32" s="189" t="str">
        <f aca="false">IF(AND(Projects!$C$26&lt;=T$4,T$4&lt;=Projects!$C$26+Projects!$D$26-1),Projects!$B$26/Projects!$D$26,"")</f>
        <v/>
      </c>
      <c r="U32" s="189" t="str">
        <f aca="false">IF(AND(Projects!$C$26&lt;=U$4,U$4&lt;=Projects!$C$26+Projects!$D$26-1),Projects!$B$26/Projects!$D$26,"")</f>
        <v/>
      </c>
      <c r="V32" s="189" t="str">
        <f aca="false">IF(AND(Projects!$C$26&lt;=V$4,V$4&lt;=Projects!$C$26+Projects!$D$26-1),Projects!$B$26/Projects!$D$26,"")</f>
        <v/>
      </c>
      <c r="W32" s="189" t="str">
        <f aca="false">IF(AND(Projects!$C$26&lt;=W$4,W$4&lt;=Projects!$C$26+Projects!$D$26-1),Projects!$B$26/Projects!$D$26,"")</f>
        <v/>
      </c>
      <c r="X32" s="189" t="str">
        <f aca="false">IF(AND(Projects!$C$26&lt;=X$4,X$4&lt;=Projects!$C$26+Projects!$D$26-1),Projects!$B$26/Projects!$D$26,"")</f>
        <v/>
      </c>
      <c r="Y32" s="189" t="str">
        <f aca="false">IF(AND(Projects!$C$26&lt;=Y$4,Y$4&lt;=Projects!$C$26+Projects!$D$26-1),Projects!$B$26/Projects!$D$26,"")</f>
        <v/>
      </c>
      <c r="Z32" s="189" t="str">
        <f aca="false">IF(AND(Projects!$C$26&lt;=Z$4,Z$4&lt;=Projects!$C$26+Projects!$D$26-1),Projects!$B$26/Projects!$D$26,"")</f>
        <v/>
      </c>
      <c r="AA32" s="189" t="str">
        <f aca="false">IF(AND(Projects!$C$26&lt;=AA$4,AA$4&lt;=Projects!$C$26+Projects!$D$26-1),Projects!$B$26/Projects!$D$26,"")</f>
        <v/>
      </c>
      <c r="AB32" s="189" t="str">
        <f aca="false">IF(AND(Projects!$C$26&lt;=AB$4,AB$4&lt;=Projects!$C$26+Projects!$D$26-1),Projects!$B$26/Projects!$D$26,"")</f>
        <v/>
      </c>
      <c r="AC32" s="189" t="str">
        <f aca="false">IF(AND(Projects!$C$26&lt;=AC$4,AC$4&lt;=Projects!$C$26+Projects!$D$26-1),Projects!$B$26/Projects!$D$26,"")</f>
        <v/>
      </c>
      <c r="AD32" s="189" t="str">
        <f aca="false">IF(AND(Projects!$C$26&lt;=AD$4,AD$4&lt;=Projects!$C$26+Projects!$D$26-1),Projects!$B$26/Projects!$D$26,"")</f>
        <v/>
      </c>
      <c r="AE32" s="189" t="str">
        <f aca="false">IF(AND(Projects!$C$26&lt;=AE$4,AE$4&lt;=Projects!$C$26+Projects!$D$26-1),Projects!$B$26/Projects!$D$26,"")</f>
        <v/>
      </c>
      <c r="AF32" s="189" t="str">
        <f aca="false">IF(AND(Projects!$C$26&lt;=AF$4,AF$4&lt;=Projects!$C$26+Projects!$D$26-1),Projects!$B$26/Projects!$D$26,"")</f>
        <v/>
      </c>
      <c r="AG32" s="189" t="str">
        <f aca="false">IF(AND(Projects!$C$26&lt;=AG$4,AG$4&lt;=Projects!$C$26+Projects!$D$26-1),Projects!$B$26/Projects!$D$26,"")</f>
        <v/>
      </c>
      <c r="AH32" s="189" t="str">
        <f aca="false">IF(AND(Projects!$C$26&lt;=AH$4,AH$4&lt;=Projects!$C$26+Projects!$D$26-1),Projects!$B$26/Projects!$D$26,"")</f>
        <v/>
      </c>
      <c r="AI32" s="189" t="str">
        <f aca="false">IF(AND(Projects!$C$26&lt;=AI$4,AI$4&lt;=Projects!$C$26+Projects!$D$26-1),Projects!$B$26/Projects!$D$26,"")</f>
        <v/>
      </c>
      <c r="AJ32" s="189" t="str">
        <f aca="false">IF(AND(Projects!$C$26&lt;=AJ$4,AJ$4&lt;=Projects!$C$26+Projects!$D$26-1),Projects!$B$26/Projects!$D$26,"")</f>
        <v/>
      </c>
      <c r="AK32" s="189" t="str">
        <f aca="false">IF(AND(Projects!$C$26&lt;=AK$4,AK$4&lt;=Projects!$C$26+Projects!$D$26-1),Projects!$B$26/Projects!$D$26,"")</f>
        <v/>
      </c>
      <c r="AL32" s="189" t="str">
        <f aca="false">IF(AND(Projects!$C$26&lt;=AL$4,AL$4&lt;=Projects!$C$26+Projects!$D$26-1),Projects!$B$26/Projects!$D$26,"")</f>
        <v/>
      </c>
      <c r="AM32" s="189" t="str">
        <f aca="false">IF(AND(Projects!$C$26&lt;=AM$4,AM$4&lt;=Projects!$C$26+Projects!$D$26-1),Projects!$B$26/Projects!$D$26,"")</f>
        <v/>
      </c>
      <c r="AN32" s="189" t="str">
        <f aca="false">IF(AND(Projects!$C$26&lt;=AN$4,AN$4&lt;=Projects!$C$26+Projects!$D$26-1),Projects!$B$26/Projects!$D$26,"")</f>
        <v/>
      </c>
      <c r="AO32" s="189" t="str">
        <f aca="false">IF(AND(Projects!$C$26&lt;=AO$4,AO$4&lt;=Projects!$C$26+Projects!$D$26-1),Projects!$B$26/Projects!$D$26,"")</f>
        <v/>
      </c>
      <c r="AP32" s="189" t="str">
        <f aca="false">IF(AND(Projects!$C$26&lt;=AP$4,AP$4&lt;=Projects!$C$26+Projects!$D$26-1),Projects!$B$26/Projects!$D$26,"")</f>
        <v/>
      </c>
      <c r="AQ32" s="189" t="str">
        <f aca="false">IF(AND(Projects!$C$26&lt;=AQ$4,AQ$4&lt;=Projects!$C$26+Projects!$D$26-1),Projects!$B$26/Projects!$D$26,"")</f>
        <v/>
      </c>
      <c r="AR32" s="189" t="str">
        <f aca="false">IF(AND(Projects!$C$26&lt;=AR$4,AR$4&lt;=Projects!$C$26+Projects!$D$26-1),Projects!$B$26/Projects!$D$26,"")</f>
        <v/>
      </c>
      <c r="AS32" s="189" t="str">
        <f aca="false">IF(AND(Projects!$C$26&lt;=AS$4,AS$4&lt;=Projects!$C$26+Projects!$D$26-1),Projects!$B$26/Projects!$D$26,"")</f>
        <v/>
      </c>
      <c r="AT32" s="189" t="str">
        <f aca="false">IF(AND(Projects!$C$26&lt;=AT$4,AT$4&lt;=Projects!$C$26+Projects!$D$26-1),Projects!$B$26/Projects!$D$26,"")</f>
        <v/>
      </c>
      <c r="AU32" s="189" t="str">
        <f aca="false">IF(AND(Projects!$C$26&lt;=AU$4,AU$4&lt;=Projects!$C$26+Projects!$D$26-1),Projects!$B$26/Projects!$D$26,"")</f>
        <v/>
      </c>
      <c r="AV32" s="189" t="n">
        <f aca="false">IF(AND(Projects!$C$26&lt;=AV$4,AV$4&lt;=Projects!$C$26+Projects!$D$26-1),Projects!$B$26/Projects!$D$26,"")</f>
        <v>947368.421052632</v>
      </c>
      <c r="AW32" s="189" t="n">
        <f aca="false">IF(AND(Projects!$C$26&lt;=AW$4,AW$4&lt;=Projects!$C$26+Projects!$D$26-1),Projects!$B$26/Projects!$D$26,"")</f>
        <v>947368.421052632</v>
      </c>
      <c r="AX32" s="189" t="n">
        <f aca="false">IF(AND(Projects!$C$26&lt;=AX$4,AX$4&lt;=Projects!$C$26+Projects!$D$26-1),Projects!$B$26/Projects!$D$26,"")</f>
        <v>947368.421052632</v>
      </c>
      <c r="AY32" s="189" t="n">
        <f aca="false">IF(AND(Projects!$C$26&lt;=AY$4,AY$4&lt;=Projects!$C$26+Projects!$D$26-1),Projects!$B$26/Projects!$D$26,"")</f>
        <v>947368.421052632</v>
      </c>
      <c r="AZ32" s="189" t="n">
        <f aca="false">IF(AND(Projects!$C$26&lt;=AZ$4,AZ$4&lt;=Projects!$C$26+Projects!$D$26-1),Projects!$B$26/Projects!$D$26,"")</f>
        <v>947368.421052632</v>
      </c>
      <c r="BA32" s="189" t="n">
        <f aca="false">IF(AND(Projects!$C$26&lt;=BA$4,BA$4&lt;=Projects!$C$26+Projects!$D$26-1),Projects!$B$26/Projects!$D$26,"")</f>
        <v>947368.421052632</v>
      </c>
      <c r="BB32" s="189" t="n">
        <f aca="false">IF(AND(Projects!$C$26&lt;=BB$4,BB$4&lt;=Projects!$C$26+Projects!$D$26-1),Projects!$B$26/Projects!$D$26,"")</f>
        <v>947368.421052632</v>
      </c>
      <c r="BC32" s="189" t="n">
        <f aca="false">IF(AND(Projects!$C$26&lt;=BC$4,BC$4&lt;=Projects!$C$26+Projects!$D$26-1),Projects!$B$26/Projects!$D$26,"")</f>
        <v>947368.421052632</v>
      </c>
      <c r="BD32" s="189" t="n">
        <f aca="false">IF(AND(Projects!$C$26&lt;=BD$4,BD$4&lt;=Projects!$C$26+Projects!$D$26-1),Projects!$B$26/Projects!$D$26,"")</f>
        <v>947368.421052632</v>
      </c>
      <c r="BE32" s="189" t="n">
        <f aca="false">IF(AND(Projects!$C$26&lt;=BE$4,BE$4&lt;=Projects!$C$26+Projects!$D$26-1),Projects!$B$26/Projects!$D$26,"")</f>
        <v>947368.421052632</v>
      </c>
      <c r="BF32" s="189" t="n">
        <f aca="false">IF(AND(Projects!$C$26&lt;=BF$4,BF$4&lt;=Projects!$C$26+Projects!$D$26-1),Projects!$B$26/Projects!$D$26,"")</f>
        <v>947368.421052632</v>
      </c>
      <c r="BG32" s="189" t="n">
        <f aca="false">IF(AND(Projects!$C$26&lt;=BG$4,BG$4&lt;=Projects!$C$26+Projects!$D$26-1),Projects!$B$26/Projects!$D$26,"")</f>
        <v>947368.421052632</v>
      </c>
      <c r="BH32" s="189" t="n">
        <f aca="false">IF(AND(Projects!$C$26&lt;=BH$4,BH$4&lt;=Projects!$C$26+Projects!$D$26-1),Projects!$B$26/Projects!$D$26,"")</f>
        <v>947368.421052632</v>
      </c>
      <c r="BI32" s="189" t="n">
        <f aca="false">IF(AND(Projects!$C$26&lt;=BI$4,BI$4&lt;=Projects!$C$26+Projects!$D$26-1),Projects!$B$26/Projects!$D$26,"")</f>
        <v>947368.421052632</v>
      </c>
      <c r="BJ32" s="189" t="n">
        <f aca="false">IF(AND(Projects!$C$26&lt;=BJ$4,BJ$4&lt;=Projects!$C$26+Projects!$D$26-1),Projects!$B$26/Projects!$D$26,"")</f>
        <v>947368.421052632</v>
      </c>
      <c r="BK32" s="189" t="n">
        <f aca="false">IF(AND(Projects!$C$26&lt;=BK$4,BK$4&lt;=Projects!$C$26+Projects!$D$26-1),Projects!$B$26/Projects!$D$26,"")</f>
        <v>947368.421052632</v>
      </c>
      <c r="BL32" s="189" t="n">
        <f aca="false">IF(AND(Projects!$C$26&lt;=BL$4,BL$4&lt;=Projects!$C$26+Projects!$D$26-1),Projects!$B$26/Projects!$D$26,"")</f>
        <v>947368.421052632</v>
      </c>
      <c r="BM32" s="189" t="n">
        <f aca="false">IF(AND(Projects!$C$26&lt;=BM$4,BM$4&lt;=Projects!$C$26+Projects!$D$26-1),Projects!$B$26/Projects!$D$26,"")</f>
        <v>947368.421052632</v>
      </c>
      <c r="BN32" s="189" t="n">
        <f aca="false">IF(AND(Projects!$C$26&lt;=BN$4,BN$4&lt;=Projects!$C$26+Projects!$D$26-1),Projects!$B$26/Projects!$D$26,"")</f>
        <v>947368.421052632</v>
      </c>
      <c r="BO32" s="189" t="str">
        <f aca="false">IF(AND(Projects!$C$26&lt;=BO$4,BO$4&lt;=Projects!$C$26+Projects!$D$26-1),Projects!$B$26/Projects!$D$26,"")</f>
        <v/>
      </c>
      <c r="BP32" s="189" t="str">
        <f aca="false">IF(AND(Projects!$C$26&lt;=BP$4,BP$4&lt;=Projects!$C$26+Projects!$D$26-1),Projects!$B$26/Projects!$D$26,"")</f>
        <v/>
      </c>
      <c r="BQ32" s="189" t="str">
        <f aca="false">IF(AND(Projects!$C$26&lt;=BQ$4,BQ$4&lt;=Projects!$C$26+Projects!$D$26-1),Projects!$B$26/Projects!$D$26,"")</f>
        <v/>
      </c>
      <c r="BR32" s="189" t="str">
        <f aca="false">IF(AND(Projects!$C$26&lt;=BR$4,BR$4&lt;=Projects!$C$26+Projects!$D$26-1),Projects!$B$26/Projects!$D$26,"")</f>
        <v/>
      </c>
      <c r="BS32" s="189" t="str">
        <f aca="false">IF(AND(Projects!$C$26&lt;=BS$4,BS$4&lt;=Projects!$C$26+Projects!$D$26-1),Projects!$B$26/Projects!$D$26,"")</f>
        <v/>
      </c>
      <c r="BT32" s="189" t="str">
        <f aca="false">IF(AND(Projects!$C$26&lt;=BT$4,BT$4&lt;=Projects!$C$26+Projects!$D$26-1),Projects!$B$26/Projects!$D$26,"")</f>
        <v/>
      </c>
      <c r="BU32" s="189" t="str">
        <f aca="false">IF(AND(Projects!$C$26&lt;=BU$4,BU$4&lt;=Projects!$C$26+Projects!$D$26-1),Projects!$B$26/Projects!$D$26,"")</f>
        <v/>
      </c>
      <c r="BV32" s="189" t="str">
        <f aca="false">IF(AND(Projects!$C$26&lt;=BV$4,BV$4&lt;=Projects!$C$26+Projects!$D$26-1),Projects!$B$26/Projects!$D$26,"")</f>
        <v/>
      </c>
      <c r="BW32" s="189" t="str">
        <f aca="false">IF(AND(Projects!$C$26&lt;=BW$4,BW$4&lt;=Projects!$C$26+Projects!$D$26-1),Projects!$B$26/Projects!$D$26,"")</f>
        <v/>
      </c>
      <c r="BX32" s="189" t="str">
        <f aca="false">IF(AND(Projects!$C$26&lt;=BX$4,BX$4&lt;=Projects!$C$26+Projects!$D$26-1),Projects!$B$26/Projects!$D$26,"")</f>
        <v/>
      </c>
      <c r="BY32" s="189" t="str">
        <f aca="false">IF(AND(Projects!$C$26&lt;=BY$4,BY$4&lt;=Projects!$C$26+Projects!$D$26-1),Projects!$B$26/Projects!$D$26,"")</f>
        <v/>
      </c>
      <c r="BZ32" s="189" t="str">
        <f aca="false">IF(AND(Projects!$C$26&lt;=BZ$4,BZ$4&lt;=Projects!$C$26+Projects!$D$26-1),Projects!$B$26/Projects!$D$26,"")</f>
        <v/>
      </c>
      <c r="CA32" s="189" t="str">
        <f aca="false">IF(AND(Projects!$C$26&lt;=CA$4,CA$4&lt;=Projects!$C$26+Projects!$D$26-1),Projects!$B$26/Projects!$D$26,"")</f>
        <v/>
      </c>
      <c r="CB32" s="189" t="str">
        <f aca="false">IF(AND(Projects!$C$26&lt;=CB$4,CB$4&lt;=Projects!$C$26+Projects!$D$26-1),Projects!$B$26/Projects!$D$26,"")</f>
        <v/>
      </c>
      <c r="CC32" s="189" t="str">
        <f aca="false">IF(AND(Projects!$C$26&lt;=CC$4,CC$4&lt;=Projects!$C$26+Projects!$D$26-1),Projects!$B$26/Projects!$D$26,"")</f>
        <v/>
      </c>
      <c r="CD32" s="189" t="str">
        <f aca="false">IF(AND(Projects!$C$26&lt;=CD$4,CD$4&lt;=Projects!$C$26+Projects!$D$26-1),Projects!$B$26/Projects!$D$26,"")</f>
        <v/>
      </c>
      <c r="CE32" s="189" t="str">
        <f aca="false">IF(AND(Projects!$C$26&lt;=CE$4,CE$4&lt;=Projects!$C$26+Projects!$D$26-1),Projects!$B$26/Projects!$D$26,"")</f>
        <v/>
      </c>
      <c r="CF32" s="189" t="str">
        <f aca="false">IF(AND(Projects!$C$26&lt;=CF$4,CF$4&lt;=Projects!$C$26+Projects!$D$26-1),Projects!$B$26/Projects!$D$26,"")</f>
        <v/>
      </c>
      <c r="CG32" s="189" t="str">
        <f aca="false">IF(AND(Projects!$C$26&lt;=CG$4,CG$4&lt;=Projects!$C$26+Projects!$D$26-1),Projects!$B$26/Projects!$D$26,"")</f>
        <v/>
      </c>
      <c r="CH32" s="189" t="str">
        <f aca="false">IF(AND(Projects!$C$26&lt;=CH$4,CH$4&lt;=Projects!$C$26+Projects!$D$26-1),Projects!$B$26/Projects!$D$26,"")</f>
        <v/>
      </c>
      <c r="CI32" s="189" t="str">
        <f aca="false">IF(AND(Projects!$C$26&lt;=CI$4,CI$4&lt;=Projects!$C$26+Projects!$D$26-1),Projects!$B$26/Projects!$D$26,"")</f>
        <v/>
      </c>
      <c r="CJ32" s="189" t="str">
        <f aca="false">IF(AND(Projects!$C$26&lt;=CJ$4,CJ$4&lt;=Projects!$C$26+Projects!$D$26-1),Projects!$B$26/Projects!$D$26,"")</f>
        <v/>
      </c>
      <c r="CK32" s="189" t="str">
        <f aca="false">IF(AND(Projects!$C$26&lt;=CK$4,CK$4&lt;=Projects!$C$26+Projects!$D$26-1),Projects!$B$26/Projects!$D$26,"")</f>
        <v/>
      </c>
      <c r="CL32" s="189" t="str">
        <f aca="false">IF(AND(Projects!$C$26&lt;=CL$4,CL$4&lt;=Projects!$C$26+Projects!$D$26-1),Projects!$B$26/Projects!$D$26,"")</f>
        <v/>
      </c>
      <c r="CM32" s="189" t="str">
        <f aca="false">IF(AND(Projects!$C$26&lt;=CM$4,CM$4&lt;=Projects!$C$26+Projects!$D$26-1),Projects!$B$26/Projects!$D$26,"")</f>
        <v/>
      </c>
      <c r="CN32" s="189" t="str">
        <f aca="false">IF(AND(Projects!$C$26&lt;=CN$4,CN$4&lt;=Projects!$C$26+Projects!$D$26-1),Projects!$B$26/Projects!$D$26,"")</f>
        <v/>
      </c>
      <c r="CO32" s="189" t="str">
        <f aca="false">IF(AND(Projects!$C$26&lt;=CO$4,CO$4&lt;=Projects!$C$26+Projects!$D$26-1),Projects!$B$26/Projects!$D$26,"")</f>
        <v/>
      </c>
      <c r="CP32" s="189" t="str">
        <f aca="false">IF(AND(Projects!$C$26&lt;=CP$4,CP$4&lt;=Projects!$C$26+Projects!$D$26-1),Projects!$B$26/Projects!$D$26,"")</f>
        <v/>
      </c>
      <c r="CQ32" s="189" t="str">
        <f aca="false">IF(AND(Projects!$C$26&lt;=CQ$4,CQ$4&lt;=Projects!$C$26+Projects!$D$26-1),Projects!$B$26/Projects!$D$26,"")</f>
        <v/>
      </c>
      <c r="CR32" s="189" t="str">
        <f aca="false">IF(AND(Projects!$C$26&lt;=CR$4,CR$4&lt;=Projects!$C$26+Projects!$D$26-1),Projects!$B$26/Projects!$D$26,"")</f>
        <v/>
      </c>
      <c r="CS32" s="189" t="str">
        <f aca="false">IF(AND(Projects!$C$26&lt;=CS$4,CS$4&lt;=Projects!$C$26+Projects!$D$26-1),Projects!$B$26/Projects!$D$26,"")</f>
        <v/>
      </c>
      <c r="CT32" s="189" t="str">
        <f aca="false">IF(AND(Projects!$C$26&lt;=CT$4,CT$4&lt;=Projects!$C$26+Projects!$D$26-1),Projects!$B$26/Projects!$D$26,"")</f>
        <v/>
      </c>
      <c r="CU32" s="189" t="str">
        <f aca="false">IF(AND(Projects!$C$26&lt;=CU$4,CU$4&lt;=Projects!$C$26+Projects!$D$26-1),Projects!$B$26/Projects!$D$26,"")</f>
        <v/>
      </c>
      <c r="CV32" s="189" t="str">
        <f aca="false">IF(AND(Projects!$C$26&lt;=CV$4,CV$4&lt;=Projects!$C$26+Projects!$D$26-1),Projects!$B$26/Projects!$D$26,"")</f>
        <v/>
      </c>
      <c r="CW32" s="189" t="str">
        <f aca="false">IF(AND(Projects!$C$26&lt;=CW$4,CW$4&lt;=Projects!$C$26+Projects!$D$26-1),Projects!$B$26/Projects!$D$26,"")</f>
        <v/>
      </c>
      <c r="CX32" s="189" t="str">
        <f aca="false">IF(AND(Projects!$C$26&lt;=CX$4,CX$4&lt;=Projects!$C$26+Projects!$D$26-1),Projects!$B$26/Projects!$D$26,"")</f>
        <v/>
      </c>
      <c r="CY32" s="189" t="str">
        <f aca="false">IF(AND(Projects!$C$26&lt;=CY$4,CY$4&lt;=Projects!$C$26+Projects!$D$26-1),Projects!$B$26/Projects!$D$26,"")</f>
        <v/>
      </c>
      <c r="CZ32" s="189" t="str">
        <f aca="false">IF(AND(Projects!$C$26&lt;=CZ$4,CZ$4&lt;=Projects!$C$26+Projects!$D$26-1),Projects!$B$26/Projects!$D$26,"")</f>
        <v/>
      </c>
      <c r="DA32" s="189" t="str">
        <f aca="false">IF(AND(Projects!$C$26&lt;=DA$4,DA$4&lt;=Projects!$C$26+Projects!$D$26-1),Projects!$B$26/Projects!$D$26,"")</f>
        <v/>
      </c>
      <c r="DB32" s="189" t="str">
        <f aca="false">IF(AND(Projects!$C$26&lt;=DB$4,DB$4&lt;=Projects!$C$26+Projects!$D$26-1),Projects!$B$26/Projects!$D$26,"")</f>
        <v/>
      </c>
    </row>
    <row r="33" s="1" customFormat="true" ht="15" hidden="false" customHeight="true" outlineLevel="0" collapsed="false">
      <c r="A33" s="185" t="s">
        <v>30</v>
      </c>
      <c r="B33" s="186" t="n">
        <f aca="false">Projects!$B$27</f>
        <v>15000000</v>
      </c>
      <c r="C33" s="187" t="n">
        <f aca="false">EDATE(Model!$E$2,Projects!$C$27-1)</f>
        <v>47423</v>
      </c>
      <c r="D33" s="187" t="n">
        <f aca="false">EDATE(Model!$E$2,Projects!$C$27+Projects!$D$27-2)</f>
        <v>47969</v>
      </c>
      <c r="E33" s="188" t="n">
        <f aca="false">Projects!$D$27</f>
        <v>19</v>
      </c>
      <c r="F33" s="186" t="n">
        <f aca="false">Projects!$B$27/Projects!$D$27</f>
        <v>789473.684210526</v>
      </c>
      <c r="G33" s="189" t="str">
        <f aca="false">IF(AND(Projects!$C$27&lt;=G$4,G$4&lt;=Projects!$C$27+Projects!$D$27-1),Projects!$B$27/Projects!$D$27,"")</f>
        <v/>
      </c>
      <c r="H33" s="189" t="str">
        <f aca="false">IF(AND(Projects!$C$27&lt;=H$4,H$4&lt;=Projects!$C$27+Projects!$D$27-1),Projects!$B$27/Projects!$D$27,"")</f>
        <v/>
      </c>
      <c r="I33" s="189" t="str">
        <f aca="false">IF(AND(Projects!$C$27&lt;=I$4,I$4&lt;=Projects!$C$27+Projects!$D$27-1),Projects!$B$27/Projects!$D$27,"")</f>
        <v/>
      </c>
      <c r="J33" s="189" t="str">
        <f aca="false">IF(AND(Projects!$C$27&lt;=J$4,J$4&lt;=Projects!$C$27+Projects!$D$27-1),Projects!$B$27/Projects!$D$27,"")</f>
        <v/>
      </c>
      <c r="K33" s="189" t="str">
        <f aca="false">IF(AND(Projects!$C$27&lt;=K$4,K$4&lt;=Projects!$C$27+Projects!$D$27-1),Projects!$B$27/Projects!$D$27,"")</f>
        <v/>
      </c>
      <c r="L33" s="189" t="str">
        <f aca="false">IF(AND(Projects!$C$27&lt;=L$4,L$4&lt;=Projects!$C$27+Projects!$D$27-1),Projects!$B$27/Projects!$D$27,"")</f>
        <v/>
      </c>
      <c r="M33" s="189" t="str">
        <f aca="false">IF(AND(Projects!$C$27&lt;=M$4,M$4&lt;=Projects!$C$27+Projects!$D$27-1),Projects!$B$27/Projects!$D$27,"")</f>
        <v/>
      </c>
      <c r="N33" s="189" t="str">
        <f aca="false">IF(AND(Projects!$C$27&lt;=N$4,N$4&lt;=Projects!$C$27+Projects!$D$27-1),Projects!$B$27/Projects!$D$27,"")</f>
        <v/>
      </c>
      <c r="O33" s="189" t="str">
        <f aca="false">IF(AND(Projects!$C$27&lt;=O$4,O$4&lt;=Projects!$C$27+Projects!$D$27-1),Projects!$B$27/Projects!$D$27,"")</f>
        <v/>
      </c>
      <c r="P33" s="189" t="str">
        <f aca="false">IF(AND(Projects!$C$27&lt;=P$4,P$4&lt;=Projects!$C$27+Projects!$D$27-1),Projects!$B$27/Projects!$D$27,"")</f>
        <v/>
      </c>
      <c r="Q33" s="189" t="str">
        <f aca="false">IF(AND(Projects!$C$27&lt;=Q$4,Q$4&lt;=Projects!$C$27+Projects!$D$27-1),Projects!$B$27/Projects!$D$27,"")</f>
        <v/>
      </c>
      <c r="R33" s="189" t="str">
        <f aca="false">IF(AND(Projects!$C$27&lt;=R$4,R$4&lt;=Projects!$C$27+Projects!$D$27-1),Projects!$B$27/Projects!$D$27,"")</f>
        <v/>
      </c>
      <c r="S33" s="189" t="str">
        <f aca="false">IF(AND(Projects!$C$27&lt;=S$4,S$4&lt;=Projects!$C$27+Projects!$D$27-1),Projects!$B$27/Projects!$D$27,"")</f>
        <v/>
      </c>
      <c r="T33" s="189" t="str">
        <f aca="false">IF(AND(Projects!$C$27&lt;=T$4,T$4&lt;=Projects!$C$27+Projects!$D$27-1),Projects!$B$27/Projects!$D$27,"")</f>
        <v/>
      </c>
      <c r="U33" s="189" t="str">
        <f aca="false">IF(AND(Projects!$C$27&lt;=U$4,U$4&lt;=Projects!$C$27+Projects!$D$27-1),Projects!$B$27/Projects!$D$27,"")</f>
        <v/>
      </c>
      <c r="V33" s="189" t="str">
        <f aca="false">IF(AND(Projects!$C$27&lt;=V$4,V$4&lt;=Projects!$C$27+Projects!$D$27-1),Projects!$B$27/Projects!$D$27,"")</f>
        <v/>
      </c>
      <c r="W33" s="189" t="str">
        <f aca="false">IF(AND(Projects!$C$27&lt;=W$4,W$4&lt;=Projects!$C$27+Projects!$D$27-1),Projects!$B$27/Projects!$D$27,"")</f>
        <v/>
      </c>
      <c r="X33" s="189" t="str">
        <f aca="false">IF(AND(Projects!$C$27&lt;=X$4,X$4&lt;=Projects!$C$27+Projects!$D$27-1),Projects!$B$27/Projects!$D$27,"")</f>
        <v/>
      </c>
      <c r="Y33" s="189" t="str">
        <f aca="false">IF(AND(Projects!$C$27&lt;=Y$4,Y$4&lt;=Projects!$C$27+Projects!$D$27-1),Projects!$B$27/Projects!$D$27,"")</f>
        <v/>
      </c>
      <c r="Z33" s="189" t="str">
        <f aca="false">IF(AND(Projects!$C$27&lt;=Z$4,Z$4&lt;=Projects!$C$27+Projects!$D$27-1),Projects!$B$27/Projects!$D$27,"")</f>
        <v/>
      </c>
      <c r="AA33" s="189" t="str">
        <f aca="false">IF(AND(Projects!$C$27&lt;=AA$4,AA$4&lt;=Projects!$C$27+Projects!$D$27-1),Projects!$B$27/Projects!$D$27,"")</f>
        <v/>
      </c>
      <c r="AB33" s="189" t="str">
        <f aca="false">IF(AND(Projects!$C$27&lt;=AB$4,AB$4&lt;=Projects!$C$27+Projects!$D$27-1),Projects!$B$27/Projects!$D$27,"")</f>
        <v/>
      </c>
      <c r="AC33" s="189" t="str">
        <f aca="false">IF(AND(Projects!$C$27&lt;=AC$4,AC$4&lt;=Projects!$C$27+Projects!$D$27-1),Projects!$B$27/Projects!$D$27,"")</f>
        <v/>
      </c>
      <c r="AD33" s="189" t="str">
        <f aca="false">IF(AND(Projects!$C$27&lt;=AD$4,AD$4&lt;=Projects!$C$27+Projects!$D$27-1),Projects!$B$27/Projects!$D$27,"")</f>
        <v/>
      </c>
      <c r="AE33" s="189" t="str">
        <f aca="false">IF(AND(Projects!$C$27&lt;=AE$4,AE$4&lt;=Projects!$C$27+Projects!$D$27-1),Projects!$B$27/Projects!$D$27,"")</f>
        <v/>
      </c>
      <c r="AF33" s="189" t="str">
        <f aca="false">IF(AND(Projects!$C$27&lt;=AF$4,AF$4&lt;=Projects!$C$27+Projects!$D$27-1),Projects!$B$27/Projects!$D$27,"")</f>
        <v/>
      </c>
      <c r="AG33" s="189" t="str">
        <f aca="false">IF(AND(Projects!$C$27&lt;=AG$4,AG$4&lt;=Projects!$C$27+Projects!$D$27-1),Projects!$B$27/Projects!$D$27,"")</f>
        <v/>
      </c>
      <c r="AH33" s="189" t="str">
        <f aca="false">IF(AND(Projects!$C$27&lt;=AH$4,AH$4&lt;=Projects!$C$27+Projects!$D$27-1),Projects!$B$27/Projects!$D$27,"")</f>
        <v/>
      </c>
      <c r="AI33" s="189" t="str">
        <f aca="false">IF(AND(Projects!$C$27&lt;=AI$4,AI$4&lt;=Projects!$C$27+Projects!$D$27-1),Projects!$B$27/Projects!$D$27,"")</f>
        <v/>
      </c>
      <c r="AJ33" s="189" t="str">
        <f aca="false">IF(AND(Projects!$C$27&lt;=AJ$4,AJ$4&lt;=Projects!$C$27+Projects!$D$27-1),Projects!$B$27/Projects!$D$27,"")</f>
        <v/>
      </c>
      <c r="AK33" s="189" t="str">
        <f aca="false">IF(AND(Projects!$C$27&lt;=AK$4,AK$4&lt;=Projects!$C$27+Projects!$D$27-1),Projects!$B$27/Projects!$D$27,"")</f>
        <v/>
      </c>
      <c r="AL33" s="189" t="str">
        <f aca="false">IF(AND(Projects!$C$27&lt;=AL$4,AL$4&lt;=Projects!$C$27+Projects!$D$27-1),Projects!$B$27/Projects!$D$27,"")</f>
        <v/>
      </c>
      <c r="AM33" s="189" t="str">
        <f aca="false">IF(AND(Projects!$C$27&lt;=AM$4,AM$4&lt;=Projects!$C$27+Projects!$D$27-1),Projects!$B$27/Projects!$D$27,"")</f>
        <v/>
      </c>
      <c r="AN33" s="189" t="str">
        <f aca="false">IF(AND(Projects!$C$27&lt;=AN$4,AN$4&lt;=Projects!$C$27+Projects!$D$27-1),Projects!$B$27/Projects!$D$27,"")</f>
        <v/>
      </c>
      <c r="AO33" s="189" t="str">
        <f aca="false">IF(AND(Projects!$C$27&lt;=AO$4,AO$4&lt;=Projects!$C$27+Projects!$D$27-1),Projects!$B$27/Projects!$D$27,"")</f>
        <v/>
      </c>
      <c r="AP33" s="189" t="str">
        <f aca="false">IF(AND(Projects!$C$27&lt;=AP$4,AP$4&lt;=Projects!$C$27+Projects!$D$27-1),Projects!$B$27/Projects!$D$27,"")</f>
        <v/>
      </c>
      <c r="AQ33" s="189" t="str">
        <f aca="false">IF(AND(Projects!$C$27&lt;=AQ$4,AQ$4&lt;=Projects!$C$27+Projects!$D$27-1),Projects!$B$27/Projects!$D$27,"")</f>
        <v/>
      </c>
      <c r="AR33" s="189" t="str">
        <f aca="false">IF(AND(Projects!$C$27&lt;=AR$4,AR$4&lt;=Projects!$C$27+Projects!$D$27-1),Projects!$B$27/Projects!$D$27,"")</f>
        <v/>
      </c>
      <c r="AS33" s="189" t="str">
        <f aca="false">IF(AND(Projects!$C$27&lt;=AS$4,AS$4&lt;=Projects!$C$27+Projects!$D$27-1),Projects!$B$27/Projects!$D$27,"")</f>
        <v/>
      </c>
      <c r="AT33" s="189" t="str">
        <f aca="false">IF(AND(Projects!$C$27&lt;=AT$4,AT$4&lt;=Projects!$C$27+Projects!$D$27-1),Projects!$B$27/Projects!$D$27,"")</f>
        <v/>
      </c>
      <c r="AU33" s="189" t="str">
        <f aca="false">IF(AND(Projects!$C$27&lt;=AU$4,AU$4&lt;=Projects!$C$27+Projects!$D$27-1),Projects!$B$27/Projects!$D$27,"")</f>
        <v/>
      </c>
      <c r="AV33" s="189" t="str">
        <f aca="false">IF(AND(Projects!$C$27&lt;=AV$4,AV$4&lt;=Projects!$C$27+Projects!$D$27-1),Projects!$B$27/Projects!$D$27,"")</f>
        <v/>
      </c>
      <c r="AW33" s="189" t="str">
        <f aca="false">IF(AND(Projects!$C$27&lt;=AW$4,AW$4&lt;=Projects!$C$27+Projects!$D$27-1),Projects!$B$27/Projects!$D$27,"")</f>
        <v/>
      </c>
      <c r="AX33" s="189" t="n">
        <f aca="false">IF(AND(Projects!$C$27&lt;=AX$4,AX$4&lt;=Projects!$C$27+Projects!$D$27-1),Projects!$B$27/Projects!$D$27,"")</f>
        <v>789473.684210526</v>
      </c>
      <c r="AY33" s="189" t="n">
        <f aca="false">IF(AND(Projects!$C$27&lt;=AY$4,AY$4&lt;=Projects!$C$27+Projects!$D$27-1),Projects!$B$27/Projects!$D$27,"")</f>
        <v>789473.684210526</v>
      </c>
      <c r="AZ33" s="189" t="n">
        <f aca="false">IF(AND(Projects!$C$27&lt;=AZ$4,AZ$4&lt;=Projects!$C$27+Projects!$D$27-1),Projects!$B$27/Projects!$D$27,"")</f>
        <v>789473.684210526</v>
      </c>
      <c r="BA33" s="189" t="n">
        <f aca="false">IF(AND(Projects!$C$27&lt;=BA$4,BA$4&lt;=Projects!$C$27+Projects!$D$27-1),Projects!$B$27/Projects!$D$27,"")</f>
        <v>789473.684210526</v>
      </c>
      <c r="BB33" s="189" t="n">
        <f aca="false">IF(AND(Projects!$C$27&lt;=BB$4,BB$4&lt;=Projects!$C$27+Projects!$D$27-1),Projects!$B$27/Projects!$D$27,"")</f>
        <v>789473.684210526</v>
      </c>
      <c r="BC33" s="189" t="n">
        <f aca="false">IF(AND(Projects!$C$27&lt;=BC$4,BC$4&lt;=Projects!$C$27+Projects!$D$27-1),Projects!$B$27/Projects!$D$27,"")</f>
        <v>789473.684210526</v>
      </c>
      <c r="BD33" s="189" t="n">
        <f aca="false">IF(AND(Projects!$C$27&lt;=BD$4,BD$4&lt;=Projects!$C$27+Projects!$D$27-1),Projects!$B$27/Projects!$D$27,"")</f>
        <v>789473.684210526</v>
      </c>
      <c r="BE33" s="189" t="n">
        <f aca="false">IF(AND(Projects!$C$27&lt;=BE$4,BE$4&lt;=Projects!$C$27+Projects!$D$27-1),Projects!$B$27/Projects!$D$27,"")</f>
        <v>789473.684210526</v>
      </c>
      <c r="BF33" s="189" t="n">
        <f aca="false">IF(AND(Projects!$C$27&lt;=BF$4,BF$4&lt;=Projects!$C$27+Projects!$D$27-1),Projects!$B$27/Projects!$D$27,"")</f>
        <v>789473.684210526</v>
      </c>
      <c r="BG33" s="189" t="n">
        <f aca="false">IF(AND(Projects!$C$27&lt;=BG$4,BG$4&lt;=Projects!$C$27+Projects!$D$27-1),Projects!$B$27/Projects!$D$27,"")</f>
        <v>789473.684210526</v>
      </c>
      <c r="BH33" s="189" t="n">
        <f aca="false">IF(AND(Projects!$C$27&lt;=BH$4,BH$4&lt;=Projects!$C$27+Projects!$D$27-1),Projects!$B$27/Projects!$D$27,"")</f>
        <v>789473.684210526</v>
      </c>
      <c r="BI33" s="189" t="n">
        <f aca="false">IF(AND(Projects!$C$27&lt;=BI$4,BI$4&lt;=Projects!$C$27+Projects!$D$27-1),Projects!$B$27/Projects!$D$27,"")</f>
        <v>789473.684210526</v>
      </c>
      <c r="BJ33" s="189" t="n">
        <f aca="false">IF(AND(Projects!$C$27&lt;=BJ$4,BJ$4&lt;=Projects!$C$27+Projects!$D$27-1),Projects!$B$27/Projects!$D$27,"")</f>
        <v>789473.684210526</v>
      </c>
      <c r="BK33" s="189" t="n">
        <f aca="false">IF(AND(Projects!$C$27&lt;=BK$4,BK$4&lt;=Projects!$C$27+Projects!$D$27-1),Projects!$B$27/Projects!$D$27,"")</f>
        <v>789473.684210526</v>
      </c>
      <c r="BL33" s="189" t="n">
        <f aca="false">IF(AND(Projects!$C$27&lt;=BL$4,BL$4&lt;=Projects!$C$27+Projects!$D$27-1),Projects!$B$27/Projects!$D$27,"")</f>
        <v>789473.684210526</v>
      </c>
      <c r="BM33" s="189" t="n">
        <f aca="false">IF(AND(Projects!$C$27&lt;=BM$4,BM$4&lt;=Projects!$C$27+Projects!$D$27-1),Projects!$B$27/Projects!$D$27,"")</f>
        <v>789473.684210526</v>
      </c>
      <c r="BN33" s="189" t="n">
        <f aca="false">IF(AND(Projects!$C$27&lt;=BN$4,BN$4&lt;=Projects!$C$27+Projects!$D$27-1),Projects!$B$27/Projects!$D$27,"")</f>
        <v>789473.684210526</v>
      </c>
      <c r="BO33" s="189" t="n">
        <f aca="false">IF(AND(Projects!$C$27&lt;=BO$4,BO$4&lt;=Projects!$C$27+Projects!$D$27-1),Projects!$B$27/Projects!$D$27,"")</f>
        <v>789473.684210526</v>
      </c>
      <c r="BP33" s="189" t="n">
        <f aca="false">IF(AND(Projects!$C$27&lt;=BP$4,BP$4&lt;=Projects!$C$27+Projects!$D$27-1),Projects!$B$27/Projects!$D$27,"")</f>
        <v>789473.684210526</v>
      </c>
      <c r="BQ33" s="189" t="str">
        <f aca="false">IF(AND(Projects!$C$27&lt;=BQ$4,BQ$4&lt;=Projects!$C$27+Projects!$D$27-1),Projects!$B$27/Projects!$D$27,"")</f>
        <v/>
      </c>
      <c r="BR33" s="189" t="str">
        <f aca="false">IF(AND(Projects!$C$27&lt;=BR$4,BR$4&lt;=Projects!$C$27+Projects!$D$27-1),Projects!$B$27/Projects!$D$27,"")</f>
        <v/>
      </c>
      <c r="BS33" s="189" t="str">
        <f aca="false">IF(AND(Projects!$C$27&lt;=BS$4,BS$4&lt;=Projects!$C$27+Projects!$D$27-1),Projects!$B$27/Projects!$D$27,"")</f>
        <v/>
      </c>
      <c r="BT33" s="189" t="str">
        <f aca="false">IF(AND(Projects!$C$27&lt;=BT$4,BT$4&lt;=Projects!$C$27+Projects!$D$27-1),Projects!$B$27/Projects!$D$27,"")</f>
        <v/>
      </c>
      <c r="BU33" s="189" t="str">
        <f aca="false">IF(AND(Projects!$C$27&lt;=BU$4,BU$4&lt;=Projects!$C$27+Projects!$D$27-1),Projects!$B$27/Projects!$D$27,"")</f>
        <v/>
      </c>
      <c r="BV33" s="189" t="str">
        <f aca="false">IF(AND(Projects!$C$27&lt;=BV$4,BV$4&lt;=Projects!$C$27+Projects!$D$27-1),Projects!$B$27/Projects!$D$27,"")</f>
        <v/>
      </c>
      <c r="BW33" s="189" t="str">
        <f aca="false">IF(AND(Projects!$C$27&lt;=BW$4,BW$4&lt;=Projects!$C$27+Projects!$D$27-1),Projects!$B$27/Projects!$D$27,"")</f>
        <v/>
      </c>
      <c r="BX33" s="189" t="str">
        <f aca="false">IF(AND(Projects!$C$27&lt;=BX$4,BX$4&lt;=Projects!$C$27+Projects!$D$27-1),Projects!$B$27/Projects!$D$27,"")</f>
        <v/>
      </c>
      <c r="BY33" s="189" t="str">
        <f aca="false">IF(AND(Projects!$C$27&lt;=BY$4,BY$4&lt;=Projects!$C$27+Projects!$D$27-1),Projects!$B$27/Projects!$D$27,"")</f>
        <v/>
      </c>
      <c r="BZ33" s="189" t="str">
        <f aca="false">IF(AND(Projects!$C$27&lt;=BZ$4,BZ$4&lt;=Projects!$C$27+Projects!$D$27-1),Projects!$B$27/Projects!$D$27,"")</f>
        <v/>
      </c>
      <c r="CA33" s="189" t="str">
        <f aca="false">IF(AND(Projects!$C$27&lt;=CA$4,CA$4&lt;=Projects!$C$27+Projects!$D$27-1),Projects!$B$27/Projects!$D$27,"")</f>
        <v/>
      </c>
      <c r="CB33" s="189" t="str">
        <f aca="false">IF(AND(Projects!$C$27&lt;=CB$4,CB$4&lt;=Projects!$C$27+Projects!$D$27-1),Projects!$B$27/Projects!$D$27,"")</f>
        <v/>
      </c>
      <c r="CC33" s="189" t="str">
        <f aca="false">IF(AND(Projects!$C$27&lt;=CC$4,CC$4&lt;=Projects!$C$27+Projects!$D$27-1),Projects!$B$27/Projects!$D$27,"")</f>
        <v/>
      </c>
      <c r="CD33" s="189" t="str">
        <f aca="false">IF(AND(Projects!$C$27&lt;=CD$4,CD$4&lt;=Projects!$C$27+Projects!$D$27-1),Projects!$B$27/Projects!$D$27,"")</f>
        <v/>
      </c>
      <c r="CE33" s="189" t="str">
        <f aca="false">IF(AND(Projects!$C$27&lt;=CE$4,CE$4&lt;=Projects!$C$27+Projects!$D$27-1),Projects!$B$27/Projects!$D$27,"")</f>
        <v/>
      </c>
      <c r="CF33" s="189" t="str">
        <f aca="false">IF(AND(Projects!$C$27&lt;=CF$4,CF$4&lt;=Projects!$C$27+Projects!$D$27-1),Projects!$B$27/Projects!$D$27,"")</f>
        <v/>
      </c>
      <c r="CG33" s="189" t="str">
        <f aca="false">IF(AND(Projects!$C$27&lt;=CG$4,CG$4&lt;=Projects!$C$27+Projects!$D$27-1),Projects!$B$27/Projects!$D$27,"")</f>
        <v/>
      </c>
      <c r="CH33" s="189" t="str">
        <f aca="false">IF(AND(Projects!$C$27&lt;=CH$4,CH$4&lt;=Projects!$C$27+Projects!$D$27-1),Projects!$B$27/Projects!$D$27,"")</f>
        <v/>
      </c>
      <c r="CI33" s="189" t="str">
        <f aca="false">IF(AND(Projects!$C$27&lt;=CI$4,CI$4&lt;=Projects!$C$27+Projects!$D$27-1),Projects!$B$27/Projects!$D$27,"")</f>
        <v/>
      </c>
      <c r="CJ33" s="189" t="str">
        <f aca="false">IF(AND(Projects!$C$27&lt;=CJ$4,CJ$4&lt;=Projects!$C$27+Projects!$D$27-1),Projects!$B$27/Projects!$D$27,"")</f>
        <v/>
      </c>
      <c r="CK33" s="189" t="str">
        <f aca="false">IF(AND(Projects!$C$27&lt;=CK$4,CK$4&lt;=Projects!$C$27+Projects!$D$27-1),Projects!$B$27/Projects!$D$27,"")</f>
        <v/>
      </c>
      <c r="CL33" s="189" t="str">
        <f aca="false">IF(AND(Projects!$C$27&lt;=CL$4,CL$4&lt;=Projects!$C$27+Projects!$D$27-1),Projects!$B$27/Projects!$D$27,"")</f>
        <v/>
      </c>
      <c r="CM33" s="189" t="str">
        <f aca="false">IF(AND(Projects!$C$27&lt;=CM$4,CM$4&lt;=Projects!$C$27+Projects!$D$27-1),Projects!$B$27/Projects!$D$27,"")</f>
        <v/>
      </c>
      <c r="CN33" s="189" t="str">
        <f aca="false">IF(AND(Projects!$C$27&lt;=CN$4,CN$4&lt;=Projects!$C$27+Projects!$D$27-1),Projects!$B$27/Projects!$D$27,"")</f>
        <v/>
      </c>
      <c r="CO33" s="189" t="str">
        <f aca="false">IF(AND(Projects!$C$27&lt;=CO$4,CO$4&lt;=Projects!$C$27+Projects!$D$27-1),Projects!$B$27/Projects!$D$27,"")</f>
        <v/>
      </c>
      <c r="CP33" s="189" t="str">
        <f aca="false">IF(AND(Projects!$C$27&lt;=CP$4,CP$4&lt;=Projects!$C$27+Projects!$D$27-1),Projects!$B$27/Projects!$D$27,"")</f>
        <v/>
      </c>
      <c r="CQ33" s="189" t="str">
        <f aca="false">IF(AND(Projects!$C$27&lt;=CQ$4,CQ$4&lt;=Projects!$C$27+Projects!$D$27-1),Projects!$B$27/Projects!$D$27,"")</f>
        <v/>
      </c>
      <c r="CR33" s="189" t="str">
        <f aca="false">IF(AND(Projects!$C$27&lt;=CR$4,CR$4&lt;=Projects!$C$27+Projects!$D$27-1),Projects!$B$27/Projects!$D$27,"")</f>
        <v/>
      </c>
      <c r="CS33" s="189" t="str">
        <f aca="false">IF(AND(Projects!$C$27&lt;=CS$4,CS$4&lt;=Projects!$C$27+Projects!$D$27-1),Projects!$B$27/Projects!$D$27,"")</f>
        <v/>
      </c>
      <c r="CT33" s="189" t="str">
        <f aca="false">IF(AND(Projects!$C$27&lt;=CT$4,CT$4&lt;=Projects!$C$27+Projects!$D$27-1),Projects!$B$27/Projects!$D$27,"")</f>
        <v/>
      </c>
      <c r="CU33" s="189" t="str">
        <f aca="false">IF(AND(Projects!$C$27&lt;=CU$4,CU$4&lt;=Projects!$C$27+Projects!$D$27-1),Projects!$B$27/Projects!$D$27,"")</f>
        <v/>
      </c>
      <c r="CV33" s="189" t="str">
        <f aca="false">IF(AND(Projects!$C$27&lt;=CV$4,CV$4&lt;=Projects!$C$27+Projects!$D$27-1),Projects!$B$27/Projects!$D$27,"")</f>
        <v/>
      </c>
      <c r="CW33" s="189" t="str">
        <f aca="false">IF(AND(Projects!$C$27&lt;=CW$4,CW$4&lt;=Projects!$C$27+Projects!$D$27-1),Projects!$B$27/Projects!$D$27,"")</f>
        <v/>
      </c>
      <c r="CX33" s="189" t="str">
        <f aca="false">IF(AND(Projects!$C$27&lt;=CX$4,CX$4&lt;=Projects!$C$27+Projects!$D$27-1),Projects!$B$27/Projects!$D$27,"")</f>
        <v/>
      </c>
      <c r="CY33" s="189" t="str">
        <f aca="false">IF(AND(Projects!$C$27&lt;=CY$4,CY$4&lt;=Projects!$C$27+Projects!$D$27-1),Projects!$B$27/Projects!$D$27,"")</f>
        <v/>
      </c>
      <c r="CZ33" s="189" t="str">
        <f aca="false">IF(AND(Projects!$C$27&lt;=CZ$4,CZ$4&lt;=Projects!$C$27+Projects!$D$27-1),Projects!$B$27/Projects!$D$27,"")</f>
        <v/>
      </c>
      <c r="DA33" s="189" t="str">
        <f aca="false">IF(AND(Projects!$C$27&lt;=DA$4,DA$4&lt;=Projects!$C$27+Projects!$D$27-1),Projects!$B$27/Projects!$D$27,"")</f>
        <v/>
      </c>
      <c r="DB33" s="189" t="str">
        <f aca="false">IF(AND(Projects!$C$27&lt;=DB$4,DB$4&lt;=Projects!$C$27+Projects!$D$27-1),Projects!$B$27/Projects!$D$27,"")</f>
        <v/>
      </c>
    </row>
    <row r="34" s="1" customFormat="true" ht="15" hidden="false" customHeight="true" outlineLevel="0" collapsed="false">
      <c r="A34" s="185" t="s">
        <v>31</v>
      </c>
      <c r="B34" s="186" t="n">
        <f aca="false">Projects!$B$28</f>
        <v>15000000</v>
      </c>
      <c r="C34" s="187" t="n">
        <f aca="false">EDATE(Model!$E$2,Projects!$C$28-1)</f>
        <v>47484</v>
      </c>
      <c r="D34" s="187" t="n">
        <f aca="false">EDATE(Model!$E$2,Projects!$C$28+Projects!$D$28-2)</f>
        <v>48030</v>
      </c>
      <c r="E34" s="188" t="n">
        <f aca="false">Projects!$D$28</f>
        <v>19</v>
      </c>
      <c r="F34" s="186" t="n">
        <f aca="false">Projects!$B$28/Projects!$D$28</f>
        <v>789473.684210526</v>
      </c>
      <c r="G34" s="189" t="str">
        <f aca="false">IF(AND(Projects!$C$28&lt;=G$4,G$4&lt;=Projects!$C$28+Projects!$D$28-1),Projects!$B$28/Projects!$D$28,"")</f>
        <v/>
      </c>
      <c r="H34" s="189" t="str">
        <f aca="false">IF(AND(Projects!$C$28&lt;=H$4,H$4&lt;=Projects!$C$28+Projects!$D$28-1),Projects!$B$28/Projects!$D$28,"")</f>
        <v/>
      </c>
      <c r="I34" s="189" t="str">
        <f aca="false">IF(AND(Projects!$C$28&lt;=I$4,I$4&lt;=Projects!$C$28+Projects!$D$28-1),Projects!$B$28/Projects!$D$28,"")</f>
        <v/>
      </c>
      <c r="J34" s="189" t="str">
        <f aca="false">IF(AND(Projects!$C$28&lt;=J$4,J$4&lt;=Projects!$C$28+Projects!$D$28-1),Projects!$B$28/Projects!$D$28,"")</f>
        <v/>
      </c>
      <c r="K34" s="189" t="str">
        <f aca="false">IF(AND(Projects!$C$28&lt;=K$4,K$4&lt;=Projects!$C$28+Projects!$D$28-1),Projects!$B$28/Projects!$D$28,"")</f>
        <v/>
      </c>
      <c r="L34" s="189" t="str">
        <f aca="false">IF(AND(Projects!$C$28&lt;=L$4,L$4&lt;=Projects!$C$28+Projects!$D$28-1),Projects!$B$28/Projects!$D$28,"")</f>
        <v/>
      </c>
      <c r="M34" s="189" t="str">
        <f aca="false">IF(AND(Projects!$C$28&lt;=M$4,M$4&lt;=Projects!$C$28+Projects!$D$28-1),Projects!$B$28/Projects!$D$28,"")</f>
        <v/>
      </c>
      <c r="N34" s="189" t="str">
        <f aca="false">IF(AND(Projects!$C$28&lt;=N$4,N$4&lt;=Projects!$C$28+Projects!$D$28-1),Projects!$B$28/Projects!$D$28,"")</f>
        <v/>
      </c>
      <c r="O34" s="189" t="str">
        <f aca="false">IF(AND(Projects!$C$28&lt;=O$4,O$4&lt;=Projects!$C$28+Projects!$D$28-1),Projects!$B$28/Projects!$D$28,"")</f>
        <v/>
      </c>
      <c r="P34" s="189" t="str">
        <f aca="false">IF(AND(Projects!$C$28&lt;=P$4,P$4&lt;=Projects!$C$28+Projects!$D$28-1),Projects!$B$28/Projects!$D$28,"")</f>
        <v/>
      </c>
      <c r="Q34" s="189" t="str">
        <f aca="false">IF(AND(Projects!$C$28&lt;=Q$4,Q$4&lt;=Projects!$C$28+Projects!$D$28-1),Projects!$B$28/Projects!$D$28,"")</f>
        <v/>
      </c>
      <c r="R34" s="189" t="str">
        <f aca="false">IF(AND(Projects!$C$28&lt;=R$4,R$4&lt;=Projects!$C$28+Projects!$D$28-1),Projects!$B$28/Projects!$D$28,"")</f>
        <v/>
      </c>
      <c r="S34" s="189" t="str">
        <f aca="false">IF(AND(Projects!$C$28&lt;=S$4,S$4&lt;=Projects!$C$28+Projects!$D$28-1),Projects!$B$28/Projects!$D$28,"")</f>
        <v/>
      </c>
      <c r="T34" s="189" t="str">
        <f aca="false">IF(AND(Projects!$C$28&lt;=T$4,T$4&lt;=Projects!$C$28+Projects!$D$28-1),Projects!$B$28/Projects!$D$28,"")</f>
        <v/>
      </c>
      <c r="U34" s="189" t="str">
        <f aca="false">IF(AND(Projects!$C$28&lt;=U$4,U$4&lt;=Projects!$C$28+Projects!$D$28-1),Projects!$B$28/Projects!$D$28,"")</f>
        <v/>
      </c>
      <c r="V34" s="189" t="str">
        <f aca="false">IF(AND(Projects!$C$28&lt;=V$4,V$4&lt;=Projects!$C$28+Projects!$D$28-1),Projects!$B$28/Projects!$D$28,"")</f>
        <v/>
      </c>
      <c r="W34" s="189" t="str">
        <f aca="false">IF(AND(Projects!$C$28&lt;=W$4,W$4&lt;=Projects!$C$28+Projects!$D$28-1),Projects!$B$28/Projects!$D$28,"")</f>
        <v/>
      </c>
      <c r="X34" s="189" t="str">
        <f aca="false">IF(AND(Projects!$C$28&lt;=X$4,X$4&lt;=Projects!$C$28+Projects!$D$28-1),Projects!$B$28/Projects!$D$28,"")</f>
        <v/>
      </c>
      <c r="Y34" s="189" t="str">
        <f aca="false">IF(AND(Projects!$C$28&lt;=Y$4,Y$4&lt;=Projects!$C$28+Projects!$D$28-1),Projects!$B$28/Projects!$D$28,"")</f>
        <v/>
      </c>
      <c r="Z34" s="189" t="str">
        <f aca="false">IF(AND(Projects!$C$28&lt;=Z$4,Z$4&lt;=Projects!$C$28+Projects!$D$28-1),Projects!$B$28/Projects!$D$28,"")</f>
        <v/>
      </c>
      <c r="AA34" s="189" t="str">
        <f aca="false">IF(AND(Projects!$C$28&lt;=AA$4,AA$4&lt;=Projects!$C$28+Projects!$D$28-1),Projects!$B$28/Projects!$D$28,"")</f>
        <v/>
      </c>
      <c r="AB34" s="189" t="str">
        <f aca="false">IF(AND(Projects!$C$28&lt;=AB$4,AB$4&lt;=Projects!$C$28+Projects!$D$28-1),Projects!$B$28/Projects!$D$28,"")</f>
        <v/>
      </c>
      <c r="AC34" s="189" t="str">
        <f aca="false">IF(AND(Projects!$C$28&lt;=AC$4,AC$4&lt;=Projects!$C$28+Projects!$D$28-1),Projects!$B$28/Projects!$D$28,"")</f>
        <v/>
      </c>
      <c r="AD34" s="189" t="str">
        <f aca="false">IF(AND(Projects!$C$28&lt;=AD$4,AD$4&lt;=Projects!$C$28+Projects!$D$28-1),Projects!$B$28/Projects!$D$28,"")</f>
        <v/>
      </c>
      <c r="AE34" s="189" t="str">
        <f aca="false">IF(AND(Projects!$C$28&lt;=AE$4,AE$4&lt;=Projects!$C$28+Projects!$D$28-1),Projects!$B$28/Projects!$D$28,"")</f>
        <v/>
      </c>
      <c r="AF34" s="189" t="str">
        <f aca="false">IF(AND(Projects!$C$28&lt;=AF$4,AF$4&lt;=Projects!$C$28+Projects!$D$28-1),Projects!$B$28/Projects!$D$28,"")</f>
        <v/>
      </c>
      <c r="AG34" s="189" t="str">
        <f aca="false">IF(AND(Projects!$C$28&lt;=AG$4,AG$4&lt;=Projects!$C$28+Projects!$D$28-1),Projects!$B$28/Projects!$D$28,"")</f>
        <v/>
      </c>
      <c r="AH34" s="189" t="str">
        <f aca="false">IF(AND(Projects!$C$28&lt;=AH$4,AH$4&lt;=Projects!$C$28+Projects!$D$28-1),Projects!$B$28/Projects!$D$28,"")</f>
        <v/>
      </c>
      <c r="AI34" s="189" t="str">
        <f aca="false">IF(AND(Projects!$C$28&lt;=AI$4,AI$4&lt;=Projects!$C$28+Projects!$D$28-1),Projects!$B$28/Projects!$D$28,"")</f>
        <v/>
      </c>
      <c r="AJ34" s="189" t="str">
        <f aca="false">IF(AND(Projects!$C$28&lt;=AJ$4,AJ$4&lt;=Projects!$C$28+Projects!$D$28-1),Projects!$B$28/Projects!$D$28,"")</f>
        <v/>
      </c>
      <c r="AK34" s="189" t="str">
        <f aca="false">IF(AND(Projects!$C$28&lt;=AK$4,AK$4&lt;=Projects!$C$28+Projects!$D$28-1),Projects!$B$28/Projects!$D$28,"")</f>
        <v/>
      </c>
      <c r="AL34" s="189" t="str">
        <f aca="false">IF(AND(Projects!$C$28&lt;=AL$4,AL$4&lt;=Projects!$C$28+Projects!$D$28-1),Projects!$B$28/Projects!$D$28,"")</f>
        <v/>
      </c>
      <c r="AM34" s="189" t="str">
        <f aca="false">IF(AND(Projects!$C$28&lt;=AM$4,AM$4&lt;=Projects!$C$28+Projects!$D$28-1),Projects!$B$28/Projects!$D$28,"")</f>
        <v/>
      </c>
      <c r="AN34" s="189" t="str">
        <f aca="false">IF(AND(Projects!$C$28&lt;=AN$4,AN$4&lt;=Projects!$C$28+Projects!$D$28-1),Projects!$B$28/Projects!$D$28,"")</f>
        <v/>
      </c>
      <c r="AO34" s="189" t="str">
        <f aca="false">IF(AND(Projects!$C$28&lt;=AO$4,AO$4&lt;=Projects!$C$28+Projects!$D$28-1),Projects!$B$28/Projects!$D$28,"")</f>
        <v/>
      </c>
      <c r="AP34" s="189" t="str">
        <f aca="false">IF(AND(Projects!$C$28&lt;=AP$4,AP$4&lt;=Projects!$C$28+Projects!$D$28-1),Projects!$B$28/Projects!$D$28,"")</f>
        <v/>
      </c>
      <c r="AQ34" s="189" t="str">
        <f aca="false">IF(AND(Projects!$C$28&lt;=AQ$4,AQ$4&lt;=Projects!$C$28+Projects!$D$28-1),Projects!$B$28/Projects!$D$28,"")</f>
        <v/>
      </c>
      <c r="AR34" s="189" t="str">
        <f aca="false">IF(AND(Projects!$C$28&lt;=AR$4,AR$4&lt;=Projects!$C$28+Projects!$D$28-1),Projects!$B$28/Projects!$D$28,"")</f>
        <v/>
      </c>
      <c r="AS34" s="189" t="str">
        <f aca="false">IF(AND(Projects!$C$28&lt;=AS$4,AS$4&lt;=Projects!$C$28+Projects!$D$28-1),Projects!$B$28/Projects!$D$28,"")</f>
        <v/>
      </c>
      <c r="AT34" s="189" t="str">
        <f aca="false">IF(AND(Projects!$C$28&lt;=AT$4,AT$4&lt;=Projects!$C$28+Projects!$D$28-1),Projects!$B$28/Projects!$D$28,"")</f>
        <v/>
      </c>
      <c r="AU34" s="189" t="str">
        <f aca="false">IF(AND(Projects!$C$28&lt;=AU$4,AU$4&lt;=Projects!$C$28+Projects!$D$28-1),Projects!$B$28/Projects!$D$28,"")</f>
        <v/>
      </c>
      <c r="AV34" s="189" t="str">
        <f aca="false">IF(AND(Projects!$C$28&lt;=AV$4,AV$4&lt;=Projects!$C$28+Projects!$D$28-1),Projects!$B$28/Projects!$D$28,"")</f>
        <v/>
      </c>
      <c r="AW34" s="189" t="str">
        <f aca="false">IF(AND(Projects!$C$28&lt;=AW$4,AW$4&lt;=Projects!$C$28+Projects!$D$28-1),Projects!$B$28/Projects!$D$28,"")</f>
        <v/>
      </c>
      <c r="AX34" s="189" t="str">
        <f aca="false">IF(AND(Projects!$C$28&lt;=AX$4,AX$4&lt;=Projects!$C$28+Projects!$D$28-1),Projects!$B$28/Projects!$D$28,"")</f>
        <v/>
      </c>
      <c r="AY34" s="189" t="str">
        <f aca="false">IF(AND(Projects!$C$28&lt;=AY$4,AY$4&lt;=Projects!$C$28+Projects!$D$28-1),Projects!$B$28/Projects!$D$28,"")</f>
        <v/>
      </c>
      <c r="AZ34" s="189" t="n">
        <f aca="false">IF(AND(Projects!$C$28&lt;=AZ$4,AZ$4&lt;=Projects!$C$28+Projects!$D$28-1),Projects!$B$28/Projects!$D$28,"")</f>
        <v>789473.684210526</v>
      </c>
      <c r="BA34" s="189" t="n">
        <f aca="false">IF(AND(Projects!$C$28&lt;=BA$4,BA$4&lt;=Projects!$C$28+Projects!$D$28-1),Projects!$B$28/Projects!$D$28,"")</f>
        <v>789473.684210526</v>
      </c>
      <c r="BB34" s="189" t="n">
        <f aca="false">IF(AND(Projects!$C$28&lt;=BB$4,BB$4&lt;=Projects!$C$28+Projects!$D$28-1),Projects!$B$28/Projects!$D$28,"")</f>
        <v>789473.684210526</v>
      </c>
      <c r="BC34" s="189" t="n">
        <f aca="false">IF(AND(Projects!$C$28&lt;=BC$4,BC$4&lt;=Projects!$C$28+Projects!$D$28-1),Projects!$B$28/Projects!$D$28,"")</f>
        <v>789473.684210526</v>
      </c>
      <c r="BD34" s="189" t="n">
        <f aca="false">IF(AND(Projects!$C$28&lt;=BD$4,BD$4&lt;=Projects!$C$28+Projects!$D$28-1),Projects!$B$28/Projects!$D$28,"")</f>
        <v>789473.684210526</v>
      </c>
      <c r="BE34" s="189" t="n">
        <f aca="false">IF(AND(Projects!$C$28&lt;=BE$4,BE$4&lt;=Projects!$C$28+Projects!$D$28-1),Projects!$B$28/Projects!$D$28,"")</f>
        <v>789473.684210526</v>
      </c>
      <c r="BF34" s="189" t="n">
        <f aca="false">IF(AND(Projects!$C$28&lt;=BF$4,BF$4&lt;=Projects!$C$28+Projects!$D$28-1),Projects!$B$28/Projects!$D$28,"")</f>
        <v>789473.684210526</v>
      </c>
      <c r="BG34" s="189" t="n">
        <f aca="false">IF(AND(Projects!$C$28&lt;=BG$4,BG$4&lt;=Projects!$C$28+Projects!$D$28-1),Projects!$B$28/Projects!$D$28,"")</f>
        <v>789473.684210526</v>
      </c>
      <c r="BH34" s="189" t="n">
        <f aca="false">IF(AND(Projects!$C$28&lt;=BH$4,BH$4&lt;=Projects!$C$28+Projects!$D$28-1),Projects!$B$28/Projects!$D$28,"")</f>
        <v>789473.684210526</v>
      </c>
      <c r="BI34" s="189" t="n">
        <f aca="false">IF(AND(Projects!$C$28&lt;=BI$4,BI$4&lt;=Projects!$C$28+Projects!$D$28-1),Projects!$B$28/Projects!$D$28,"")</f>
        <v>789473.684210526</v>
      </c>
      <c r="BJ34" s="189" t="n">
        <f aca="false">IF(AND(Projects!$C$28&lt;=BJ$4,BJ$4&lt;=Projects!$C$28+Projects!$D$28-1),Projects!$B$28/Projects!$D$28,"")</f>
        <v>789473.684210526</v>
      </c>
      <c r="BK34" s="189" t="n">
        <f aca="false">IF(AND(Projects!$C$28&lt;=BK$4,BK$4&lt;=Projects!$C$28+Projects!$D$28-1),Projects!$B$28/Projects!$D$28,"")</f>
        <v>789473.684210526</v>
      </c>
      <c r="BL34" s="189" t="n">
        <f aca="false">IF(AND(Projects!$C$28&lt;=BL$4,BL$4&lt;=Projects!$C$28+Projects!$D$28-1),Projects!$B$28/Projects!$D$28,"")</f>
        <v>789473.684210526</v>
      </c>
      <c r="BM34" s="189" t="n">
        <f aca="false">IF(AND(Projects!$C$28&lt;=BM$4,BM$4&lt;=Projects!$C$28+Projects!$D$28-1),Projects!$B$28/Projects!$D$28,"")</f>
        <v>789473.684210526</v>
      </c>
      <c r="BN34" s="189" t="n">
        <f aca="false">IF(AND(Projects!$C$28&lt;=BN$4,BN$4&lt;=Projects!$C$28+Projects!$D$28-1),Projects!$B$28/Projects!$D$28,"")</f>
        <v>789473.684210526</v>
      </c>
      <c r="BO34" s="189" t="n">
        <f aca="false">IF(AND(Projects!$C$28&lt;=BO$4,BO$4&lt;=Projects!$C$28+Projects!$D$28-1),Projects!$B$28/Projects!$D$28,"")</f>
        <v>789473.684210526</v>
      </c>
      <c r="BP34" s="189" t="n">
        <f aca="false">IF(AND(Projects!$C$28&lt;=BP$4,BP$4&lt;=Projects!$C$28+Projects!$D$28-1),Projects!$B$28/Projects!$D$28,"")</f>
        <v>789473.684210526</v>
      </c>
      <c r="BQ34" s="189" t="n">
        <f aca="false">IF(AND(Projects!$C$28&lt;=BQ$4,BQ$4&lt;=Projects!$C$28+Projects!$D$28-1),Projects!$B$28/Projects!$D$28,"")</f>
        <v>789473.684210526</v>
      </c>
      <c r="BR34" s="189" t="n">
        <f aca="false">IF(AND(Projects!$C$28&lt;=BR$4,BR$4&lt;=Projects!$C$28+Projects!$D$28-1),Projects!$B$28/Projects!$D$28,"")</f>
        <v>789473.684210526</v>
      </c>
      <c r="BS34" s="189" t="str">
        <f aca="false">IF(AND(Projects!$C$28&lt;=BS$4,BS$4&lt;=Projects!$C$28+Projects!$D$28-1),Projects!$B$28/Projects!$D$28,"")</f>
        <v/>
      </c>
      <c r="BT34" s="189" t="str">
        <f aca="false">IF(AND(Projects!$C$28&lt;=BT$4,BT$4&lt;=Projects!$C$28+Projects!$D$28-1),Projects!$B$28/Projects!$D$28,"")</f>
        <v/>
      </c>
      <c r="BU34" s="189" t="str">
        <f aca="false">IF(AND(Projects!$C$28&lt;=BU$4,BU$4&lt;=Projects!$C$28+Projects!$D$28-1),Projects!$B$28/Projects!$D$28,"")</f>
        <v/>
      </c>
      <c r="BV34" s="189" t="str">
        <f aca="false">IF(AND(Projects!$C$28&lt;=BV$4,BV$4&lt;=Projects!$C$28+Projects!$D$28-1),Projects!$B$28/Projects!$D$28,"")</f>
        <v/>
      </c>
      <c r="BW34" s="189" t="str">
        <f aca="false">IF(AND(Projects!$C$28&lt;=BW$4,BW$4&lt;=Projects!$C$28+Projects!$D$28-1),Projects!$B$28/Projects!$D$28,"")</f>
        <v/>
      </c>
      <c r="BX34" s="189" t="str">
        <f aca="false">IF(AND(Projects!$C$28&lt;=BX$4,BX$4&lt;=Projects!$C$28+Projects!$D$28-1),Projects!$B$28/Projects!$D$28,"")</f>
        <v/>
      </c>
      <c r="BY34" s="189" t="str">
        <f aca="false">IF(AND(Projects!$C$28&lt;=BY$4,BY$4&lt;=Projects!$C$28+Projects!$D$28-1),Projects!$B$28/Projects!$D$28,"")</f>
        <v/>
      </c>
      <c r="BZ34" s="189" t="str">
        <f aca="false">IF(AND(Projects!$C$28&lt;=BZ$4,BZ$4&lt;=Projects!$C$28+Projects!$D$28-1),Projects!$B$28/Projects!$D$28,"")</f>
        <v/>
      </c>
      <c r="CA34" s="189" t="str">
        <f aca="false">IF(AND(Projects!$C$28&lt;=CA$4,CA$4&lt;=Projects!$C$28+Projects!$D$28-1),Projects!$B$28/Projects!$D$28,"")</f>
        <v/>
      </c>
      <c r="CB34" s="189" t="str">
        <f aca="false">IF(AND(Projects!$C$28&lt;=CB$4,CB$4&lt;=Projects!$C$28+Projects!$D$28-1),Projects!$B$28/Projects!$D$28,"")</f>
        <v/>
      </c>
      <c r="CC34" s="189" t="str">
        <f aca="false">IF(AND(Projects!$C$28&lt;=CC$4,CC$4&lt;=Projects!$C$28+Projects!$D$28-1),Projects!$B$28/Projects!$D$28,"")</f>
        <v/>
      </c>
      <c r="CD34" s="189" t="str">
        <f aca="false">IF(AND(Projects!$C$28&lt;=CD$4,CD$4&lt;=Projects!$C$28+Projects!$D$28-1),Projects!$B$28/Projects!$D$28,"")</f>
        <v/>
      </c>
      <c r="CE34" s="189" t="str">
        <f aca="false">IF(AND(Projects!$C$28&lt;=CE$4,CE$4&lt;=Projects!$C$28+Projects!$D$28-1),Projects!$B$28/Projects!$D$28,"")</f>
        <v/>
      </c>
      <c r="CF34" s="189" t="str">
        <f aca="false">IF(AND(Projects!$C$28&lt;=CF$4,CF$4&lt;=Projects!$C$28+Projects!$D$28-1),Projects!$B$28/Projects!$D$28,"")</f>
        <v/>
      </c>
      <c r="CG34" s="189" t="str">
        <f aca="false">IF(AND(Projects!$C$28&lt;=CG$4,CG$4&lt;=Projects!$C$28+Projects!$D$28-1),Projects!$B$28/Projects!$D$28,"")</f>
        <v/>
      </c>
      <c r="CH34" s="189" t="str">
        <f aca="false">IF(AND(Projects!$C$28&lt;=CH$4,CH$4&lt;=Projects!$C$28+Projects!$D$28-1),Projects!$B$28/Projects!$D$28,"")</f>
        <v/>
      </c>
      <c r="CI34" s="189" t="str">
        <f aca="false">IF(AND(Projects!$C$28&lt;=CI$4,CI$4&lt;=Projects!$C$28+Projects!$D$28-1),Projects!$B$28/Projects!$D$28,"")</f>
        <v/>
      </c>
      <c r="CJ34" s="189" t="str">
        <f aca="false">IF(AND(Projects!$C$28&lt;=CJ$4,CJ$4&lt;=Projects!$C$28+Projects!$D$28-1),Projects!$B$28/Projects!$D$28,"")</f>
        <v/>
      </c>
      <c r="CK34" s="189" t="str">
        <f aca="false">IF(AND(Projects!$C$28&lt;=CK$4,CK$4&lt;=Projects!$C$28+Projects!$D$28-1),Projects!$B$28/Projects!$D$28,"")</f>
        <v/>
      </c>
      <c r="CL34" s="189" t="str">
        <f aca="false">IF(AND(Projects!$C$28&lt;=CL$4,CL$4&lt;=Projects!$C$28+Projects!$D$28-1),Projects!$B$28/Projects!$D$28,"")</f>
        <v/>
      </c>
      <c r="CM34" s="189" t="str">
        <f aca="false">IF(AND(Projects!$C$28&lt;=CM$4,CM$4&lt;=Projects!$C$28+Projects!$D$28-1),Projects!$B$28/Projects!$D$28,"")</f>
        <v/>
      </c>
      <c r="CN34" s="189" t="str">
        <f aca="false">IF(AND(Projects!$C$28&lt;=CN$4,CN$4&lt;=Projects!$C$28+Projects!$D$28-1),Projects!$B$28/Projects!$D$28,"")</f>
        <v/>
      </c>
      <c r="CO34" s="189" t="str">
        <f aca="false">IF(AND(Projects!$C$28&lt;=CO$4,CO$4&lt;=Projects!$C$28+Projects!$D$28-1),Projects!$B$28/Projects!$D$28,"")</f>
        <v/>
      </c>
      <c r="CP34" s="189" t="str">
        <f aca="false">IF(AND(Projects!$C$28&lt;=CP$4,CP$4&lt;=Projects!$C$28+Projects!$D$28-1),Projects!$B$28/Projects!$D$28,"")</f>
        <v/>
      </c>
      <c r="CQ34" s="189" t="str">
        <f aca="false">IF(AND(Projects!$C$28&lt;=CQ$4,CQ$4&lt;=Projects!$C$28+Projects!$D$28-1),Projects!$B$28/Projects!$D$28,"")</f>
        <v/>
      </c>
      <c r="CR34" s="189" t="str">
        <f aca="false">IF(AND(Projects!$C$28&lt;=CR$4,CR$4&lt;=Projects!$C$28+Projects!$D$28-1),Projects!$B$28/Projects!$D$28,"")</f>
        <v/>
      </c>
      <c r="CS34" s="189" t="str">
        <f aca="false">IF(AND(Projects!$C$28&lt;=CS$4,CS$4&lt;=Projects!$C$28+Projects!$D$28-1),Projects!$B$28/Projects!$D$28,"")</f>
        <v/>
      </c>
      <c r="CT34" s="189" t="str">
        <f aca="false">IF(AND(Projects!$C$28&lt;=CT$4,CT$4&lt;=Projects!$C$28+Projects!$D$28-1),Projects!$B$28/Projects!$D$28,"")</f>
        <v/>
      </c>
      <c r="CU34" s="189" t="str">
        <f aca="false">IF(AND(Projects!$C$28&lt;=CU$4,CU$4&lt;=Projects!$C$28+Projects!$D$28-1),Projects!$B$28/Projects!$D$28,"")</f>
        <v/>
      </c>
      <c r="CV34" s="189" t="str">
        <f aca="false">IF(AND(Projects!$C$28&lt;=CV$4,CV$4&lt;=Projects!$C$28+Projects!$D$28-1),Projects!$B$28/Projects!$D$28,"")</f>
        <v/>
      </c>
      <c r="CW34" s="189" t="str">
        <f aca="false">IF(AND(Projects!$C$28&lt;=CW$4,CW$4&lt;=Projects!$C$28+Projects!$D$28-1),Projects!$B$28/Projects!$D$28,"")</f>
        <v/>
      </c>
      <c r="CX34" s="189" t="str">
        <f aca="false">IF(AND(Projects!$C$28&lt;=CX$4,CX$4&lt;=Projects!$C$28+Projects!$D$28-1),Projects!$B$28/Projects!$D$28,"")</f>
        <v/>
      </c>
      <c r="CY34" s="189" t="str">
        <f aca="false">IF(AND(Projects!$C$28&lt;=CY$4,CY$4&lt;=Projects!$C$28+Projects!$D$28-1),Projects!$B$28/Projects!$D$28,"")</f>
        <v/>
      </c>
      <c r="CZ34" s="189" t="str">
        <f aca="false">IF(AND(Projects!$C$28&lt;=CZ$4,CZ$4&lt;=Projects!$C$28+Projects!$D$28-1),Projects!$B$28/Projects!$D$28,"")</f>
        <v/>
      </c>
      <c r="DA34" s="189" t="str">
        <f aca="false">IF(AND(Projects!$C$28&lt;=DA$4,DA$4&lt;=Projects!$C$28+Projects!$D$28-1),Projects!$B$28/Projects!$D$28,"")</f>
        <v/>
      </c>
      <c r="DB34" s="189" t="str">
        <f aca="false">IF(AND(Projects!$C$28&lt;=DB$4,DB$4&lt;=Projects!$C$28+Projects!$D$28-1),Projects!$B$28/Projects!$D$28,"")</f>
        <v/>
      </c>
    </row>
    <row r="35" s="1" customFormat="true" ht="15" hidden="false" customHeight="true" outlineLevel="0" collapsed="false">
      <c r="A35" s="185" t="s">
        <v>32</v>
      </c>
      <c r="B35" s="186" t="n">
        <f aca="false">Projects!$B$29</f>
        <v>15000000</v>
      </c>
      <c r="C35" s="187" t="n">
        <f aca="false">EDATE(Model!$E$2,Projects!$C$29-1)</f>
        <v>47543</v>
      </c>
      <c r="D35" s="187" t="n">
        <f aca="false">EDATE(Model!$E$2,Projects!$C$29+Projects!$D$29-2)</f>
        <v>48092</v>
      </c>
      <c r="E35" s="188" t="n">
        <f aca="false">Projects!$D$29</f>
        <v>19</v>
      </c>
      <c r="F35" s="186" t="n">
        <f aca="false">Projects!$B$29/Projects!$D$29</f>
        <v>789473.684210526</v>
      </c>
      <c r="G35" s="189" t="str">
        <f aca="false">IF(AND(Projects!$C$29&lt;=G$4,G$4&lt;=Projects!$C$29+Projects!$D$29-1),Projects!$B$29/Projects!$D$29,"")</f>
        <v/>
      </c>
      <c r="H35" s="189" t="str">
        <f aca="false">IF(AND(Projects!$C$29&lt;=H$4,H$4&lt;=Projects!$C$29+Projects!$D$29-1),Projects!$B$29/Projects!$D$29,"")</f>
        <v/>
      </c>
      <c r="I35" s="189" t="str">
        <f aca="false">IF(AND(Projects!$C$29&lt;=I$4,I$4&lt;=Projects!$C$29+Projects!$D$29-1),Projects!$B$29/Projects!$D$29,"")</f>
        <v/>
      </c>
      <c r="J35" s="189" t="str">
        <f aca="false">IF(AND(Projects!$C$29&lt;=J$4,J$4&lt;=Projects!$C$29+Projects!$D$29-1),Projects!$B$29/Projects!$D$29,"")</f>
        <v/>
      </c>
      <c r="K35" s="189" t="str">
        <f aca="false">IF(AND(Projects!$C$29&lt;=K$4,K$4&lt;=Projects!$C$29+Projects!$D$29-1),Projects!$B$29/Projects!$D$29,"")</f>
        <v/>
      </c>
      <c r="L35" s="189" t="str">
        <f aca="false">IF(AND(Projects!$C$29&lt;=L$4,L$4&lt;=Projects!$C$29+Projects!$D$29-1),Projects!$B$29/Projects!$D$29,"")</f>
        <v/>
      </c>
      <c r="M35" s="189" t="str">
        <f aca="false">IF(AND(Projects!$C$29&lt;=M$4,M$4&lt;=Projects!$C$29+Projects!$D$29-1),Projects!$B$29/Projects!$D$29,"")</f>
        <v/>
      </c>
      <c r="N35" s="189" t="str">
        <f aca="false">IF(AND(Projects!$C$29&lt;=N$4,N$4&lt;=Projects!$C$29+Projects!$D$29-1),Projects!$B$29/Projects!$D$29,"")</f>
        <v/>
      </c>
      <c r="O35" s="189" t="str">
        <f aca="false">IF(AND(Projects!$C$29&lt;=O$4,O$4&lt;=Projects!$C$29+Projects!$D$29-1),Projects!$B$29/Projects!$D$29,"")</f>
        <v/>
      </c>
      <c r="P35" s="189" t="str">
        <f aca="false">IF(AND(Projects!$C$29&lt;=P$4,P$4&lt;=Projects!$C$29+Projects!$D$29-1),Projects!$B$29/Projects!$D$29,"")</f>
        <v/>
      </c>
      <c r="Q35" s="189" t="str">
        <f aca="false">IF(AND(Projects!$C$29&lt;=Q$4,Q$4&lt;=Projects!$C$29+Projects!$D$29-1),Projects!$B$29/Projects!$D$29,"")</f>
        <v/>
      </c>
      <c r="R35" s="189" t="str">
        <f aca="false">IF(AND(Projects!$C$29&lt;=R$4,R$4&lt;=Projects!$C$29+Projects!$D$29-1),Projects!$B$29/Projects!$D$29,"")</f>
        <v/>
      </c>
      <c r="S35" s="189" t="str">
        <f aca="false">IF(AND(Projects!$C$29&lt;=S$4,S$4&lt;=Projects!$C$29+Projects!$D$29-1),Projects!$B$29/Projects!$D$29,"")</f>
        <v/>
      </c>
      <c r="T35" s="189" t="str">
        <f aca="false">IF(AND(Projects!$C$29&lt;=T$4,T$4&lt;=Projects!$C$29+Projects!$D$29-1),Projects!$B$29/Projects!$D$29,"")</f>
        <v/>
      </c>
      <c r="U35" s="189" t="str">
        <f aca="false">IF(AND(Projects!$C$29&lt;=U$4,U$4&lt;=Projects!$C$29+Projects!$D$29-1),Projects!$B$29/Projects!$D$29,"")</f>
        <v/>
      </c>
      <c r="V35" s="189" t="str">
        <f aca="false">IF(AND(Projects!$C$29&lt;=V$4,V$4&lt;=Projects!$C$29+Projects!$D$29-1),Projects!$B$29/Projects!$D$29,"")</f>
        <v/>
      </c>
      <c r="W35" s="189" t="str">
        <f aca="false">IF(AND(Projects!$C$29&lt;=W$4,W$4&lt;=Projects!$C$29+Projects!$D$29-1),Projects!$B$29/Projects!$D$29,"")</f>
        <v/>
      </c>
      <c r="X35" s="189" t="str">
        <f aca="false">IF(AND(Projects!$C$29&lt;=X$4,X$4&lt;=Projects!$C$29+Projects!$D$29-1),Projects!$B$29/Projects!$D$29,"")</f>
        <v/>
      </c>
      <c r="Y35" s="189" t="str">
        <f aca="false">IF(AND(Projects!$C$29&lt;=Y$4,Y$4&lt;=Projects!$C$29+Projects!$D$29-1),Projects!$B$29/Projects!$D$29,"")</f>
        <v/>
      </c>
      <c r="Z35" s="189" t="str">
        <f aca="false">IF(AND(Projects!$C$29&lt;=Z$4,Z$4&lt;=Projects!$C$29+Projects!$D$29-1),Projects!$B$29/Projects!$D$29,"")</f>
        <v/>
      </c>
      <c r="AA35" s="189" t="str">
        <f aca="false">IF(AND(Projects!$C$29&lt;=AA$4,AA$4&lt;=Projects!$C$29+Projects!$D$29-1),Projects!$B$29/Projects!$D$29,"")</f>
        <v/>
      </c>
      <c r="AB35" s="189" t="str">
        <f aca="false">IF(AND(Projects!$C$29&lt;=AB$4,AB$4&lt;=Projects!$C$29+Projects!$D$29-1),Projects!$B$29/Projects!$D$29,"")</f>
        <v/>
      </c>
      <c r="AC35" s="189" t="str">
        <f aca="false">IF(AND(Projects!$C$29&lt;=AC$4,AC$4&lt;=Projects!$C$29+Projects!$D$29-1),Projects!$B$29/Projects!$D$29,"")</f>
        <v/>
      </c>
      <c r="AD35" s="189" t="str">
        <f aca="false">IF(AND(Projects!$C$29&lt;=AD$4,AD$4&lt;=Projects!$C$29+Projects!$D$29-1),Projects!$B$29/Projects!$D$29,"")</f>
        <v/>
      </c>
      <c r="AE35" s="189" t="str">
        <f aca="false">IF(AND(Projects!$C$29&lt;=AE$4,AE$4&lt;=Projects!$C$29+Projects!$D$29-1),Projects!$B$29/Projects!$D$29,"")</f>
        <v/>
      </c>
      <c r="AF35" s="189" t="str">
        <f aca="false">IF(AND(Projects!$C$29&lt;=AF$4,AF$4&lt;=Projects!$C$29+Projects!$D$29-1),Projects!$B$29/Projects!$D$29,"")</f>
        <v/>
      </c>
      <c r="AG35" s="189" t="str">
        <f aca="false">IF(AND(Projects!$C$29&lt;=AG$4,AG$4&lt;=Projects!$C$29+Projects!$D$29-1),Projects!$B$29/Projects!$D$29,"")</f>
        <v/>
      </c>
      <c r="AH35" s="189" t="str">
        <f aca="false">IF(AND(Projects!$C$29&lt;=AH$4,AH$4&lt;=Projects!$C$29+Projects!$D$29-1),Projects!$B$29/Projects!$D$29,"")</f>
        <v/>
      </c>
      <c r="AI35" s="189" t="str">
        <f aca="false">IF(AND(Projects!$C$29&lt;=AI$4,AI$4&lt;=Projects!$C$29+Projects!$D$29-1),Projects!$B$29/Projects!$D$29,"")</f>
        <v/>
      </c>
      <c r="AJ35" s="189" t="str">
        <f aca="false">IF(AND(Projects!$C$29&lt;=AJ$4,AJ$4&lt;=Projects!$C$29+Projects!$D$29-1),Projects!$B$29/Projects!$D$29,"")</f>
        <v/>
      </c>
      <c r="AK35" s="189" t="str">
        <f aca="false">IF(AND(Projects!$C$29&lt;=AK$4,AK$4&lt;=Projects!$C$29+Projects!$D$29-1),Projects!$B$29/Projects!$D$29,"")</f>
        <v/>
      </c>
      <c r="AL35" s="189" t="str">
        <f aca="false">IF(AND(Projects!$C$29&lt;=AL$4,AL$4&lt;=Projects!$C$29+Projects!$D$29-1),Projects!$B$29/Projects!$D$29,"")</f>
        <v/>
      </c>
      <c r="AM35" s="189" t="str">
        <f aca="false">IF(AND(Projects!$C$29&lt;=AM$4,AM$4&lt;=Projects!$C$29+Projects!$D$29-1),Projects!$B$29/Projects!$D$29,"")</f>
        <v/>
      </c>
      <c r="AN35" s="189" t="str">
        <f aca="false">IF(AND(Projects!$C$29&lt;=AN$4,AN$4&lt;=Projects!$C$29+Projects!$D$29-1),Projects!$B$29/Projects!$D$29,"")</f>
        <v/>
      </c>
      <c r="AO35" s="189" t="str">
        <f aca="false">IF(AND(Projects!$C$29&lt;=AO$4,AO$4&lt;=Projects!$C$29+Projects!$D$29-1),Projects!$B$29/Projects!$D$29,"")</f>
        <v/>
      </c>
      <c r="AP35" s="189" t="str">
        <f aca="false">IF(AND(Projects!$C$29&lt;=AP$4,AP$4&lt;=Projects!$C$29+Projects!$D$29-1),Projects!$B$29/Projects!$D$29,"")</f>
        <v/>
      </c>
      <c r="AQ35" s="189" t="str">
        <f aca="false">IF(AND(Projects!$C$29&lt;=AQ$4,AQ$4&lt;=Projects!$C$29+Projects!$D$29-1),Projects!$B$29/Projects!$D$29,"")</f>
        <v/>
      </c>
      <c r="AR35" s="189" t="str">
        <f aca="false">IF(AND(Projects!$C$29&lt;=AR$4,AR$4&lt;=Projects!$C$29+Projects!$D$29-1),Projects!$B$29/Projects!$D$29,"")</f>
        <v/>
      </c>
      <c r="AS35" s="189" t="str">
        <f aca="false">IF(AND(Projects!$C$29&lt;=AS$4,AS$4&lt;=Projects!$C$29+Projects!$D$29-1),Projects!$B$29/Projects!$D$29,"")</f>
        <v/>
      </c>
      <c r="AT35" s="189" t="str">
        <f aca="false">IF(AND(Projects!$C$29&lt;=AT$4,AT$4&lt;=Projects!$C$29+Projects!$D$29-1),Projects!$B$29/Projects!$D$29,"")</f>
        <v/>
      </c>
      <c r="AU35" s="189" t="str">
        <f aca="false">IF(AND(Projects!$C$29&lt;=AU$4,AU$4&lt;=Projects!$C$29+Projects!$D$29-1),Projects!$B$29/Projects!$D$29,"")</f>
        <v/>
      </c>
      <c r="AV35" s="189" t="str">
        <f aca="false">IF(AND(Projects!$C$29&lt;=AV$4,AV$4&lt;=Projects!$C$29+Projects!$D$29-1),Projects!$B$29/Projects!$D$29,"")</f>
        <v/>
      </c>
      <c r="AW35" s="189" t="str">
        <f aca="false">IF(AND(Projects!$C$29&lt;=AW$4,AW$4&lt;=Projects!$C$29+Projects!$D$29-1),Projects!$B$29/Projects!$D$29,"")</f>
        <v/>
      </c>
      <c r="AX35" s="189" t="str">
        <f aca="false">IF(AND(Projects!$C$29&lt;=AX$4,AX$4&lt;=Projects!$C$29+Projects!$D$29-1),Projects!$B$29/Projects!$D$29,"")</f>
        <v/>
      </c>
      <c r="AY35" s="189" t="str">
        <f aca="false">IF(AND(Projects!$C$29&lt;=AY$4,AY$4&lt;=Projects!$C$29+Projects!$D$29-1),Projects!$B$29/Projects!$D$29,"")</f>
        <v/>
      </c>
      <c r="AZ35" s="189" t="str">
        <f aca="false">IF(AND(Projects!$C$29&lt;=AZ$4,AZ$4&lt;=Projects!$C$29+Projects!$D$29-1),Projects!$B$29/Projects!$D$29,"")</f>
        <v/>
      </c>
      <c r="BA35" s="189" t="str">
        <f aca="false">IF(AND(Projects!$C$29&lt;=BA$4,BA$4&lt;=Projects!$C$29+Projects!$D$29-1),Projects!$B$29/Projects!$D$29,"")</f>
        <v/>
      </c>
      <c r="BB35" s="189" t="n">
        <f aca="false">IF(AND(Projects!$C$29&lt;=BB$4,BB$4&lt;=Projects!$C$29+Projects!$D$29-1),Projects!$B$29/Projects!$D$29,"")</f>
        <v>789473.684210526</v>
      </c>
      <c r="BC35" s="189" t="n">
        <f aca="false">IF(AND(Projects!$C$29&lt;=BC$4,BC$4&lt;=Projects!$C$29+Projects!$D$29-1),Projects!$B$29/Projects!$D$29,"")</f>
        <v>789473.684210526</v>
      </c>
      <c r="BD35" s="189" t="n">
        <f aca="false">IF(AND(Projects!$C$29&lt;=BD$4,BD$4&lt;=Projects!$C$29+Projects!$D$29-1),Projects!$B$29/Projects!$D$29,"")</f>
        <v>789473.684210526</v>
      </c>
      <c r="BE35" s="189" t="n">
        <f aca="false">IF(AND(Projects!$C$29&lt;=BE$4,BE$4&lt;=Projects!$C$29+Projects!$D$29-1),Projects!$B$29/Projects!$D$29,"")</f>
        <v>789473.684210526</v>
      </c>
      <c r="BF35" s="189" t="n">
        <f aca="false">IF(AND(Projects!$C$29&lt;=BF$4,BF$4&lt;=Projects!$C$29+Projects!$D$29-1),Projects!$B$29/Projects!$D$29,"")</f>
        <v>789473.684210526</v>
      </c>
      <c r="BG35" s="189" t="n">
        <f aca="false">IF(AND(Projects!$C$29&lt;=BG$4,BG$4&lt;=Projects!$C$29+Projects!$D$29-1),Projects!$B$29/Projects!$D$29,"")</f>
        <v>789473.684210526</v>
      </c>
      <c r="BH35" s="189" t="n">
        <f aca="false">IF(AND(Projects!$C$29&lt;=BH$4,BH$4&lt;=Projects!$C$29+Projects!$D$29-1),Projects!$B$29/Projects!$D$29,"")</f>
        <v>789473.684210526</v>
      </c>
      <c r="BI35" s="189" t="n">
        <f aca="false">IF(AND(Projects!$C$29&lt;=BI$4,BI$4&lt;=Projects!$C$29+Projects!$D$29-1),Projects!$B$29/Projects!$D$29,"")</f>
        <v>789473.684210526</v>
      </c>
      <c r="BJ35" s="189" t="n">
        <f aca="false">IF(AND(Projects!$C$29&lt;=BJ$4,BJ$4&lt;=Projects!$C$29+Projects!$D$29-1),Projects!$B$29/Projects!$D$29,"")</f>
        <v>789473.684210526</v>
      </c>
      <c r="BK35" s="189" t="n">
        <f aca="false">IF(AND(Projects!$C$29&lt;=BK$4,BK$4&lt;=Projects!$C$29+Projects!$D$29-1),Projects!$B$29/Projects!$D$29,"")</f>
        <v>789473.684210526</v>
      </c>
      <c r="BL35" s="189" t="n">
        <f aca="false">IF(AND(Projects!$C$29&lt;=BL$4,BL$4&lt;=Projects!$C$29+Projects!$D$29-1),Projects!$B$29/Projects!$D$29,"")</f>
        <v>789473.684210526</v>
      </c>
      <c r="BM35" s="189" t="n">
        <f aca="false">IF(AND(Projects!$C$29&lt;=BM$4,BM$4&lt;=Projects!$C$29+Projects!$D$29-1),Projects!$B$29/Projects!$D$29,"")</f>
        <v>789473.684210526</v>
      </c>
      <c r="BN35" s="189" t="n">
        <f aca="false">IF(AND(Projects!$C$29&lt;=BN$4,BN$4&lt;=Projects!$C$29+Projects!$D$29-1),Projects!$B$29/Projects!$D$29,"")</f>
        <v>789473.684210526</v>
      </c>
      <c r="BO35" s="189" t="n">
        <f aca="false">IF(AND(Projects!$C$29&lt;=BO$4,BO$4&lt;=Projects!$C$29+Projects!$D$29-1),Projects!$B$29/Projects!$D$29,"")</f>
        <v>789473.684210526</v>
      </c>
      <c r="BP35" s="189" t="n">
        <f aca="false">IF(AND(Projects!$C$29&lt;=BP$4,BP$4&lt;=Projects!$C$29+Projects!$D$29-1),Projects!$B$29/Projects!$D$29,"")</f>
        <v>789473.684210526</v>
      </c>
      <c r="BQ35" s="189" t="n">
        <f aca="false">IF(AND(Projects!$C$29&lt;=BQ$4,BQ$4&lt;=Projects!$C$29+Projects!$D$29-1),Projects!$B$29/Projects!$D$29,"")</f>
        <v>789473.684210526</v>
      </c>
      <c r="BR35" s="189" t="n">
        <f aca="false">IF(AND(Projects!$C$29&lt;=BR$4,BR$4&lt;=Projects!$C$29+Projects!$D$29-1),Projects!$B$29/Projects!$D$29,"")</f>
        <v>789473.684210526</v>
      </c>
      <c r="BS35" s="189" t="n">
        <f aca="false">IF(AND(Projects!$C$29&lt;=BS$4,BS$4&lt;=Projects!$C$29+Projects!$D$29-1),Projects!$B$29/Projects!$D$29,"")</f>
        <v>789473.684210526</v>
      </c>
      <c r="BT35" s="189" t="n">
        <f aca="false">IF(AND(Projects!$C$29&lt;=BT$4,BT$4&lt;=Projects!$C$29+Projects!$D$29-1),Projects!$B$29/Projects!$D$29,"")</f>
        <v>789473.684210526</v>
      </c>
      <c r="BU35" s="189" t="str">
        <f aca="false">IF(AND(Projects!$C$29&lt;=BU$4,BU$4&lt;=Projects!$C$29+Projects!$D$29-1),Projects!$B$29/Projects!$D$29,"")</f>
        <v/>
      </c>
      <c r="BV35" s="189" t="str">
        <f aca="false">IF(AND(Projects!$C$29&lt;=BV$4,BV$4&lt;=Projects!$C$29+Projects!$D$29-1),Projects!$B$29/Projects!$D$29,"")</f>
        <v/>
      </c>
      <c r="BW35" s="189" t="str">
        <f aca="false">IF(AND(Projects!$C$29&lt;=BW$4,BW$4&lt;=Projects!$C$29+Projects!$D$29-1),Projects!$B$29/Projects!$D$29,"")</f>
        <v/>
      </c>
      <c r="BX35" s="189" t="str">
        <f aca="false">IF(AND(Projects!$C$29&lt;=BX$4,BX$4&lt;=Projects!$C$29+Projects!$D$29-1),Projects!$B$29/Projects!$D$29,"")</f>
        <v/>
      </c>
      <c r="BY35" s="189" t="str">
        <f aca="false">IF(AND(Projects!$C$29&lt;=BY$4,BY$4&lt;=Projects!$C$29+Projects!$D$29-1),Projects!$B$29/Projects!$D$29,"")</f>
        <v/>
      </c>
      <c r="BZ35" s="189" t="str">
        <f aca="false">IF(AND(Projects!$C$29&lt;=BZ$4,BZ$4&lt;=Projects!$C$29+Projects!$D$29-1),Projects!$B$29/Projects!$D$29,"")</f>
        <v/>
      </c>
      <c r="CA35" s="189" t="str">
        <f aca="false">IF(AND(Projects!$C$29&lt;=CA$4,CA$4&lt;=Projects!$C$29+Projects!$D$29-1),Projects!$B$29/Projects!$D$29,"")</f>
        <v/>
      </c>
      <c r="CB35" s="189" t="str">
        <f aca="false">IF(AND(Projects!$C$29&lt;=CB$4,CB$4&lt;=Projects!$C$29+Projects!$D$29-1),Projects!$B$29/Projects!$D$29,"")</f>
        <v/>
      </c>
      <c r="CC35" s="189" t="str">
        <f aca="false">IF(AND(Projects!$C$29&lt;=CC$4,CC$4&lt;=Projects!$C$29+Projects!$D$29-1),Projects!$B$29/Projects!$D$29,"")</f>
        <v/>
      </c>
      <c r="CD35" s="189" t="str">
        <f aca="false">IF(AND(Projects!$C$29&lt;=CD$4,CD$4&lt;=Projects!$C$29+Projects!$D$29-1),Projects!$B$29/Projects!$D$29,"")</f>
        <v/>
      </c>
      <c r="CE35" s="189" t="str">
        <f aca="false">IF(AND(Projects!$C$29&lt;=CE$4,CE$4&lt;=Projects!$C$29+Projects!$D$29-1),Projects!$B$29/Projects!$D$29,"")</f>
        <v/>
      </c>
      <c r="CF35" s="189" t="str">
        <f aca="false">IF(AND(Projects!$C$29&lt;=CF$4,CF$4&lt;=Projects!$C$29+Projects!$D$29-1),Projects!$B$29/Projects!$D$29,"")</f>
        <v/>
      </c>
      <c r="CG35" s="189" t="str">
        <f aca="false">IF(AND(Projects!$C$29&lt;=CG$4,CG$4&lt;=Projects!$C$29+Projects!$D$29-1),Projects!$B$29/Projects!$D$29,"")</f>
        <v/>
      </c>
      <c r="CH35" s="189" t="str">
        <f aca="false">IF(AND(Projects!$C$29&lt;=CH$4,CH$4&lt;=Projects!$C$29+Projects!$D$29-1),Projects!$B$29/Projects!$D$29,"")</f>
        <v/>
      </c>
      <c r="CI35" s="189" t="str">
        <f aca="false">IF(AND(Projects!$C$29&lt;=CI$4,CI$4&lt;=Projects!$C$29+Projects!$D$29-1),Projects!$B$29/Projects!$D$29,"")</f>
        <v/>
      </c>
      <c r="CJ35" s="189" t="str">
        <f aca="false">IF(AND(Projects!$C$29&lt;=CJ$4,CJ$4&lt;=Projects!$C$29+Projects!$D$29-1),Projects!$B$29/Projects!$D$29,"")</f>
        <v/>
      </c>
      <c r="CK35" s="189" t="str">
        <f aca="false">IF(AND(Projects!$C$29&lt;=CK$4,CK$4&lt;=Projects!$C$29+Projects!$D$29-1),Projects!$B$29/Projects!$D$29,"")</f>
        <v/>
      </c>
      <c r="CL35" s="189" t="str">
        <f aca="false">IF(AND(Projects!$C$29&lt;=CL$4,CL$4&lt;=Projects!$C$29+Projects!$D$29-1),Projects!$B$29/Projects!$D$29,"")</f>
        <v/>
      </c>
      <c r="CM35" s="189" t="str">
        <f aca="false">IF(AND(Projects!$C$29&lt;=CM$4,CM$4&lt;=Projects!$C$29+Projects!$D$29-1),Projects!$B$29/Projects!$D$29,"")</f>
        <v/>
      </c>
      <c r="CN35" s="189" t="str">
        <f aca="false">IF(AND(Projects!$C$29&lt;=CN$4,CN$4&lt;=Projects!$C$29+Projects!$D$29-1),Projects!$B$29/Projects!$D$29,"")</f>
        <v/>
      </c>
      <c r="CO35" s="189" t="str">
        <f aca="false">IF(AND(Projects!$C$29&lt;=CO$4,CO$4&lt;=Projects!$C$29+Projects!$D$29-1),Projects!$B$29/Projects!$D$29,"")</f>
        <v/>
      </c>
      <c r="CP35" s="189" t="str">
        <f aca="false">IF(AND(Projects!$C$29&lt;=CP$4,CP$4&lt;=Projects!$C$29+Projects!$D$29-1),Projects!$B$29/Projects!$D$29,"")</f>
        <v/>
      </c>
      <c r="CQ35" s="189" t="str">
        <f aca="false">IF(AND(Projects!$C$29&lt;=CQ$4,CQ$4&lt;=Projects!$C$29+Projects!$D$29-1),Projects!$B$29/Projects!$D$29,"")</f>
        <v/>
      </c>
      <c r="CR35" s="189" t="str">
        <f aca="false">IF(AND(Projects!$C$29&lt;=CR$4,CR$4&lt;=Projects!$C$29+Projects!$D$29-1),Projects!$B$29/Projects!$D$29,"")</f>
        <v/>
      </c>
      <c r="CS35" s="189" t="str">
        <f aca="false">IF(AND(Projects!$C$29&lt;=CS$4,CS$4&lt;=Projects!$C$29+Projects!$D$29-1),Projects!$B$29/Projects!$D$29,"")</f>
        <v/>
      </c>
      <c r="CT35" s="189" t="str">
        <f aca="false">IF(AND(Projects!$C$29&lt;=CT$4,CT$4&lt;=Projects!$C$29+Projects!$D$29-1),Projects!$B$29/Projects!$D$29,"")</f>
        <v/>
      </c>
      <c r="CU35" s="189" t="str">
        <f aca="false">IF(AND(Projects!$C$29&lt;=CU$4,CU$4&lt;=Projects!$C$29+Projects!$D$29-1),Projects!$B$29/Projects!$D$29,"")</f>
        <v/>
      </c>
      <c r="CV35" s="189" t="str">
        <f aca="false">IF(AND(Projects!$C$29&lt;=CV$4,CV$4&lt;=Projects!$C$29+Projects!$D$29-1),Projects!$B$29/Projects!$D$29,"")</f>
        <v/>
      </c>
      <c r="CW35" s="189" t="str">
        <f aca="false">IF(AND(Projects!$C$29&lt;=CW$4,CW$4&lt;=Projects!$C$29+Projects!$D$29-1),Projects!$B$29/Projects!$D$29,"")</f>
        <v/>
      </c>
      <c r="CX35" s="189" t="str">
        <f aca="false">IF(AND(Projects!$C$29&lt;=CX$4,CX$4&lt;=Projects!$C$29+Projects!$D$29-1),Projects!$B$29/Projects!$D$29,"")</f>
        <v/>
      </c>
      <c r="CY35" s="189" t="str">
        <f aca="false">IF(AND(Projects!$C$29&lt;=CY$4,CY$4&lt;=Projects!$C$29+Projects!$D$29-1),Projects!$B$29/Projects!$D$29,"")</f>
        <v/>
      </c>
      <c r="CZ35" s="189" t="str">
        <f aca="false">IF(AND(Projects!$C$29&lt;=CZ$4,CZ$4&lt;=Projects!$C$29+Projects!$D$29-1),Projects!$B$29/Projects!$D$29,"")</f>
        <v/>
      </c>
      <c r="DA35" s="189" t="str">
        <f aca="false">IF(AND(Projects!$C$29&lt;=DA$4,DA$4&lt;=Projects!$C$29+Projects!$D$29-1),Projects!$B$29/Projects!$D$29,"")</f>
        <v/>
      </c>
      <c r="DB35" s="189" t="str">
        <f aca="false">IF(AND(Projects!$C$29&lt;=DB$4,DB$4&lt;=Projects!$C$29+Projects!$D$29-1),Projects!$B$29/Projects!$D$29,"")</f>
        <v/>
      </c>
    </row>
    <row r="36" s="1" customFormat="true" ht="15" hidden="false" customHeight="true" outlineLevel="0" collapsed="false">
      <c r="A36" s="185" t="s">
        <v>33</v>
      </c>
      <c r="B36" s="186" t="n">
        <f aca="false">Projects!$B$30</f>
        <v>15000000</v>
      </c>
      <c r="C36" s="187" t="n">
        <f aca="false">EDATE(Model!$E$2,Projects!$C$30-1)</f>
        <v>47604</v>
      </c>
      <c r="D36" s="187" t="n">
        <f aca="false">EDATE(Model!$E$2,Projects!$C$30+Projects!$D$30-2)</f>
        <v>48153</v>
      </c>
      <c r="E36" s="188" t="n">
        <f aca="false">Projects!$D$30</f>
        <v>19</v>
      </c>
      <c r="F36" s="186" t="n">
        <f aca="false">Projects!$B$30/Projects!$D$30</f>
        <v>789473.684210526</v>
      </c>
      <c r="G36" s="189" t="str">
        <f aca="false">IF(AND(Projects!$C$30&lt;=G$4,G$4&lt;=Projects!$C$30+Projects!$D$30-1),Projects!$B$30/Projects!$D$30,"")</f>
        <v/>
      </c>
      <c r="H36" s="189" t="str">
        <f aca="false">IF(AND(Projects!$C$30&lt;=H$4,H$4&lt;=Projects!$C$30+Projects!$D$30-1),Projects!$B$30/Projects!$D$30,"")</f>
        <v/>
      </c>
      <c r="I36" s="189" t="str">
        <f aca="false">IF(AND(Projects!$C$30&lt;=I$4,I$4&lt;=Projects!$C$30+Projects!$D$30-1),Projects!$B$30/Projects!$D$30,"")</f>
        <v/>
      </c>
      <c r="J36" s="189" t="str">
        <f aca="false">IF(AND(Projects!$C$30&lt;=J$4,J$4&lt;=Projects!$C$30+Projects!$D$30-1),Projects!$B$30/Projects!$D$30,"")</f>
        <v/>
      </c>
      <c r="K36" s="189" t="str">
        <f aca="false">IF(AND(Projects!$C$30&lt;=K$4,K$4&lt;=Projects!$C$30+Projects!$D$30-1),Projects!$B$30/Projects!$D$30,"")</f>
        <v/>
      </c>
      <c r="L36" s="189" t="str">
        <f aca="false">IF(AND(Projects!$C$30&lt;=L$4,L$4&lt;=Projects!$C$30+Projects!$D$30-1),Projects!$B$30/Projects!$D$30,"")</f>
        <v/>
      </c>
      <c r="M36" s="189" t="str">
        <f aca="false">IF(AND(Projects!$C$30&lt;=M$4,M$4&lt;=Projects!$C$30+Projects!$D$30-1),Projects!$B$30/Projects!$D$30,"")</f>
        <v/>
      </c>
      <c r="N36" s="189" t="str">
        <f aca="false">IF(AND(Projects!$C$30&lt;=N$4,N$4&lt;=Projects!$C$30+Projects!$D$30-1),Projects!$B$30/Projects!$D$30,"")</f>
        <v/>
      </c>
      <c r="O36" s="189" t="str">
        <f aca="false">IF(AND(Projects!$C$30&lt;=O$4,O$4&lt;=Projects!$C$30+Projects!$D$30-1),Projects!$B$30/Projects!$D$30,"")</f>
        <v/>
      </c>
      <c r="P36" s="189" t="str">
        <f aca="false">IF(AND(Projects!$C$30&lt;=P$4,P$4&lt;=Projects!$C$30+Projects!$D$30-1),Projects!$B$30/Projects!$D$30,"")</f>
        <v/>
      </c>
      <c r="Q36" s="189" t="str">
        <f aca="false">IF(AND(Projects!$C$30&lt;=Q$4,Q$4&lt;=Projects!$C$30+Projects!$D$30-1),Projects!$B$30/Projects!$D$30,"")</f>
        <v/>
      </c>
      <c r="R36" s="189" t="str">
        <f aca="false">IF(AND(Projects!$C$30&lt;=R$4,R$4&lt;=Projects!$C$30+Projects!$D$30-1),Projects!$B$30/Projects!$D$30,"")</f>
        <v/>
      </c>
      <c r="S36" s="189" t="str">
        <f aca="false">IF(AND(Projects!$C$30&lt;=S$4,S$4&lt;=Projects!$C$30+Projects!$D$30-1),Projects!$B$30/Projects!$D$30,"")</f>
        <v/>
      </c>
      <c r="T36" s="189" t="str">
        <f aca="false">IF(AND(Projects!$C$30&lt;=T$4,T$4&lt;=Projects!$C$30+Projects!$D$30-1),Projects!$B$30/Projects!$D$30,"")</f>
        <v/>
      </c>
      <c r="U36" s="189" t="str">
        <f aca="false">IF(AND(Projects!$C$30&lt;=U$4,U$4&lt;=Projects!$C$30+Projects!$D$30-1),Projects!$B$30/Projects!$D$30,"")</f>
        <v/>
      </c>
      <c r="V36" s="189" t="str">
        <f aca="false">IF(AND(Projects!$C$30&lt;=V$4,V$4&lt;=Projects!$C$30+Projects!$D$30-1),Projects!$B$30/Projects!$D$30,"")</f>
        <v/>
      </c>
      <c r="W36" s="189" t="str">
        <f aca="false">IF(AND(Projects!$C$30&lt;=W$4,W$4&lt;=Projects!$C$30+Projects!$D$30-1),Projects!$B$30/Projects!$D$30,"")</f>
        <v/>
      </c>
      <c r="X36" s="189" t="str">
        <f aca="false">IF(AND(Projects!$C$30&lt;=X$4,X$4&lt;=Projects!$C$30+Projects!$D$30-1),Projects!$B$30/Projects!$D$30,"")</f>
        <v/>
      </c>
      <c r="Y36" s="189" t="str">
        <f aca="false">IF(AND(Projects!$C$30&lt;=Y$4,Y$4&lt;=Projects!$C$30+Projects!$D$30-1),Projects!$B$30/Projects!$D$30,"")</f>
        <v/>
      </c>
      <c r="Z36" s="189" t="str">
        <f aca="false">IF(AND(Projects!$C$30&lt;=Z$4,Z$4&lt;=Projects!$C$30+Projects!$D$30-1),Projects!$B$30/Projects!$D$30,"")</f>
        <v/>
      </c>
      <c r="AA36" s="189" t="str">
        <f aca="false">IF(AND(Projects!$C$30&lt;=AA$4,AA$4&lt;=Projects!$C$30+Projects!$D$30-1),Projects!$B$30/Projects!$D$30,"")</f>
        <v/>
      </c>
      <c r="AB36" s="189" t="str">
        <f aca="false">IF(AND(Projects!$C$30&lt;=AB$4,AB$4&lt;=Projects!$C$30+Projects!$D$30-1),Projects!$B$30/Projects!$D$30,"")</f>
        <v/>
      </c>
      <c r="AC36" s="189" t="str">
        <f aca="false">IF(AND(Projects!$C$30&lt;=AC$4,AC$4&lt;=Projects!$C$30+Projects!$D$30-1),Projects!$B$30/Projects!$D$30,"")</f>
        <v/>
      </c>
      <c r="AD36" s="189" t="str">
        <f aca="false">IF(AND(Projects!$C$30&lt;=AD$4,AD$4&lt;=Projects!$C$30+Projects!$D$30-1),Projects!$B$30/Projects!$D$30,"")</f>
        <v/>
      </c>
      <c r="AE36" s="189" t="str">
        <f aca="false">IF(AND(Projects!$C$30&lt;=AE$4,AE$4&lt;=Projects!$C$30+Projects!$D$30-1),Projects!$B$30/Projects!$D$30,"")</f>
        <v/>
      </c>
      <c r="AF36" s="189" t="str">
        <f aca="false">IF(AND(Projects!$C$30&lt;=AF$4,AF$4&lt;=Projects!$C$30+Projects!$D$30-1),Projects!$B$30/Projects!$D$30,"")</f>
        <v/>
      </c>
      <c r="AG36" s="189" t="str">
        <f aca="false">IF(AND(Projects!$C$30&lt;=AG$4,AG$4&lt;=Projects!$C$30+Projects!$D$30-1),Projects!$B$30/Projects!$D$30,"")</f>
        <v/>
      </c>
      <c r="AH36" s="189" t="str">
        <f aca="false">IF(AND(Projects!$C$30&lt;=AH$4,AH$4&lt;=Projects!$C$30+Projects!$D$30-1),Projects!$B$30/Projects!$D$30,"")</f>
        <v/>
      </c>
      <c r="AI36" s="189" t="str">
        <f aca="false">IF(AND(Projects!$C$30&lt;=AI$4,AI$4&lt;=Projects!$C$30+Projects!$D$30-1),Projects!$B$30/Projects!$D$30,"")</f>
        <v/>
      </c>
      <c r="AJ36" s="189" t="str">
        <f aca="false">IF(AND(Projects!$C$30&lt;=AJ$4,AJ$4&lt;=Projects!$C$30+Projects!$D$30-1),Projects!$B$30/Projects!$D$30,"")</f>
        <v/>
      </c>
      <c r="AK36" s="189" t="str">
        <f aca="false">IF(AND(Projects!$C$30&lt;=AK$4,AK$4&lt;=Projects!$C$30+Projects!$D$30-1),Projects!$B$30/Projects!$D$30,"")</f>
        <v/>
      </c>
      <c r="AL36" s="189" t="str">
        <f aca="false">IF(AND(Projects!$C$30&lt;=AL$4,AL$4&lt;=Projects!$C$30+Projects!$D$30-1),Projects!$B$30/Projects!$D$30,"")</f>
        <v/>
      </c>
      <c r="AM36" s="189" t="str">
        <f aca="false">IF(AND(Projects!$C$30&lt;=AM$4,AM$4&lt;=Projects!$C$30+Projects!$D$30-1),Projects!$B$30/Projects!$D$30,"")</f>
        <v/>
      </c>
      <c r="AN36" s="189" t="str">
        <f aca="false">IF(AND(Projects!$C$30&lt;=AN$4,AN$4&lt;=Projects!$C$30+Projects!$D$30-1),Projects!$B$30/Projects!$D$30,"")</f>
        <v/>
      </c>
      <c r="AO36" s="189" t="str">
        <f aca="false">IF(AND(Projects!$C$30&lt;=AO$4,AO$4&lt;=Projects!$C$30+Projects!$D$30-1),Projects!$B$30/Projects!$D$30,"")</f>
        <v/>
      </c>
      <c r="AP36" s="189" t="str">
        <f aca="false">IF(AND(Projects!$C$30&lt;=AP$4,AP$4&lt;=Projects!$C$30+Projects!$D$30-1),Projects!$B$30/Projects!$D$30,"")</f>
        <v/>
      </c>
      <c r="AQ36" s="189" t="str">
        <f aca="false">IF(AND(Projects!$C$30&lt;=AQ$4,AQ$4&lt;=Projects!$C$30+Projects!$D$30-1),Projects!$B$30/Projects!$D$30,"")</f>
        <v/>
      </c>
      <c r="AR36" s="189" t="str">
        <f aca="false">IF(AND(Projects!$C$30&lt;=AR$4,AR$4&lt;=Projects!$C$30+Projects!$D$30-1),Projects!$B$30/Projects!$D$30,"")</f>
        <v/>
      </c>
      <c r="AS36" s="189" t="str">
        <f aca="false">IF(AND(Projects!$C$30&lt;=AS$4,AS$4&lt;=Projects!$C$30+Projects!$D$30-1),Projects!$B$30/Projects!$D$30,"")</f>
        <v/>
      </c>
      <c r="AT36" s="189" t="str">
        <f aca="false">IF(AND(Projects!$C$30&lt;=AT$4,AT$4&lt;=Projects!$C$30+Projects!$D$30-1),Projects!$B$30/Projects!$D$30,"")</f>
        <v/>
      </c>
      <c r="AU36" s="189" t="str">
        <f aca="false">IF(AND(Projects!$C$30&lt;=AU$4,AU$4&lt;=Projects!$C$30+Projects!$D$30-1),Projects!$B$30/Projects!$D$30,"")</f>
        <v/>
      </c>
      <c r="AV36" s="189" t="str">
        <f aca="false">IF(AND(Projects!$C$30&lt;=AV$4,AV$4&lt;=Projects!$C$30+Projects!$D$30-1),Projects!$B$30/Projects!$D$30,"")</f>
        <v/>
      </c>
      <c r="AW36" s="189" t="str">
        <f aca="false">IF(AND(Projects!$C$30&lt;=AW$4,AW$4&lt;=Projects!$C$30+Projects!$D$30-1),Projects!$B$30/Projects!$D$30,"")</f>
        <v/>
      </c>
      <c r="AX36" s="189" t="str">
        <f aca="false">IF(AND(Projects!$C$30&lt;=AX$4,AX$4&lt;=Projects!$C$30+Projects!$D$30-1),Projects!$B$30/Projects!$D$30,"")</f>
        <v/>
      </c>
      <c r="AY36" s="189" t="str">
        <f aca="false">IF(AND(Projects!$C$30&lt;=AY$4,AY$4&lt;=Projects!$C$30+Projects!$D$30-1),Projects!$B$30/Projects!$D$30,"")</f>
        <v/>
      </c>
      <c r="AZ36" s="189" t="str">
        <f aca="false">IF(AND(Projects!$C$30&lt;=AZ$4,AZ$4&lt;=Projects!$C$30+Projects!$D$30-1),Projects!$B$30/Projects!$D$30,"")</f>
        <v/>
      </c>
      <c r="BA36" s="189" t="str">
        <f aca="false">IF(AND(Projects!$C$30&lt;=BA$4,BA$4&lt;=Projects!$C$30+Projects!$D$30-1),Projects!$B$30/Projects!$D$30,"")</f>
        <v/>
      </c>
      <c r="BB36" s="189" t="str">
        <f aca="false">IF(AND(Projects!$C$30&lt;=BB$4,BB$4&lt;=Projects!$C$30+Projects!$D$30-1),Projects!$B$30/Projects!$D$30,"")</f>
        <v/>
      </c>
      <c r="BC36" s="189" t="str">
        <f aca="false">IF(AND(Projects!$C$30&lt;=BC$4,BC$4&lt;=Projects!$C$30+Projects!$D$30-1),Projects!$B$30/Projects!$D$30,"")</f>
        <v/>
      </c>
      <c r="BD36" s="189" t="n">
        <f aca="false">IF(AND(Projects!$C$30&lt;=BD$4,BD$4&lt;=Projects!$C$30+Projects!$D$30-1),Projects!$B$30/Projects!$D$30,"")</f>
        <v>789473.684210526</v>
      </c>
      <c r="BE36" s="189" t="n">
        <f aca="false">IF(AND(Projects!$C$30&lt;=BE$4,BE$4&lt;=Projects!$C$30+Projects!$D$30-1),Projects!$B$30/Projects!$D$30,"")</f>
        <v>789473.684210526</v>
      </c>
      <c r="BF36" s="189" t="n">
        <f aca="false">IF(AND(Projects!$C$30&lt;=BF$4,BF$4&lt;=Projects!$C$30+Projects!$D$30-1),Projects!$B$30/Projects!$D$30,"")</f>
        <v>789473.684210526</v>
      </c>
      <c r="BG36" s="189" t="n">
        <f aca="false">IF(AND(Projects!$C$30&lt;=BG$4,BG$4&lt;=Projects!$C$30+Projects!$D$30-1),Projects!$B$30/Projects!$D$30,"")</f>
        <v>789473.684210526</v>
      </c>
      <c r="BH36" s="189" t="n">
        <f aca="false">IF(AND(Projects!$C$30&lt;=BH$4,BH$4&lt;=Projects!$C$30+Projects!$D$30-1),Projects!$B$30/Projects!$D$30,"")</f>
        <v>789473.684210526</v>
      </c>
      <c r="BI36" s="189" t="n">
        <f aca="false">IF(AND(Projects!$C$30&lt;=BI$4,BI$4&lt;=Projects!$C$30+Projects!$D$30-1),Projects!$B$30/Projects!$D$30,"")</f>
        <v>789473.684210526</v>
      </c>
      <c r="BJ36" s="189" t="n">
        <f aca="false">IF(AND(Projects!$C$30&lt;=BJ$4,BJ$4&lt;=Projects!$C$30+Projects!$D$30-1),Projects!$B$30/Projects!$D$30,"")</f>
        <v>789473.684210526</v>
      </c>
      <c r="BK36" s="189" t="n">
        <f aca="false">IF(AND(Projects!$C$30&lt;=BK$4,BK$4&lt;=Projects!$C$30+Projects!$D$30-1),Projects!$B$30/Projects!$D$30,"")</f>
        <v>789473.684210526</v>
      </c>
      <c r="BL36" s="189" t="n">
        <f aca="false">IF(AND(Projects!$C$30&lt;=BL$4,BL$4&lt;=Projects!$C$30+Projects!$D$30-1),Projects!$B$30/Projects!$D$30,"")</f>
        <v>789473.684210526</v>
      </c>
      <c r="BM36" s="189" t="n">
        <f aca="false">IF(AND(Projects!$C$30&lt;=BM$4,BM$4&lt;=Projects!$C$30+Projects!$D$30-1),Projects!$B$30/Projects!$D$30,"")</f>
        <v>789473.684210526</v>
      </c>
      <c r="BN36" s="189" t="n">
        <f aca="false">IF(AND(Projects!$C$30&lt;=BN$4,BN$4&lt;=Projects!$C$30+Projects!$D$30-1),Projects!$B$30/Projects!$D$30,"")</f>
        <v>789473.684210526</v>
      </c>
      <c r="BO36" s="189" t="n">
        <f aca="false">IF(AND(Projects!$C$30&lt;=BO$4,BO$4&lt;=Projects!$C$30+Projects!$D$30-1),Projects!$B$30/Projects!$D$30,"")</f>
        <v>789473.684210526</v>
      </c>
      <c r="BP36" s="189" t="n">
        <f aca="false">IF(AND(Projects!$C$30&lt;=BP$4,BP$4&lt;=Projects!$C$30+Projects!$D$30-1),Projects!$B$30/Projects!$D$30,"")</f>
        <v>789473.684210526</v>
      </c>
      <c r="BQ36" s="189" t="n">
        <f aca="false">IF(AND(Projects!$C$30&lt;=BQ$4,BQ$4&lt;=Projects!$C$30+Projects!$D$30-1),Projects!$B$30/Projects!$D$30,"")</f>
        <v>789473.684210526</v>
      </c>
      <c r="BR36" s="189" t="n">
        <f aca="false">IF(AND(Projects!$C$30&lt;=BR$4,BR$4&lt;=Projects!$C$30+Projects!$D$30-1),Projects!$B$30/Projects!$D$30,"")</f>
        <v>789473.684210526</v>
      </c>
      <c r="BS36" s="189" t="n">
        <f aca="false">IF(AND(Projects!$C$30&lt;=BS$4,BS$4&lt;=Projects!$C$30+Projects!$D$30-1),Projects!$B$30/Projects!$D$30,"")</f>
        <v>789473.684210526</v>
      </c>
      <c r="BT36" s="189" t="n">
        <f aca="false">IF(AND(Projects!$C$30&lt;=BT$4,BT$4&lt;=Projects!$C$30+Projects!$D$30-1),Projects!$B$30/Projects!$D$30,"")</f>
        <v>789473.684210526</v>
      </c>
      <c r="BU36" s="189" t="n">
        <f aca="false">IF(AND(Projects!$C$30&lt;=BU$4,BU$4&lt;=Projects!$C$30+Projects!$D$30-1),Projects!$B$30/Projects!$D$30,"")</f>
        <v>789473.684210526</v>
      </c>
      <c r="BV36" s="189" t="n">
        <f aca="false">IF(AND(Projects!$C$30&lt;=BV$4,BV$4&lt;=Projects!$C$30+Projects!$D$30-1),Projects!$B$30/Projects!$D$30,"")</f>
        <v>789473.684210526</v>
      </c>
      <c r="BW36" s="189" t="str">
        <f aca="false">IF(AND(Projects!$C$30&lt;=BW$4,BW$4&lt;=Projects!$C$30+Projects!$D$30-1),Projects!$B$30/Projects!$D$30,"")</f>
        <v/>
      </c>
      <c r="BX36" s="189" t="str">
        <f aca="false">IF(AND(Projects!$C$30&lt;=BX$4,BX$4&lt;=Projects!$C$30+Projects!$D$30-1),Projects!$B$30/Projects!$D$30,"")</f>
        <v/>
      </c>
      <c r="BY36" s="189" t="str">
        <f aca="false">IF(AND(Projects!$C$30&lt;=BY$4,BY$4&lt;=Projects!$C$30+Projects!$D$30-1),Projects!$B$30/Projects!$D$30,"")</f>
        <v/>
      </c>
      <c r="BZ36" s="189" t="str">
        <f aca="false">IF(AND(Projects!$C$30&lt;=BZ$4,BZ$4&lt;=Projects!$C$30+Projects!$D$30-1),Projects!$B$30/Projects!$D$30,"")</f>
        <v/>
      </c>
      <c r="CA36" s="189" t="str">
        <f aca="false">IF(AND(Projects!$C$30&lt;=CA$4,CA$4&lt;=Projects!$C$30+Projects!$D$30-1),Projects!$B$30/Projects!$D$30,"")</f>
        <v/>
      </c>
      <c r="CB36" s="189" t="str">
        <f aca="false">IF(AND(Projects!$C$30&lt;=CB$4,CB$4&lt;=Projects!$C$30+Projects!$D$30-1),Projects!$B$30/Projects!$D$30,"")</f>
        <v/>
      </c>
      <c r="CC36" s="189" t="str">
        <f aca="false">IF(AND(Projects!$C$30&lt;=CC$4,CC$4&lt;=Projects!$C$30+Projects!$D$30-1),Projects!$B$30/Projects!$D$30,"")</f>
        <v/>
      </c>
      <c r="CD36" s="189" t="str">
        <f aca="false">IF(AND(Projects!$C$30&lt;=CD$4,CD$4&lt;=Projects!$C$30+Projects!$D$30-1),Projects!$B$30/Projects!$D$30,"")</f>
        <v/>
      </c>
      <c r="CE36" s="189" t="str">
        <f aca="false">IF(AND(Projects!$C$30&lt;=CE$4,CE$4&lt;=Projects!$C$30+Projects!$D$30-1),Projects!$B$30/Projects!$D$30,"")</f>
        <v/>
      </c>
      <c r="CF36" s="189" t="str">
        <f aca="false">IF(AND(Projects!$C$30&lt;=CF$4,CF$4&lt;=Projects!$C$30+Projects!$D$30-1),Projects!$B$30/Projects!$D$30,"")</f>
        <v/>
      </c>
      <c r="CG36" s="189" t="str">
        <f aca="false">IF(AND(Projects!$C$30&lt;=CG$4,CG$4&lt;=Projects!$C$30+Projects!$D$30-1),Projects!$B$30/Projects!$D$30,"")</f>
        <v/>
      </c>
      <c r="CH36" s="189" t="str">
        <f aca="false">IF(AND(Projects!$C$30&lt;=CH$4,CH$4&lt;=Projects!$C$30+Projects!$D$30-1),Projects!$B$30/Projects!$D$30,"")</f>
        <v/>
      </c>
      <c r="CI36" s="189" t="str">
        <f aca="false">IF(AND(Projects!$C$30&lt;=CI$4,CI$4&lt;=Projects!$C$30+Projects!$D$30-1),Projects!$B$30/Projects!$D$30,"")</f>
        <v/>
      </c>
      <c r="CJ36" s="189" t="str">
        <f aca="false">IF(AND(Projects!$C$30&lt;=CJ$4,CJ$4&lt;=Projects!$C$30+Projects!$D$30-1),Projects!$B$30/Projects!$D$30,"")</f>
        <v/>
      </c>
      <c r="CK36" s="189" t="str">
        <f aca="false">IF(AND(Projects!$C$30&lt;=CK$4,CK$4&lt;=Projects!$C$30+Projects!$D$30-1),Projects!$B$30/Projects!$D$30,"")</f>
        <v/>
      </c>
      <c r="CL36" s="189" t="str">
        <f aca="false">IF(AND(Projects!$C$30&lt;=CL$4,CL$4&lt;=Projects!$C$30+Projects!$D$30-1),Projects!$B$30/Projects!$D$30,"")</f>
        <v/>
      </c>
      <c r="CM36" s="189" t="str">
        <f aca="false">IF(AND(Projects!$C$30&lt;=CM$4,CM$4&lt;=Projects!$C$30+Projects!$D$30-1),Projects!$B$30/Projects!$D$30,"")</f>
        <v/>
      </c>
      <c r="CN36" s="189" t="str">
        <f aca="false">IF(AND(Projects!$C$30&lt;=CN$4,CN$4&lt;=Projects!$C$30+Projects!$D$30-1),Projects!$B$30/Projects!$D$30,"")</f>
        <v/>
      </c>
      <c r="CO36" s="189" t="str">
        <f aca="false">IF(AND(Projects!$C$30&lt;=CO$4,CO$4&lt;=Projects!$C$30+Projects!$D$30-1),Projects!$B$30/Projects!$D$30,"")</f>
        <v/>
      </c>
      <c r="CP36" s="189" t="str">
        <f aca="false">IF(AND(Projects!$C$30&lt;=CP$4,CP$4&lt;=Projects!$C$30+Projects!$D$30-1),Projects!$B$30/Projects!$D$30,"")</f>
        <v/>
      </c>
      <c r="CQ36" s="189" t="str">
        <f aca="false">IF(AND(Projects!$C$30&lt;=CQ$4,CQ$4&lt;=Projects!$C$30+Projects!$D$30-1),Projects!$B$30/Projects!$D$30,"")</f>
        <v/>
      </c>
      <c r="CR36" s="189" t="str">
        <f aca="false">IF(AND(Projects!$C$30&lt;=CR$4,CR$4&lt;=Projects!$C$30+Projects!$D$30-1),Projects!$B$30/Projects!$D$30,"")</f>
        <v/>
      </c>
      <c r="CS36" s="189" t="str">
        <f aca="false">IF(AND(Projects!$C$30&lt;=CS$4,CS$4&lt;=Projects!$C$30+Projects!$D$30-1),Projects!$B$30/Projects!$D$30,"")</f>
        <v/>
      </c>
      <c r="CT36" s="189" t="str">
        <f aca="false">IF(AND(Projects!$C$30&lt;=CT$4,CT$4&lt;=Projects!$C$30+Projects!$D$30-1),Projects!$B$30/Projects!$D$30,"")</f>
        <v/>
      </c>
      <c r="CU36" s="189" t="str">
        <f aca="false">IF(AND(Projects!$C$30&lt;=CU$4,CU$4&lt;=Projects!$C$30+Projects!$D$30-1),Projects!$B$30/Projects!$D$30,"")</f>
        <v/>
      </c>
      <c r="CV36" s="189" t="str">
        <f aca="false">IF(AND(Projects!$C$30&lt;=CV$4,CV$4&lt;=Projects!$C$30+Projects!$D$30-1),Projects!$B$30/Projects!$D$30,"")</f>
        <v/>
      </c>
      <c r="CW36" s="189" t="str">
        <f aca="false">IF(AND(Projects!$C$30&lt;=CW$4,CW$4&lt;=Projects!$C$30+Projects!$D$30-1),Projects!$B$30/Projects!$D$30,"")</f>
        <v/>
      </c>
      <c r="CX36" s="189" t="str">
        <f aca="false">IF(AND(Projects!$C$30&lt;=CX$4,CX$4&lt;=Projects!$C$30+Projects!$D$30-1),Projects!$B$30/Projects!$D$30,"")</f>
        <v/>
      </c>
      <c r="CY36" s="189" t="str">
        <f aca="false">IF(AND(Projects!$C$30&lt;=CY$4,CY$4&lt;=Projects!$C$30+Projects!$D$30-1),Projects!$B$30/Projects!$D$30,"")</f>
        <v/>
      </c>
      <c r="CZ36" s="189" t="str">
        <f aca="false">IF(AND(Projects!$C$30&lt;=CZ$4,CZ$4&lt;=Projects!$C$30+Projects!$D$30-1),Projects!$B$30/Projects!$D$30,"")</f>
        <v/>
      </c>
      <c r="DA36" s="189" t="str">
        <f aca="false">IF(AND(Projects!$C$30&lt;=DA$4,DA$4&lt;=Projects!$C$30+Projects!$D$30-1),Projects!$B$30/Projects!$D$30,"")</f>
        <v/>
      </c>
      <c r="DB36" s="189" t="str">
        <f aca="false">IF(AND(Projects!$C$30&lt;=DB$4,DB$4&lt;=Projects!$C$30+Projects!$D$30-1),Projects!$B$30/Projects!$D$30,"")</f>
        <v/>
      </c>
    </row>
    <row r="37" s="1" customFormat="true" ht="15" hidden="false" customHeight="true" outlineLevel="0" collapsed="false">
      <c r="A37" s="185" t="s">
        <v>34</v>
      </c>
      <c r="B37" s="186" t="n">
        <f aca="false">Projects!$B$31</f>
        <v>18000000</v>
      </c>
      <c r="C37" s="187" t="n">
        <f aca="false">EDATE(Model!$E$2,Projects!$C$31-1)</f>
        <v>47665</v>
      </c>
      <c r="D37" s="187" t="n">
        <f aca="false">EDATE(Model!$E$2,Projects!$C$31+Projects!$D$31-2)</f>
        <v>48214</v>
      </c>
      <c r="E37" s="188" t="n">
        <f aca="false">Projects!$D$31</f>
        <v>19</v>
      </c>
      <c r="F37" s="186" t="n">
        <f aca="false">Projects!$B$31/Projects!$D$31</f>
        <v>947368.421052632</v>
      </c>
      <c r="G37" s="189" t="str">
        <f aca="false">IF(AND(Projects!$C$31&lt;=G$4,G$4&lt;=Projects!$C$31+Projects!$D$31-1),Projects!$B$31/Projects!$D$31,"")</f>
        <v/>
      </c>
      <c r="H37" s="189" t="str">
        <f aca="false">IF(AND(Projects!$C$31&lt;=H$4,H$4&lt;=Projects!$C$31+Projects!$D$31-1),Projects!$B$31/Projects!$D$31,"")</f>
        <v/>
      </c>
      <c r="I37" s="189" t="str">
        <f aca="false">IF(AND(Projects!$C$31&lt;=I$4,I$4&lt;=Projects!$C$31+Projects!$D$31-1),Projects!$B$31/Projects!$D$31,"")</f>
        <v/>
      </c>
      <c r="J37" s="189" t="str">
        <f aca="false">IF(AND(Projects!$C$31&lt;=J$4,J$4&lt;=Projects!$C$31+Projects!$D$31-1),Projects!$B$31/Projects!$D$31,"")</f>
        <v/>
      </c>
      <c r="K37" s="189" t="str">
        <f aca="false">IF(AND(Projects!$C$31&lt;=K$4,K$4&lt;=Projects!$C$31+Projects!$D$31-1),Projects!$B$31/Projects!$D$31,"")</f>
        <v/>
      </c>
      <c r="L37" s="189" t="str">
        <f aca="false">IF(AND(Projects!$C$31&lt;=L$4,L$4&lt;=Projects!$C$31+Projects!$D$31-1),Projects!$B$31/Projects!$D$31,"")</f>
        <v/>
      </c>
      <c r="M37" s="189" t="str">
        <f aca="false">IF(AND(Projects!$C$31&lt;=M$4,M$4&lt;=Projects!$C$31+Projects!$D$31-1),Projects!$B$31/Projects!$D$31,"")</f>
        <v/>
      </c>
      <c r="N37" s="189" t="str">
        <f aca="false">IF(AND(Projects!$C$31&lt;=N$4,N$4&lt;=Projects!$C$31+Projects!$D$31-1),Projects!$B$31/Projects!$D$31,"")</f>
        <v/>
      </c>
      <c r="O37" s="189" t="str">
        <f aca="false">IF(AND(Projects!$C$31&lt;=O$4,O$4&lt;=Projects!$C$31+Projects!$D$31-1),Projects!$B$31/Projects!$D$31,"")</f>
        <v/>
      </c>
      <c r="P37" s="189" t="str">
        <f aca="false">IF(AND(Projects!$C$31&lt;=P$4,P$4&lt;=Projects!$C$31+Projects!$D$31-1),Projects!$B$31/Projects!$D$31,"")</f>
        <v/>
      </c>
      <c r="Q37" s="189" t="str">
        <f aca="false">IF(AND(Projects!$C$31&lt;=Q$4,Q$4&lt;=Projects!$C$31+Projects!$D$31-1),Projects!$B$31/Projects!$D$31,"")</f>
        <v/>
      </c>
      <c r="R37" s="189" t="str">
        <f aca="false">IF(AND(Projects!$C$31&lt;=R$4,R$4&lt;=Projects!$C$31+Projects!$D$31-1),Projects!$B$31/Projects!$D$31,"")</f>
        <v/>
      </c>
      <c r="S37" s="189" t="str">
        <f aca="false">IF(AND(Projects!$C$31&lt;=S$4,S$4&lt;=Projects!$C$31+Projects!$D$31-1),Projects!$B$31/Projects!$D$31,"")</f>
        <v/>
      </c>
      <c r="T37" s="189" t="str">
        <f aca="false">IF(AND(Projects!$C$31&lt;=T$4,T$4&lt;=Projects!$C$31+Projects!$D$31-1),Projects!$B$31/Projects!$D$31,"")</f>
        <v/>
      </c>
      <c r="U37" s="189" t="str">
        <f aca="false">IF(AND(Projects!$C$31&lt;=U$4,U$4&lt;=Projects!$C$31+Projects!$D$31-1),Projects!$B$31/Projects!$D$31,"")</f>
        <v/>
      </c>
      <c r="V37" s="189" t="str">
        <f aca="false">IF(AND(Projects!$C$31&lt;=V$4,V$4&lt;=Projects!$C$31+Projects!$D$31-1),Projects!$B$31/Projects!$D$31,"")</f>
        <v/>
      </c>
      <c r="W37" s="189" t="str">
        <f aca="false">IF(AND(Projects!$C$31&lt;=W$4,W$4&lt;=Projects!$C$31+Projects!$D$31-1),Projects!$B$31/Projects!$D$31,"")</f>
        <v/>
      </c>
      <c r="X37" s="189" t="str">
        <f aca="false">IF(AND(Projects!$C$31&lt;=X$4,X$4&lt;=Projects!$C$31+Projects!$D$31-1),Projects!$B$31/Projects!$D$31,"")</f>
        <v/>
      </c>
      <c r="Y37" s="189" t="str">
        <f aca="false">IF(AND(Projects!$C$31&lt;=Y$4,Y$4&lt;=Projects!$C$31+Projects!$D$31-1),Projects!$B$31/Projects!$D$31,"")</f>
        <v/>
      </c>
      <c r="Z37" s="189" t="str">
        <f aca="false">IF(AND(Projects!$C$31&lt;=Z$4,Z$4&lt;=Projects!$C$31+Projects!$D$31-1),Projects!$B$31/Projects!$D$31,"")</f>
        <v/>
      </c>
      <c r="AA37" s="189" t="str">
        <f aca="false">IF(AND(Projects!$C$31&lt;=AA$4,AA$4&lt;=Projects!$C$31+Projects!$D$31-1),Projects!$B$31/Projects!$D$31,"")</f>
        <v/>
      </c>
      <c r="AB37" s="189" t="str">
        <f aca="false">IF(AND(Projects!$C$31&lt;=AB$4,AB$4&lt;=Projects!$C$31+Projects!$D$31-1),Projects!$B$31/Projects!$D$31,"")</f>
        <v/>
      </c>
      <c r="AC37" s="189" t="str">
        <f aca="false">IF(AND(Projects!$C$31&lt;=AC$4,AC$4&lt;=Projects!$C$31+Projects!$D$31-1),Projects!$B$31/Projects!$D$31,"")</f>
        <v/>
      </c>
      <c r="AD37" s="189" t="str">
        <f aca="false">IF(AND(Projects!$C$31&lt;=AD$4,AD$4&lt;=Projects!$C$31+Projects!$D$31-1),Projects!$B$31/Projects!$D$31,"")</f>
        <v/>
      </c>
      <c r="AE37" s="189" t="str">
        <f aca="false">IF(AND(Projects!$C$31&lt;=AE$4,AE$4&lt;=Projects!$C$31+Projects!$D$31-1),Projects!$B$31/Projects!$D$31,"")</f>
        <v/>
      </c>
      <c r="AF37" s="189" t="str">
        <f aca="false">IF(AND(Projects!$C$31&lt;=AF$4,AF$4&lt;=Projects!$C$31+Projects!$D$31-1),Projects!$B$31/Projects!$D$31,"")</f>
        <v/>
      </c>
      <c r="AG37" s="189" t="str">
        <f aca="false">IF(AND(Projects!$C$31&lt;=AG$4,AG$4&lt;=Projects!$C$31+Projects!$D$31-1),Projects!$B$31/Projects!$D$31,"")</f>
        <v/>
      </c>
      <c r="AH37" s="189" t="str">
        <f aca="false">IF(AND(Projects!$C$31&lt;=AH$4,AH$4&lt;=Projects!$C$31+Projects!$D$31-1),Projects!$B$31/Projects!$D$31,"")</f>
        <v/>
      </c>
      <c r="AI37" s="189" t="str">
        <f aca="false">IF(AND(Projects!$C$31&lt;=AI$4,AI$4&lt;=Projects!$C$31+Projects!$D$31-1),Projects!$B$31/Projects!$D$31,"")</f>
        <v/>
      </c>
      <c r="AJ37" s="189" t="str">
        <f aca="false">IF(AND(Projects!$C$31&lt;=AJ$4,AJ$4&lt;=Projects!$C$31+Projects!$D$31-1),Projects!$B$31/Projects!$D$31,"")</f>
        <v/>
      </c>
      <c r="AK37" s="189" t="str">
        <f aca="false">IF(AND(Projects!$C$31&lt;=AK$4,AK$4&lt;=Projects!$C$31+Projects!$D$31-1),Projects!$B$31/Projects!$D$31,"")</f>
        <v/>
      </c>
      <c r="AL37" s="189" t="str">
        <f aca="false">IF(AND(Projects!$C$31&lt;=AL$4,AL$4&lt;=Projects!$C$31+Projects!$D$31-1),Projects!$B$31/Projects!$D$31,"")</f>
        <v/>
      </c>
      <c r="AM37" s="189" t="str">
        <f aca="false">IF(AND(Projects!$C$31&lt;=AM$4,AM$4&lt;=Projects!$C$31+Projects!$D$31-1),Projects!$B$31/Projects!$D$31,"")</f>
        <v/>
      </c>
      <c r="AN37" s="189" t="str">
        <f aca="false">IF(AND(Projects!$C$31&lt;=AN$4,AN$4&lt;=Projects!$C$31+Projects!$D$31-1),Projects!$B$31/Projects!$D$31,"")</f>
        <v/>
      </c>
      <c r="AO37" s="189" t="str">
        <f aca="false">IF(AND(Projects!$C$31&lt;=AO$4,AO$4&lt;=Projects!$C$31+Projects!$D$31-1),Projects!$B$31/Projects!$D$31,"")</f>
        <v/>
      </c>
      <c r="AP37" s="189" t="str">
        <f aca="false">IF(AND(Projects!$C$31&lt;=AP$4,AP$4&lt;=Projects!$C$31+Projects!$D$31-1),Projects!$B$31/Projects!$D$31,"")</f>
        <v/>
      </c>
      <c r="AQ37" s="189" t="str">
        <f aca="false">IF(AND(Projects!$C$31&lt;=AQ$4,AQ$4&lt;=Projects!$C$31+Projects!$D$31-1),Projects!$B$31/Projects!$D$31,"")</f>
        <v/>
      </c>
      <c r="AR37" s="189" t="str">
        <f aca="false">IF(AND(Projects!$C$31&lt;=AR$4,AR$4&lt;=Projects!$C$31+Projects!$D$31-1),Projects!$B$31/Projects!$D$31,"")</f>
        <v/>
      </c>
      <c r="AS37" s="189" t="str">
        <f aca="false">IF(AND(Projects!$C$31&lt;=AS$4,AS$4&lt;=Projects!$C$31+Projects!$D$31-1),Projects!$B$31/Projects!$D$31,"")</f>
        <v/>
      </c>
      <c r="AT37" s="189" t="str">
        <f aca="false">IF(AND(Projects!$C$31&lt;=AT$4,AT$4&lt;=Projects!$C$31+Projects!$D$31-1),Projects!$B$31/Projects!$D$31,"")</f>
        <v/>
      </c>
      <c r="AU37" s="189" t="str">
        <f aca="false">IF(AND(Projects!$C$31&lt;=AU$4,AU$4&lt;=Projects!$C$31+Projects!$D$31-1),Projects!$B$31/Projects!$D$31,"")</f>
        <v/>
      </c>
      <c r="AV37" s="189" t="str">
        <f aca="false">IF(AND(Projects!$C$31&lt;=AV$4,AV$4&lt;=Projects!$C$31+Projects!$D$31-1),Projects!$B$31/Projects!$D$31,"")</f>
        <v/>
      </c>
      <c r="AW37" s="189" t="str">
        <f aca="false">IF(AND(Projects!$C$31&lt;=AW$4,AW$4&lt;=Projects!$C$31+Projects!$D$31-1),Projects!$B$31/Projects!$D$31,"")</f>
        <v/>
      </c>
      <c r="AX37" s="189" t="str">
        <f aca="false">IF(AND(Projects!$C$31&lt;=AX$4,AX$4&lt;=Projects!$C$31+Projects!$D$31-1),Projects!$B$31/Projects!$D$31,"")</f>
        <v/>
      </c>
      <c r="AY37" s="189" t="str">
        <f aca="false">IF(AND(Projects!$C$31&lt;=AY$4,AY$4&lt;=Projects!$C$31+Projects!$D$31-1),Projects!$B$31/Projects!$D$31,"")</f>
        <v/>
      </c>
      <c r="AZ37" s="189" t="str">
        <f aca="false">IF(AND(Projects!$C$31&lt;=AZ$4,AZ$4&lt;=Projects!$C$31+Projects!$D$31-1),Projects!$B$31/Projects!$D$31,"")</f>
        <v/>
      </c>
      <c r="BA37" s="189" t="str">
        <f aca="false">IF(AND(Projects!$C$31&lt;=BA$4,BA$4&lt;=Projects!$C$31+Projects!$D$31-1),Projects!$B$31/Projects!$D$31,"")</f>
        <v/>
      </c>
      <c r="BB37" s="189" t="str">
        <f aca="false">IF(AND(Projects!$C$31&lt;=BB$4,BB$4&lt;=Projects!$C$31+Projects!$D$31-1),Projects!$B$31/Projects!$D$31,"")</f>
        <v/>
      </c>
      <c r="BC37" s="189" t="str">
        <f aca="false">IF(AND(Projects!$C$31&lt;=BC$4,BC$4&lt;=Projects!$C$31+Projects!$D$31-1),Projects!$B$31/Projects!$D$31,"")</f>
        <v/>
      </c>
      <c r="BD37" s="189" t="str">
        <f aca="false">IF(AND(Projects!$C$31&lt;=BD$4,BD$4&lt;=Projects!$C$31+Projects!$D$31-1),Projects!$B$31/Projects!$D$31,"")</f>
        <v/>
      </c>
      <c r="BE37" s="189" t="str">
        <f aca="false">IF(AND(Projects!$C$31&lt;=BE$4,BE$4&lt;=Projects!$C$31+Projects!$D$31-1),Projects!$B$31/Projects!$D$31,"")</f>
        <v/>
      </c>
      <c r="BF37" s="189" t="n">
        <f aca="false">IF(AND(Projects!$C$31&lt;=BF$4,BF$4&lt;=Projects!$C$31+Projects!$D$31-1),Projects!$B$31/Projects!$D$31,"")</f>
        <v>947368.421052632</v>
      </c>
      <c r="BG37" s="189" t="n">
        <f aca="false">IF(AND(Projects!$C$31&lt;=BG$4,BG$4&lt;=Projects!$C$31+Projects!$D$31-1),Projects!$B$31/Projects!$D$31,"")</f>
        <v>947368.421052632</v>
      </c>
      <c r="BH37" s="189" t="n">
        <f aca="false">IF(AND(Projects!$C$31&lt;=BH$4,BH$4&lt;=Projects!$C$31+Projects!$D$31-1),Projects!$B$31/Projects!$D$31,"")</f>
        <v>947368.421052632</v>
      </c>
      <c r="BI37" s="189" t="n">
        <f aca="false">IF(AND(Projects!$C$31&lt;=BI$4,BI$4&lt;=Projects!$C$31+Projects!$D$31-1),Projects!$B$31/Projects!$D$31,"")</f>
        <v>947368.421052632</v>
      </c>
      <c r="BJ37" s="189" t="n">
        <f aca="false">IF(AND(Projects!$C$31&lt;=BJ$4,BJ$4&lt;=Projects!$C$31+Projects!$D$31-1),Projects!$B$31/Projects!$D$31,"")</f>
        <v>947368.421052632</v>
      </c>
      <c r="BK37" s="189" t="n">
        <f aca="false">IF(AND(Projects!$C$31&lt;=BK$4,BK$4&lt;=Projects!$C$31+Projects!$D$31-1),Projects!$B$31/Projects!$D$31,"")</f>
        <v>947368.421052632</v>
      </c>
      <c r="BL37" s="189" t="n">
        <f aca="false">IF(AND(Projects!$C$31&lt;=BL$4,BL$4&lt;=Projects!$C$31+Projects!$D$31-1),Projects!$B$31/Projects!$D$31,"")</f>
        <v>947368.421052632</v>
      </c>
      <c r="BM37" s="189" t="n">
        <f aca="false">IF(AND(Projects!$C$31&lt;=BM$4,BM$4&lt;=Projects!$C$31+Projects!$D$31-1),Projects!$B$31/Projects!$D$31,"")</f>
        <v>947368.421052632</v>
      </c>
      <c r="BN37" s="189" t="n">
        <f aca="false">IF(AND(Projects!$C$31&lt;=BN$4,BN$4&lt;=Projects!$C$31+Projects!$D$31-1),Projects!$B$31/Projects!$D$31,"")</f>
        <v>947368.421052632</v>
      </c>
      <c r="BO37" s="189" t="n">
        <f aca="false">IF(AND(Projects!$C$31&lt;=BO$4,BO$4&lt;=Projects!$C$31+Projects!$D$31-1),Projects!$B$31/Projects!$D$31,"")</f>
        <v>947368.421052632</v>
      </c>
      <c r="BP37" s="189" t="n">
        <f aca="false">IF(AND(Projects!$C$31&lt;=BP$4,BP$4&lt;=Projects!$C$31+Projects!$D$31-1),Projects!$B$31/Projects!$D$31,"")</f>
        <v>947368.421052632</v>
      </c>
      <c r="BQ37" s="189" t="n">
        <f aca="false">IF(AND(Projects!$C$31&lt;=BQ$4,BQ$4&lt;=Projects!$C$31+Projects!$D$31-1),Projects!$B$31/Projects!$D$31,"")</f>
        <v>947368.421052632</v>
      </c>
      <c r="BR37" s="189" t="n">
        <f aca="false">IF(AND(Projects!$C$31&lt;=BR$4,BR$4&lt;=Projects!$C$31+Projects!$D$31-1),Projects!$B$31/Projects!$D$31,"")</f>
        <v>947368.421052632</v>
      </c>
      <c r="BS37" s="189" t="n">
        <f aca="false">IF(AND(Projects!$C$31&lt;=BS$4,BS$4&lt;=Projects!$C$31+Projects!$D$31-1),Projects!$B$31/Projects!$D$31,"")</f>
        <v>947368.421052632</v>
      </c>
      <c r="BT37" s="189" t="n">
        <f aca="false">IF(AND(Projects!$C$31&lt;=BT$4,BT$4&lt;=Projects!$C$31+Projects!$D$31-1),Projects!$B$31/Projects!$D$31,"")</f>
        <v>947368.421052632</v>
      </c>
      <c r="BU37" s="189" t="n">
        <f aca="false">IF(AND(Projects!$C$31&lt;=BU$4,BU$4&lt;=Projects!$C$31+Projects!$D$31-1),Projects!$B$31/Projects!$D$31,"")</f>
        <v>947368.421052632</v>
      </c>
      <c r="BV37" s="189" t="n">
        <f aca="false">IF(AND(Projects!$C$31&lt;=BV$4,BV$4&lt;=Projects!$C$31+Projects!$D$31-1),Projects!$B$31/Projects!$D$31,"")</f>
        <v>947368.421052632</v>
      </c>
      <c r="BW37" s="189" t="n">
        <f aca="false">IF(AND(Projects!$C$31&lt;=BW$4,BW$4&lt;=Projects!$C$31+Projects!$D$31-1),Projects!$B$31/Projects!$D$31,"")</f>
        <v>947368.421052632</v>
      </c>
      <c r="BX37" s="189" t="n">
        <f aca="false">IF(AND(Projects!$C$31&lt;=BX$4,BX$4&lt;=Projects!$C$31+Projects!$D$31-1),Projects!$B$31/Projects!$D$31,"")</f>
        <v>947368.421052632</v>
      </c>
      <c r="BY37" s="189" t="str">
        <f aca="false">IF(AND(Projects!$C$31&lt;=BY$4,BY$4&lt;=Projects!$C$31+Projects!$D$31-1),Projects!$B$31/Projects!$D$31,"")</f>
        <v/>
      </c>
      <c r="BZ37" s="189" t="str">
        <f aca="false">IF(AND(Projects!$C$31&lt;=BZ$4,BZ$4&lt;=Projects!$C$31+Projects!$D$31-1),Projects!$B$31/Projects!$D$31,"")</f>
        <v/>
      </c>
      <c r="CA37" s="189" t="str">
        <f aca="false">IF(AND(Projects!$C$31&lt;=CA$4,CA$4&lt;=Projects!$C$31+Projects!$D$31-1),Projects!$B$31/Projects!$D$31,"")</f>
        <v/>
      </c>
      <c r="CB37" s="189" t="str">
        <f aca="false">IF(AND(Projects!$C$31&lt;=CB$4,CB$4&lt;=Projects!$C$31+Projects!$D$31-1),Projects!$B$31/Projects!$D$31,"")</f>
        <v/>
      </c>
      <c r="CC37" s="189" t="str">
        <f aca="false">IF(AND(Projects!$C$31&lt;=CC$4,CC$4&lt;=Projects!$C$31+Projects!$D$31-1),Projects!$B$31/Projects!$D$31,"")</f>
        <v/>
      </c>
      <c r="CD37" s="189" t="str">
        <f aca="false">IF(AND(Projects!$C$31&lt;=CD$4,CD$4&lt;=Projects!$C$31+Projects!$D$31-1),Projects!$B$31/Projects!$D$31,"")</f>
        <v/>
      </c>
      <c r="CE37" s="189" t="str">
        <f aca="false">IF(AND(Projects!$C$31&lt;=CE$4,CE$4&lt;=Projects!$C$31+Projects!$D$31-1),Projects!$B$31/Projects!$D$31,"")</f>
        <v/>
      </c>
      <c r="CF37" s="189" t="str">
        <f aca="false">IF(AND(Projects!$C$31&lt;=CF$4,CF$4&lt;=Projects!$C$31+Projects!$D$31-1),Projects!$B$31/Projects!$D$31,"")</f>
        <v/>
      </c>
      <c r="CG37" s="189" t="str">
        <f aca="false">IF(AND(Projects!$C$31&lt;=CG$4,CG$4&lt;=Projects!$C$31+Projects!$D$31-1),Projects!$B$31/Projects!$D$31,"")</f>
        <v/>
      </c>
      <c r="CH37" s="189" t="str">
        <f aca="false">IF(AND(Projects!$C$31&lt;=CH$4,CH$4&lt;=Projects!$C$31+Projects!$D$31-1),Projects!$B$31/Projects!$D$31,"")</f>
        <v/>
      </c>
      <c r="CI37" s="189" t="str">
        <f aca="false">IF(AND(Projects!$C$31&lt;=CI$4,CI$4&lt;=Projects!$C$31+Projects!$D$31-1),Projects!$B$31/Projects!$D$31,"")</f>
        <v/>
      </c>
      <c r="CJ37" s="189" t="str">
        <f aca="false">IF(AND(Projects!$C$31&lt;=CJ$4,CJ$4&lt;=Projects!$C$31+Projects!$D$31-1),Projects!$B$31/Projects!$D$31,"")</f>
        <v/>
      </c>
      <c r="CK37" s="189" t="str">
        <f aca="false">IF(AND(Projects!$C$31&lt;=CK$4,CK$4&lt;=Projects!$C$31+Projects!$D$31-1),Projects!$B$31/Projects!$D$31,"")</f>
        <v/>
      </c>
      <c r="CL37" s="189" t="str">
        <f aca="false">IF(AND(Projects!$C$31&lt;=CL$4,CL$4&lt;=Projects!$C$31+Projects!$D$31-1),Projects!$B$31/Projects!$D$31,"")</f>
        <v/>
      </c>
      <c r="CM37" s="189" t="str">
        <f aca="false">IF(AND(Projects!$C$31&lt;=CM$4,CM$4&lt;=Projects!$C$31+Projects!$D$31-1),Projects!$B$31/Projects!$D$31,"")</f>
        <v/>
      </c>
      <c r="CN37" s="189" t="str">
        <f aca="false">IF(AND(Projects!$C$31&lt;=CN$4,CN$4&lt;=Projects!$C$31+Projects!$D$31-1),Projects!$B$31/Projects!$D$31,"")</f>
        <v/>
      </c>
      <c r="CO37" s="189" t="str">
        <f aca="false">IF(AND(Projects!$C$31&lt;=CO$4,CO$4&lt;=Projects!$C$31+Projects!$D$31-1),Projects!$B$31/Projects!$D$31,"")</f>
        <v/>
      </c>
      <c r="CP37" s="189" t="str">
        <f aca="false">IF(AND(Projects!$C$31&lt;=CP$4,CP$4&lt;=Projects!$C$31+Projects!$D$31-1),Projects!$B$31/Projects!$D$31,"")</f>
        <v/>
      </c>
      <c r="CQ37" s="189" t="str">
        <f aca="false">IF(AND(Projects!$C$31&lt;=CQ$4,CQ$4&lt;=Projects!$C$31+Projects!$D$31-1),Projects!$B$31/Projects!$D$31,"")</f>
        <v/>
      </c>
      <c r="CR37" s="189" t="str">
        <f aca="false">IF(AND(Projects!$C$31&lt;=CR$4,CR$4&lt;=Projects!$C$31+Projects!$D$31-1),Projects!$B$31/Projects!$D$31,"")</f>
        <v/>
      </c>
      <c r="CS37" s="189" t="str">
        <f aca="false">IF(AND(Projects!$C$31&lt;=CS$4,CS$4&lt;=Projects!$C$31+Projects!$D$31-1),Projects!$B$31/Projects!$D$31,"")</f>
        <v/>
      </c>
      <c r="CT37" s="189" t="str">
        <f aca="false">IF(AND(Projects!$C$31&lt;=CT$4,CT$4&lt;=Projects!$C$31+Projects!$D$31-1),Projects!$B$31/Projects!$D$31,"")</f>
        <v/>
      </c>
      <c r="CU37" s="189" t="str">
        <f aca="false">IF(AND(Projects!$C$31&lt;=CU$4,CU$4&lt;=Projects!$C$31+Projects!$D$31-1),Projects!$B$31/Projects!$D$31,"")</f>
        <v/>
      </c>
      <c r="CV37" s="189" t="str">
        <f aca="false">IF(AND(Projects!$C$31&lt;=CV$4,CV$4&lt;=Projects!$C$31+Projects!$D$31-1),Projects!$B$31/Projects!$D$31,"")</f>
        <v/>
      </c>
      <c r="CW37" s="189" t="str">
        <f aca="false">IF(AND(Projects!$C$31&lt;=CW$4,CW$4&lt;=Projects!$C$31+Projects!$D$31-1),Projects!$B$31/Projects!$D$31,"")</f>
        <v/>
      </c>
      <c r="CX37" s="189" t="str">
        <f aca="false">IF(AND(Projects!$C$31&lt;=CX$4,CX$4&lt;=Projects!$C$31+Projects!$D$31-1),Projects!$B$31/Projects!$D$31,"")</f>
        <v/>
      </c>
      <c r="CY37" s="189" t="str">
        <f aca="false">IF(AND(Projects!$C$31&lt;=CY$4,CY$4&lt;=Projects!$C$31+Projects!$D$31-1),Projects!$B$31/Projects!$D$31,"")</f>
        <v/>
      </c>
      <c r="CZ37" s="189" t="str">
        <f aca="false">IF(AND(Projects!$C$31&lt;=CZ$4,CZ$4&lt;=Projects!$C$31+Projects!$D$31-1),Projects!$B$31/Projects!$D$31,"")</f>
        <v/>
      </c>
      <c r="DA37" s="189" t="str">
        <f aca="false">IF(AND(Projects!$C$31&lt;=DA$4,DA$4&lt;=Projects!$C$31+Projects!$D$31-1),Projects!$B$31/Projects!$D$31,"")</f>
        <v/>
      </c>
      <c r="DB37" s="189" t="str">
        <f aca="false">IF(AND(Projects!$C$31&lt;=DB$4,DB$4&lt;=Projects!$C$31+Projects!$D$31-1),Projects!$B$31/Projects!$D$31,"")</f>
        <v/>
      </c>
    </row>
    <row r="38" s="1" customFormat="true" ht="15" hidden="false" customHeight="true" outlineLevel="0" collapsed="false">
      <c r="A38" s="185" t="s">
        <v>35</v>
      </c>
      <c r="B38" s="186" t="n">
        <f aca="false">Projects!$B$32</f>
        <v>15000000</v>
      </c>
      <c r="C38" s="187" t="n">
        <f aca="false">EDATE(Model!$E$2,Projects!$C$32-1)</f>
        <v>47727</v>
      </c>
      <c r="D38" s="187" t="n">
        <f aca="false">EDATE(Model!$E$2,Projects!$C$32+Projects!$D$32-2)</f>
        <v>48274</v>
      </c>
      <c r="E38" s="188" t="n">
        <f aca="false">Projects!$D$32</f>
        <v>19</v>
      </c>
      <c r="F38" s="186" t="n">
        <f aca="false">Projects!$B$32/Projects!$D$32</f>
        <v>789473.684210526</v>
      </c>
      <c r="G38" s="189" t="str">
        <f aca="false">IF(AND(Projects!$C$32&lt;=G$4,G$4&lt;=Projects!$C$32+Projects!$D$32-1),Projects!$B$32/Projects!$D$32,"")</f>
        <v/>
      </c>
      <c r="H38" s="189" t="str">
        <f aca="false">IF(AND(Projects!$C$32&lt;=H$4,H$4&lt;=Projects!$C$32+Projects!$D$32-1),Projects!$B$32/Projects!$D$32,"")</f>
        <v/>
      </c>
      <c r="I38" s="189" t="str">
        <f aca="false">IF(AND(Projects!$C$32&lt;=I$4,I$4&lt;=Projects!$C$32+Projects!$D$32-1),Projects!$B$32/Projects!$D$32,"")</f>
        <v/>
      </c>
      <c r="J38" s="189" t="str">
        <f aca="false">IF(AND(Projects!$C$32&lt;=J$4,J$4&lt;=Projects!$C$32+Projects!$D$32-1),Projects!$B$32/Projects!$D$32,"")</f>
        <v/>
      </c>
      <c r="K38" s="189" t="str">
        <f aca="false">IF(AND(Projects!$C$32&lt;=K$4,K$4&lt;=Projects!$C$32+Projects!$D$32-1),Projects!$B$32/Projects!$D$32,"")</f>
        <v/>
      </c>
      <c r="L38" s="189" t="str">
        <f aca="false">IF(AND(Projects!$C$32&lt;=L$4,L$4&lt;=Projects!$C$32+Projects!$D$32-1),Projects!$B$32/Projects!$D$32,"")</f>
        <v/>
      </c>
      <c r="M38" s="189" t="str">
        <f aca="false">IF(AND(Projects!$C$32&lt;=M$4,M$4&lt;=Projects!$C$32+Projects!$D$32-1),Projects!$B$32/Projects!$D$32,"")</f>
        <v/>
      </c>
      <c r="N38" s="189" t="str">
        <f aca="false">IF(AND(Projects!$C$32&lt;=N$4,N$4&lt;=Projects!$C$32+Projects!$D$32-1),Projects!$B$32/Projects!$D$32,"")</f>
        <v/>
      </c>
      <c r="O38" s="189" t="str">
        <f aca="false">IF(AND(Projects!$C$32&lt;=O$4,O$4&lt;=Projects!$C$32+Projects!$D$32-1),Projects!$B$32/Projects!$D$32,"")</f>
        <v/>
      </c>
      <c r="P38" s="189" t="str">
        <f aca="false">IF(AND(Projects!$C$32&lt;=P$4,P$4&lt;=Projects!$C$32+Projects!$D$32-1),Projects!$B$32/Projects!$D$32,"")</f>
        <v/>
      </c>
      <c r="Q38" s="189" t="str">
        <f aca="false">IF(AND(Projects!$C$32&lt;=Q$4,Q$4&lt;=Projects!$C$32+Projects!$D$32-1),Projects!$B$32/Projects!$D$32,"")</f>
        <v/>
      </c>
      <c r="R38" s="189" t="str">
        <f aca="false">IF(AND(Projects!$C$32&lt;=R$4,R$4&lt;=Projects!$C$32+Projects!$D$32-1),Projects!$B$32/Projects!$D$32,"")</f>
        <v/>
      </c>
      <c r="S38" s="189" t="str">
        <f aca="false">IF(AND(Projects!$C$32&lt;=S$4,S$4&lt;=Projects!$C$32+Projects!$D$32-1),Projects!$B$32/Projects!$D$32,"")</f>
        <v/>
      </c>
      <c r="T38" s="189" t="str">
        <f aca="false">IF(AND(Projects!$C$32&lt;=T$4,T$4&lt;=Projects!$C$32+Projects!$D$32-1),Projects!$B$32/Projects!$D$32,"")</f>
        <v/>
      </c>
      <c r="U38" s="189" t="str">
        <f aca="false">IF(AND(Projects!$C$32&lt;=U$4,U$4&lt;=Projects!$C$32+Projects!$D$32-1),Projects!$B$32/Projects!$D$32,"")</f>
        <v/>
      </c>
      <c r="V38" s="189" t="str">
        <f aca="false">IF(AND(Projects!$C$32&lt;=V$4,V$4&lt;=Projects!$C$32+Projects!$D$32-1),Projects!$B$32/Projects!$D$32,"")</f>
        <v/>
      </c>
      <c r="W38" s="189" t="str">
        <f aca="false">IF(AND(Projects!$C$32&lt;=W$4,W$4&lt;=Projects!$C$32+Projects!$D$32-1),Projects!$B$32/Projects!$D$32,"")</f>
        <v/>
      </c>
      <c r="X38" s="189" t="str">
        <f aca="false">IF(AND(Projects!$C$32&lt;=X$4,X$4&lt;=Projects!$C$32+Projects!$D$32-1),Projects!$B$32/Projects!$D$32,"")</f>
        <v/>
      </c>
      <c r="Y38" s="189" t="str">
        <f aca="false">IF(AND(Projects!$C$32&lt;=Y$4,Y$4&lt;=Projects!$C$32+Projects!$D$32-1),Projects!$B$32/Projects!$D$32,"")</f>
        <v/>
      </c>
      <c r="Z38" s="189" t="str">
        <f aca="false">IF(AND(Projects!$C$32&lt;=Z$4,Z$4&lt;=Projects!$C$32+Projects!$D$32-1),Projects!$B$32/Projects!$D$32,"")</f>
        <v/>
      </c>
      <c r="AA38" s="189" t="str">
        <f aca="false">IF(AND(Projects!$C$32&lt;=AA$4,AA$4&lt;=Projects!$C$32+Projects!$D$32-1),Projects!$B$32/Projects!$D$32,"")</f>
        <v/>
      </c>
      <c r="AB38" s="189" t="str">
        <f aca="false">IF(AND(Projects!$C$32&lt;=AB$4,AB$4&lt;=Projects!$C$32+Projects!$D$32-1),Projects!$B$32/Projects!$D$32,"")</f>
        <v/>
      </c>
      <c r="AC38" s="189" t="str">
        <f aca="false">IF(AND(Projects!$C$32&lt;=AC$4,AC$4&lt;=Projects!$C$32+Projects!$D$32-1),Projects!$B$32/Projects!$D$32,"")</f>
        <v/>
      </c>
      <c r="AD38" s="189" t="str">
        <f aca="false">IF(AND(Projects!$C$32&lt;=AD$4,AD$4&lt;=Projects!$C$32+Projects!$D$32-1),Projects!$B$32/Projects!$D$32,"")</f>
        <v/>
      </c>
      <c r="AE38" s="189" t="str">
        <f aca="false">IF(AND(Projects!$C$32&lt;=AE$4,AE$4&lt;=Projects!$C$32+Projects!$D$32-1),Projects!$B$32/Projects!$D$32,"")</f>
        <v/>
      </c>
      <c r="AF38" s="189" t="str">
        <f aca="false">IF(AND(Projects!$C$32&lt;=AF$4,AF$4&lt;=Projects!$C$32+Projects!$D$32-1),Projects!$B$32/Projects!$D$32,"")</f>
        <v/>
      </c>
      <c r="AG38" s="189" t="str">
        <f aca="false">IF(AND(Projects!$C$32&lt;=AG$4,AG$4&lt;=Projects!$C$32+Projects!$D$32-1),Projects!$B$32/Projects!$D$32,"")</f>
        <v/>
      </c>
      <c r="AH38" s="189" t="str">
        <f aca="false">IF(AND(Projects!$C$32&lt;=AH$4,AH$4&lt;=Projects!$C$32+Projects!$D$32-1),Projects!$B$32/Projects!$D$32,"")</f>
        <v/>
      </c>
      <c r="AI38" s="189" t="str">
        <f aca="false">IF(AND(Projects!$C$32&lt;=AI$4,AI$4&lt;=Projects!$C$32+Projects!$D$32-1),Projects!$B$32/Projects!$D$32,"")</f>
        <v/>
      </c>
      <c r="AJ38" s="189" t="str">
        <f aca="false">IF(AND(Projects!$C$32&lt;=AJ$4,AJ$4&lt;=Projects!$C$32+Projects!$D$32-1),Projects!$B$32/Projects!$D$32,"")</f>
        <v/>
      </c>
      <c r="AK38" s="189" t="str">
        <f aca="false">IF(AND(Projects!$C$32&lt;=AK$4,AK$4&lt;=Projects!$C$32+Projects!$D$32-1),Projects!$B$32/Projects!$D$32,"")</f>
        <v/>
      </c>
      <c r="AL38" s="189" t="str">
        <f aca="false">IF(AND(Projects!$C$32&lt;=AL$4,AL$4&lt;=Projects!$C$32+Projects!$D$32-1),Projects!$B$32/Projects!$D$32,"")</f>
        <v/>
      </c>
      <c r="AM38" s="189" t="str">
        <f aca="false">IF(AND(Projects!$C$32&lt;=AM$4,AM$4&lt;=Projects!$C$32+Projects!$D$32-1),Projects!$B$32/Projects!$D$32,"")</f>
        <v/>
      </c>
      <c r="AN38" s="189" t="str">
        <f aca="false">IF(AND(Projects!$C$32&lt;=AN$4,AN$4&lt;=Projects!$C$32+Projects!$D$32-1),Projects!$B$32/Projects!$D$32,"")</f>
        <v/>
      </c>
      <c r="AO38" s="189" t="str">
        <f aca="false">IF(AND(Projects!$C$32&lt;=AO$4,AO$4&lt;=Projects!$C$32+Projects!$D$32-1),Projects!$B$32/Projects!$D$32,"")</f>
        <v/>
      </c>
      <c r="AP38" s="189" t="str">
        <f aca="false">IF(AND(Projects!$C$32&lt;=AP$4,AP$4&lt;=Projects!$C$32+Projects!$D$32-1),Projects!$B$32/Projects!$D$32,"")</f>
        <v/>
      </c>
      <c r="AQ38" s="189" t="str">
        <f aca="false">IF(AND(Projects!$C$32&lt;=AQ$4,AQ$4&lt;=Projects!$C$32+Projects!$D$32-1),Projects!$B$32/Projects!$D$32,"")</f>
        <v/>
      </c>
      <c r="AR38" s="189" t="str">
        <f aca="false">IF(AND(Projects!$C$32&lt;=AR$4,AR$4&lt;=Projects!$C$32+Projects!$D$32-1),Projects!$B$32/Projects!$D$32,"")</f>
        <v/>
      </c>
      <c r="AS38" s="189" t="str">
        <f aca="false">IF(AND(Projects!$C$32&lt;=AS$4,AS$4&lt;=Projects!$C$32+Projects!$D$32-1),Projects!$B$32/Projects!$D$32,"")</f>
        <v/>
      </c>
      <c r="AT38" s="189" t="str">
        <f aca="false">IF(AND(Projects!$C$32&lt;=AT$4,AT$4&lt;=Projects!$C$32+Projects!$D$32-1),Projects!$B$32/Projects!$D$32,"")</f>
        <v/>
      </c>
      <c r="AU38" s="189" t="str">
        <f aca="false">IF(AND(Projects!$C$32&lt;=AU$4,AU$4&lt;=Projects!$C$32+Projects!$D$32-1),Projects!$B$32/Projects!$D$32,"")</f>
        <v/>
      </c>
      <c r="AV38" s="189" t="str">
        <f aca="false">IF(AND(Projects!$C$32&lt;=AV$4,AV$4&lt;=Projects!$C$32+Projects!$D$32-1),Projects!$B$32/Projects!$D$32,"")</f>
        <v/>
      </c>
      <c r="AW38" s="189" t="str">
        <f aca="false">IF(AND(Projects!$C$32&lt;=AW$4,AW$4&lt;=Projects!$C$32+Projects!$D$32-1),Projects!$B$32/Projects!$D$32,"")</f>
        <v/>
      </c>
      <c r="AX38" s="189" t="str">
        <f aca="false">IF(AND(Projects!$C$32&lt;=AX$4,AX$4&lt;=Projects!$C$32+Projects!$D$32-1),Projects!$B$32/Projects!$D$32,"")</f>
        <v/>
      </c>
      <c r="AY38" s="189" t="str">
        <f aca="false">IF(AND(Projects!$C$32&lt;=AY$4,AY$4&lt;=Projects!$C$32+Projects!$D$32-1),Projects!$B$32/Projects!$D$32,"")</f>
        <v/>
      </c>
      <c r="AZ38" s="189" t="str">
        <f aca="false">IF(AND(Projects!$C$32&lt;=AZ$4,AZ$4&lt;=Projects!$C$32+Projects!$D$32-1),Projects!$B$32/Projects!$D$32,"")</f>
        <v/>
      </c>
      <c r="BA38" s="189" t="str">
        <f aca="false">IF(AND(Projects!$C$32&lt;=BA$4,BA$4&lt;=Projects!$C$32+Projects!$D$32-1),Projects!$B$32/Projects!$D$32,"")</f>
        <v/>
      </c>
      <c r="BB38" s="189" t="str">
        <f aca="false">IF(AND(Projects!$C$32&lt;=BB$4,BB$4&lt;=Projects!$C$32+Projects!$D$32-1),Projects!$B$32/Projects!$D$32,"")</f>
        <v/>
      </c>
      <c r="BC38" s="189" t="str">
        <f aca="false">IF(AND(Projects!$C$32&lt;=BC$4,BC$4&lt;=Projects!$C$32+Projects!$D$32-1),Projects!$B$32/Projects!$D$32,"")</f>
        <v/>
      </c>
      <c r="BD38" s="189" t="str">
        <f aca="false">IF(AND(Projects!$C$32&lt;=BD$4,BD$4&lt;=Projects!$C$32+Projects!$D$32-1),Projects!$B$32/Projects!$D$32,"")</f>
        <v/>
      </c>
      <c r="BE38" s="189" t="str">
        <f aca="false">IF(AND(Projects!$C$32&lt;=BE$4,BE$4&lt;=Projects!$C$32+Projects!$D$32-1),Projects!$B$32/Projects!$D$32,"")</f>
        <v/>
      </c>
      <c r="BF38" s="189" t="str">
        <f aca="false">IF(AND(Projects!$C$32&lt;=BF$4,BF$4&lt;=Projects!$C$32+Projects!$D$32-1),Projects!$B$32/Projects!$D$32,"")</f>
        <v/>
      </c>
      <c r="BG38" s="189" t="str">
        <f aca="false">IF(AND(Projects!$C$32&lt;=BG$4,BG$4&lt;=Projects!$C$32+Projects!$D$32-1),Projects!$B$32/Projects!$D$32,"")</f>
        <v/>
      </c>
      <c r="BH38" s="189" t="n">
        <f aca="false">IF(AND(Projects!$C$32&lt;=BH$4,BH$4&lt;=Projects!$C$32+Projects!$D$32-1),Projects!$B$32/Projects!$D$32,"")</f>
        <v>789473.684210526</v>
      </c>
      <c r="BI38" s="189" t="n">
        <f aca="false">IF(AND(Projects!$C$32&lt;=BI$4,BI$4&lt;=Projects!$C$32+Projects!$D$32-1),Projects!$B$32/Projects!$D$32,"")</f>
        <v>789473.684210526</v>
      </c>
      <c r="BJ38" s="189" t="n">
        <f aca="false">IF(AND(Projects!$C$32&lt;=BJ$4,BJ$4&lt;=Projects!$C$32+Projects!$D$32-1),Projects!$B$32/Projects!$D$32,"")</f>
        <v>789473.684210526</v>
      </c>
      <c r="BK38" s="189" t="n">
        <f aca="false">IF(AND(Projects!$C$32&lt;=BK$4,BK$4&lt;=Projects!$C$32+Projects!$D$32-1),Projects!$B$32/Projects!$D$32,"")</f>
        <v>789473.684210526</v>
      </c>
      <c r="BL38" s="189" t="n">
        <f aca="false">IF(AND(Projects!$C$32&lt;=BL$4,BL$4&lt;=Projects!$C$32+Projects!$D$32-1),Projects!$B$32/Projects!$D$32,"")</f>
        <v>789473.684210526</v>
      </c>
      <c r="BM38" s="189" t="n">
        <f aca="false">IF(AND(Projects!$C$32&lt;=BM$4,BM$4&lt;=Projects!$C$32+Projects!$D$32-1),Projects!$B$32/Projects!$D$32,"")</f>
        <v>789473.684210526</v>
      </c>
      <c r="BN38" s="189" t="n">
        <f aca="false">IF(AND(Projects!$C$32&lt;=BN$4,BN$4&lt;=Projects!$C$32+Projects!$D$32-1),Projects!$B$32/Projects!$D$32,"")</f>
        <v>789473.684210526</v>
      </c>
      <c r="BO38" s="189" t="n">
        <f aca="false">IF(AND(Projects!$C$32&lt;=BO$4,BO$4&lt;=Projects!$C$32+Projects!$D$32-1),Projects!$B$32/Projects!$D$32,"")</f>
        <v>789473.684210526</v>
      </c>
      <c r="BP38" s="189" t="n">
        <f aca="false">IF(AND(Projects!$C$32&lt;=BP$4,BP$4&lt;=Projects!$C$32+Projects!$D$32-1),Projects!$B$32/Projects!$D$32,"")</f>
        <v>789473.684210526</v>
      </c>
      <c r="BQ38" s="189" t="n">
        <f aca="false">IF(AND(Projects!$C$32&lt;=BQ$4,BQ$4&lt;=Projects!$C$32+Projects!$D$32-1),Projects!$B$32/Projects!$D$32,"")</f>
        <v>789473.684210526</v>
      </c>
      <c r="BR38" s="189" t="n">
        <f aca="false">IF(AND(Projects!$C$32&lt;=BR$4,BR$4&lt;=Projects!$C$32+Projects!$D$32-1),Projects!$B$32/Projects!$D$32,"")</f>
        <v>789473.684210526</v>
      </c>
      <c r="BS38" s="189" t="n">
        <f aca="false">IF(AND(Projects!$C$32&lt;=BS$4,BS$4&lt;=Projects!$C$32+Projects!$D$32-1),Projects!$B$32/Projects!$D$32,"")</f>
        <v>789473.684210526</v>
      </c>
      <c r="BT38" s="189" t="n">
        <f aca="false">IF(AND(Projects!$C$32&lt;=BT$4,BT$4&lt;=Projects!$C$32+Projects!$D$32-1),Projects!$B$32/Projects!$D$32,"")</f>
        <v>789473.684210526</v>
      </c>
      <c r="BU38" s="189" t="n">
        <f aca="false">IF(AND(Projects!$C$32&lt;=BU$4,BU$4&lt;=Projects!$C$32+Projects!$D$32-1),Projects!$B$32/Projects!$D$32,"")</f>
        <v>789473.684210526</v>
      </c>
      <c r="BV38" s="189" t="n">
        <f aca="false">IF(AND(Projects!$C$32&lt;=BV$4,BV$4&lt;=Projects!$C$32+Projects!$D$32-1),Projects!$B$32/Projects!$D$32,"")</f>
        <v>789473.684210526</v>
      </c>
      <c r="BW38" s="189" t="n">
        <f aca="false">IF(AND(Projects!$C$32&lt;=BW$4,BW$4&lt;=Projects!$C$32+Projects!$D$32-1),Projects!$B$32/Projects!$D$32,"")</f>
        <v>789473.684210526</v>
      </c>
      <c r="BX38" s="189" t="n">
        <f aca="false">IF(AND(Projects!$C$32&lt;=BX$4,BX$4&lt;=Projects!$C$32+Projects!$D$32-1),Projects!$B$32/Projects!$D$32,"")</f>
        <v>789473.684210526</v>
      </c>
      <c r="BY38" s="189" t="n">
        <f aca="false">IF(AND(Projects!$C$32&lt;=BY$4,BY$4&lt;=Projects!$C$32+Projects!$D$32-1),Projects!$B$32/Projects!$D$32,"")</f>
        <v>789473.684210526</v>
      </c>
      <c r="BZ38" s="189" t="n">
        <f aca="false">IF(AND(Projects!$C$32&lt;=BZ$4,BZ$4&lt;=Projects!$C$32+Projects!$D$32-1),Projects!$B$32/Projects!$D$32,"")</f>
        <v>789473.684210526</v>
      </c>
      <c r="CA38" s="189" t="str">
        <f aca="false">IF(AND(Projects!$C$32&lt;=CA$4,CA$4&lt;=Projects!$C$32+Projects!$D$32-1),Projects!$B$32/Projects!$D$32,"")</f>
        <v/>
      </c>
      <c r="CB38" s="189" t="str">
        <f aca="false">IF(AND(Projects!$C$32&lt;=CB$4,CB$4&lt;=Projects!$C$32+Projects!$D$32-1),Projects!$B$32/Projects!$D$32,"")</f>
        <v/>
      </c>
      <c r="CC38" s="189" t="str">
        <f aca="false">IF(AND(Projects!$C$32&lt;=CC$4,CC$4&lt;=Projects!$C$32+Projects!$D$32-1),Projects!$B$32/Projects!$D$32,"")</f>
        <v/>
      </c>
      <c r="CD38" s="189" t="str">
        <f aca="false">IF(AND(Projects!$C$32&lt;=CD$4,CD$4&lt;=Projects!$C$32+Projects!$D$32-1),Projects!$B$32/Projects!$D$32,"")</f>
        <v/>
      </c>
      <c r="CE38" s="189" t="str">
        <f aca="false">IF(AND(Projects!$C$32&lt;=CE$4,CE$4&lt;=Projects!$C$32+Projects!$D$32-1),Projects!$B$32/Projects!$D$32,"")</f>
        <v/>
      </c>
      <c r="CF38" s="189" t="str">
        <f aca="false">IF(AND(Projects!$C$32&lt;=CF$4,CF$4&lt;=Projects!$C$32+Projects!$D$32-1),Projects!$B$32/Projects!$D$32,"")</f>
        <v/>
      </c>
      <c r="CG38" s="189" t="str">
        <f aca="false">IF(AND(Projects!$C$32&lt;=CG$4,CG$4&lt;=Projects!$C$32+Projects!$D$32-1),Projects!$B$32/Projects!$D$32,"")</f>
        <v/>
      </c>
      <c r="CH38" s="189" t="str">
        <f aca="false">IF(AND(Projects!$C$32&lt;=CH$4,CH$4&lt;=Projects!$C$32+Projects!$D$32-1),Projects!$B$32/Projects!$D$32,"")</f>
        <v/>
      </c>
      <c r="CI38" s="189" t="str">
        <f aca="false">IF(AND(Projects!$C$32&lt;=CI$4,CI$4&lt;=Projects!$C$32+Projects!$D$32-1),Projects!$B$32/Projects!$D$32,"")</f>
        <v/>
      </c>
      <c r="CJ38" s="189" t="str">
        <f aca="false">IF(AND(Projects!$C$32&lt;=CJ$4,CJ$4&lt;=Projects!$C$32+Projects!$D$32-1),Projects!$B$32/Projects!$D$32,"")</f>
        <v/>
      </c>
      <c r="CK38" s="189" t="str">
        <f aca="false">IF(AND(Projects!$C$32&lt;=CK$4,CK$4&lt;=Projects!$C$32+Projects!$D$32-1),Projects!$B$32/Projects!$D$32,"")</f>
        <v/>
      </c>
      <c r="CL38" s="189" t="str">
        <f aca="false">IF(AND(Projects!$C$32&lt;=CL$4,CL$4&lt;=Projects!$C$32+Projects!$D$32-1),Projects!$B$32/Projects!$D$32,"")</f>
        <v/>
      </c>
      <c r="CM38" s="189" t="str">
        <f aca="false">IF(AND(Projects!$C$32&lt;=CM$4,CM$4&lt;=Projects!$C$32+Projects!$D$32-1),Projects!$B$32/Projects!$D$32,"")</f>
        <v/>
      </c>
      <c r="CN38" s="189" t="str">
        <f aca="false">IF(AND(Projects!$C$32&lt;=CN$4,CN$4&lt;=Projects!$C$32+Projects!$D$32-1),Projects!$B$32/Projects!$D$32,"")</f>
        <v/>
      </c>
      <c r="CO38" s="189" t="str">
        <f aca="false">IF(AND(Projects!$C$32&lt;=CO$4,CO$4&lt;=Projects!$C$32+Projects!$D$32-1),Projects!$B$32/Projects!$D$32,"")</f>
        <v/>
      </c>
      <c r="CP38" s="189" t="str">
        <f aca="false">IF(AND(Projects!$C$32&lt;=CP$4,CP$4&lt;=Projects!$C$32+Projects!$D$32-1),Projects!$B$32/Projects!$D$32,"")</f>
        <v/>
      </c>
      <c r="CQ38" s="189" t="str">
        <f aca="false">IF(AND(Projects!$C$32&lt;=CQ$4,CQ$4&lt;=Projects!$C$32+Projects!$D$32-1),Projects!$B$32/Projects!$D$32,"")</f>
        <v/>
      </c>
      <c r="CR38" s="189" t="str">
        <f aca="false">IF(AND(Projects!$C$32&lt;=CR$4,CR$4&lt;=Projects!$C$32+Projects!$D$32-1),Projects!$B$32/Projects!$D$32,"")</f>
        <v/>
      </c>
      <c r="CS38" s="189" t="str">
        <f aca="false">IF(AND(Projects!$C$32&lt;=CS$4,CS$4&lt;=Projects!$C$32+Projects!$D$32-1),Projects!$B$32/Projects!$D$32,"")</f>
        <v/>
      </c>
      <c r="CT38" s="189" t="str">
        <f aca="false">IF(AND(Projects!$C$32&lt;=CT$4,CT$4&lt;=Projects!$C$32+Projects!$D$32-1),Projects!$B$32/Projects!$D$32,"")</f>
        <v/>
      </c>
      <c r="CU38" s="189" t="str">
        <f aca="false">IF(AND(Projects!$C$32&lt;=CU$4,CU$4&lt;=Projects!$C$32+Projects!$D$32-1),Projects!$B$32/Projects!$D$32,"")</f>
        <v/>
      </c>
      <c r="CV38" s="189" t="str">
        <f aca="false">IF(AND(Projects!$C$32&lt;=CV$4,CV$4&lt;=Projects!$C$32+Projects!$D$32-1),Projects!$B$32/Projects!$D$32,"")</f>
        <v/>
      </c>
      <c r="CW38" s="189" t="str">
        <f aca="false">IF(AND(Projects!$C$32&lt;=CW$4,CW$4&lt;=Projects!$C$32+Projects!$D$32-1),Projects!$B$32/Projects!$D$32,"")</f>
        <v/>
      </c>
      <c r="CX38" s="189" t="str">
        <f aca="false">IF(AND(Projects!$C$32&lt;=CX$4,CX$4&lt;=Projects!$C$32+Projects!$D$32-1),Projects!$B$32/Projects!$D$32,"")</f>
        <v/>
      </c>
      <c r="CY38" s="189" t="str">
        <f aca="false">IF(AND(Projects!$C$32&lt;=CY$4,CY$4&lt;=Projects!$C$32+Projects!$D$32-1),Projects!$B$32/Projects!$D$32,"")</f>
        <v/>
      </c>
      <c r="CZ38" s="189" t="str">
        <f aca="false">IF(AND(Projects!$C$32&lt;=CZ$4,CZ$4&lt;=Projects!$C$32+Projects!$D$32-1),Projects!$B$32/Projects!$D$32,"")</f>
        <v/>
      </c>
      <c r="DA38" s="189" t="str">
        <f aca="false">IF(AND(Projects!$C$32&lt;=DA$4,DA$4&lt;=Projects!$C$32+Projects!$D$32-1),Projects!$B$32/Projects!$D$32,"")</f>
        <v/>
      </c>
      <c r="DB38" s="189" t="str">
        <f aca="false">IF(AND(Projects!$C$32&lt;=DB$4,DB$4&lt;=Projects!$C$32+Projects!$D$32-1),Projects!$B$32/Projects!$D$32,"")</f>
        <v/>
      </c>
    </row>
    <row r="39" s="1" customFormat="true" ht="15" hidden="false" customHeight="true" outlineLevel="0" collapsed="false">
      <c r="A39" s="185" t="s">
        <v>36</v>
      </c>
      <c r="B39" s="186" t="n">
        <f aca="false">Projects!$B$33</f>
        <v>15000000</v>
      </c>
      <c r="C39" s="187" t="n">
        <f aca="false">EDATE(Model!$E$2,Projects!$C$33-1)</f>
        <v>47788</v>
      </c>
      <c r="D39" s="187" t="n">
        <f aca="false">EDATE(Model!$E$2,Projects!$C$33+Projects!$D$33-2)</f>
        <v>48335</v>
      </c>
      <c r="E39" s="188" t="n">
        <f aca="false">Projects!$D$33</f>
        <v>19</v>
      </c>
      <c r="F39" s="186" t="n">
        <f aca="false">Projects!$B$33/Projects!$D$33</f>
        <v>789473.684210526</v>
      </c>
      <c r="G39" s="189" t="str">
        <f aca="false">IF(AND(Projects!$C$33&lt;=G$4,G$4&lt;=Projects!$C$33+Projects!$D$33-1),Projects!$B$33/Projects!$D$33,"")</f>
        <v/>
      </c>
      <c r="H39" s="189" t="str">
        <f aca="false">IF(AND(Projects!$C$33&lt;=H$4,H$4&lt;=Projects!$C$33+Projects!$D$33-1),Projects!$B$33/Projects!$D$33,"")</f>
        <v/>
      </c>
      <c r="I39" s="189" t="str">
        <f aca="false">IF(AND(Projects!$C$33&lt;=I$4,I$4&lt;=Projects!$C$33+Projects!$D$33-1),Projects!$B$33/Projects!$D$33,"")</f>
        <v/>
      </c>
      <c r="J39" s="189" t="str">
        <f aca="false">IF(AND(Projects!$C$33&lt;=J$4,J$4&lt;=Projects!$C$33+Projects!$D$33-1),Projects!$B$33/Projects!$D$33,"")</f>
        <v/>
      </c>
      <c r="K39" s="189" t="str">
        <f aca="false">IF(AND(Projects!$C$33&lt;=K$4,K$4&lt;=Projects!$C$33+Projects!$D$33-1),Projects!$B$33/Projects!$D$33,"")</f>
        <v/>
      </c>
      <c r="L39" s="189" t="str">
        <f aca="false">IF(AND(Projects!$C$33&lt;=L$4,L$4&lt;=Projects!$C$33+Projects!$D$33-1),Projects!$B$33/Projects!$D$33,"")</f>
        <v/>
      </c>
      <c r="M39" s="189" t="str">
        <f aca="false">IF(AND(Projects!$C$33&lt;=M$4,M$4&lt;=Projects!$C$33+Projects!$D$33-1),Projects!$B$33/Projects!$D$33,"")</f>
        <v/>
      </c>
      <c r="N39" s="189" t="str">
        <f aca="false">IF(AND(Projects!$C$33&lt;=N$4,N$4&lt;=Projects!$C$33+Projects!$D$33-1),Projects!$B$33/Projects!$D$33,"")</f>
        <v/>
      </c>
      <c r="O39" s="189" t="str">
        <f aca="false">IF(AND(Projects!$C$33&lt;=O$4,O$4&lt;=Projects!$C$33+Projects!$D$33-1),Projects!$B$33/Projects!$D$33,"")</f>
        <v/>
      </c>
      <c r="P39" s="189" t="str">
        <f aca="false">IF(AND(Projects!$C$33&lt;=P$4,P$4&lt;=Projects!$C$33+Projects!$D$33-1),Projects!$B$33/Projects!$D$33,"")</f>
        <v/>
      </c>
      <c r="Q39" s="189" t="str">
        <f aca="false">IF(AND(Projects!$C$33&lt;=Q$4,Q$4&lt;=Projects!$C$33+Projects!$D$33-1),Projects!$B$33/Projects!$D$33,"")</f>
        <v/>
      </c>
      <c r="R39" s="189" t="str">
        <f aca="false">IF(AND(Projects!$C$33&lt;=R$4,R$4&lt;=Projects!$C$33+Projects!$D$33-1),Projects!$B$33/Projects!$D$33,"")</f>
        <v/>
      </c>
      <c r="S39" s="189" t="str">
        <f aca="false">IF(AND(Projects!$C$33&lt;=S$4,S$4&lt;=Projects!$C$33+Projects!$D$33-1),Projects!$B$33/Projects!$D$33,"")</f>
        <v/>
      </c>
      <c r="T39" s="189" t="str">
        <f aca="false">IF(AND(Projects!$C$33&lt;=T$4,T$4&lt;=Projects!$C$33+Projects!$D$33-1),Projects!$B$33/Projects!$D$33,"")</f>
        <v/>
      </c>
      <c r="U39" s="189" t="str">
        <f aca="false">IF(AND(Projects!$C$33&lt;=U$4,U$4&lt;=Projects!$C$33+Projects!$D$33-1),Projects!$B$33/Projects!$D$33,"")</f>
        <v/>
      </c>
      <c r="V39" s="189" t="str">
        <f aca="false">IF(AND(Projects!$C$33&lt;=V$4,V$4&lt;=Projects!$C$33+Projects!$D$33-1),Projects!$B$33/Projects!$D$33,"")</f>
        <v/>
      </c>
      <c r="W39" s="189" t="str">
        <f aca="false">IF(AND(Projects!$C$33&lt;=W$4,W$4&lt;=Projects!$C$33+Projects!$D$33-1),Projects!$B$33/Projects!$D$33,"")</f>
        <v/>
      </c>
      <c r="X39" s="189" t="str">
        <f aca="false">IF(AND(Projects!$C$33&lt;=X$4,X$4&lt;=Projects!$C$33+Projects!$D$33-1),Projects!$B$33/Projects!$D$33,"")</f>
        <v/>
      </c>
      <c r="Y39" s="189" t="str">
        <f aca="false">IF(AND(Projects!$C$33&lt;=Y$4,Y$4&lt;=Projects!$C$33+Projects!$D$33-1),Projects!$B$33/Projects!$D$33,"")</f>
        <v/>
      </c>
      <c r="Z39" s="189" t="str">
        <f aca="false">IF(AND(Projects!$C$33&lt;=Z$4,Z$4&lt;=Projects!$C$33+Projects!$D$33-1),Projects!$B$33/Projects!$D$33,"")</f>
        <v/>
      </c>
      <c r="AA39" s="189" t="str">
        <f aca="false">IF(AND(Projects!$C$33&lt;=AA$4,AA$4&lt;=Projects!$C$33+Projects!$D$33-1),Projects!$B$33/Projects!$D$33,"")</f>
        <v/>
      </c>
      <c r="AB39" s="189" t="str">
        <f aca="false">IF(AND(Projects!$C$33&lt;=AB$4,AB$4&lt;=Projects!$C$33+Projects!$D$33-1),Projects!$B$33/Projects!$D$33,"")</f>
        <v/>
      </c>
      <c r="AC39" s="189" t="str">
        <f aca="false">IF(AND(Projects!$C$33&lt;=AC$4,AC$4&lt;=Projects!$C$33+Projects!$D$33-1),Projects!$B$33/Projects!$D$33,"")</f>
        <v/>
      </c>
      <c r="AD39" s="189" t="str">
        <f aca="false">IF(AND(Projects!$C$33&lt;=AD$4,AD$4&lt;=Projects!$C$33+Projects!$D$33-1),Projects!$B$33/Projects!$D$33,"")</f>
        <v/>
      </c>
      <c r="AE39" s="189" t="str">
        <f aca="false">IF(AND(Projects!$C$33&lt;=AE$4,AE$4&lt;=Projects!$C$33+Projects!$D$33-1),Projects!$B$33/Projects!$D$33,"")</f>
        <v/>
      </c>
      <c r="AF39" s="189" t="str">
        <f aca="false">IF(AND(Projects!$C$33&lt;=AF$4,AF$4&lt;=Projects!$C$33+Projects!$D$33-1),Projects!$B$33/Projects!$D$33,"")</f>
        <v/>
      </c>
      <c r="AG39" s="189" t="str">
        <f aca="false">IF(AND(Projects!$C$33&lt;=AG$4,AG$4&lt;=Projects!$C$33+Projects!$D$33-1),Projects!$B$33/Projects!$D$33,"")</f>
        <v/>
      </c>
      <c r="AH39" s="189" t="str">
        <f aca="false">IF(AND(Projects!$C$33&lt;=AH$4,AH$4&lt;=Projects!$C$33+Projects!$D$33-1),Projects!$B$33/Projects!$D$33,"")</f>
        <v/>
      </c>
      <c r="AI39" s="189" t="str">
        <f aca="false">IF(AND(Projects!$C$33&lt;=AI$4,AI$4&lt;=Projects!$C$33+Projects!$D$33-1),Projects!$B$33/Projects!$D$33,"")</f>
        <v/>
      </c>
      <c r="AJ39" s="189" t="str">
        <f aca="false">IF(AND(Projects!$C$33&lt;=AJ$4,AJ$4&lt;=Projects!$C$33+Projects!$D$33-1),Projects!$B$33/Projects!$D$33,"")</f>
        <v/>
      </c>
      <c r="AK39" s="189" t="str">
        <f aca="false">IF(AND(Projects!$C$33&lt;=AK$4,AK$4&lt;=Projects!$C$33+Projects!$D$33-1),Projects!$B$33/Projects!$D$33,"")</f>
        <v/>
      </c>
      <c r="AL39" s="189" t="str">
        <f aca="false">IF(AND(Projects!$C$33&lt;=AL$4,AL$4&lt;=Projects!$C$33+Projects!$D$33-1),Projects!$B$33/Projects!$D$33,"")</f>
        <v/>
      </c>
      <c r="AM39" s="189" t="str">
        <f aca="false">IF(AND(Projects!$C$33&lt;=AM$4,AM$4&lt;=Projects!$C$33+Projects!$D$33-1),Projects!$B$33/Projects!$D$33,"")</f>
        <v/>
      </c>
      <c r="AN39" s="189" t="str">
        <f aca="false">IF(AND(Projects!$C$33&lt;=AN$4,AN$4&lt;=Projects!$C$33+Projects!$D$33-1),Projects!$B$33/Projects!$D$33,"")</f>
        <v/>
      </c>
      <c r="AO39" s="189" t="str">
        <f aca="false">IF(AND(Projects!$C$33&lt;=AO$4,AO$4&lt;=Projects!$C$33+Projects!$D$33-1),Projects!$B$33/Projects!$D$33,"")</f>
        <v/>
      </c>
      <c r="AP39" s="189" t="str">
        <f aca="false">IF(AND(Projects!$C$33&lt;=AP$4,AP$4&lt;=Projects!$C$33+Projects!$D$33-1),Projects!$B$33/Projects!$D$33,"")</f>
        <v/>
      </c>
      <c r="AQ39" s="189" t="str">
        <f aca="false">IF(AND(Projects!$C$33&lt;=AQ$4,AQ$4&lt;=Projects!$C$33+Projects!$D$33-1),Projects!$B$33/Projects!$D$33,"")</f>
        <v/>
      </c>
      <c r="AR39" s="189" t="str">
        <f aca="false">IF(AND(Projects!$C$33&lt;=AR$4,AR$4&lt;=Projects!$C$33+Projects!$D$33-1),Projects!$B$33/Projects!$D$33,"")</f>
        <v/>
      </c>
      <c r="AS39" s="189" t="str">
        <f aca="false">IF(AND(Projects!$C$33&lt;=AS$4,AS$4&lt;=Projects!$C$33+Projects!$D$33-1),Projects!$B$33/Projects!$D$33,"")</f>
        <v/>
      </c>
      <c r="AT39" s="189" t="str">
        <f aca="false">IF(AND(Projects!$C$33&lt;=AT$4,AT$4&lt;=Projects!$C$33+Projects!$D$33-1),Projects!$B$33/Projects!$D$33,"")</f>
        <v/>
      </c>
      <c r="AU39" s="189" t="str">
        <f aca="false">IF(AND(Projects!$C$33&lt;=AU$4,AU$4&lt;=Projects!$C$33+Projects!$D$33-1),Projects!$B$33/Projects!$D$33,"")</f>
        <v/>
      </c>
      <c r="AV39" s="189" t="str">
        <f aca="false">IF(AND(Projects!$C$33&lt;=AV$4,AV$4&lt;=Projects!$C$33+Projects!$D$33-1),Projects!$B$33/Projects!$D$33,"")</f>
        <v/>
      </c>
      <c r="AW39" s="189" t="str">
        <f aca="false">IF(AND(Projects!$C$33&lt;=AW$4,AW$4&lt;=Projects!$C$33+Projects!$D$33-1),Projects!$B$33/Projects!$D$33,"")</f>
        <v/>
      </c>
      <c r="AX39" s="189" t="str">
        <f aca="false">IF(AND(Projects!$C$33&lt;=AX$4,AX$4&lt;=Projects!$C$33+Projects!$D$33-1),Projects!$B$33/Projects!$D$33,"")</f>
        <v/>
      </c>
      <c r="AY39" s="189" t="str">
        <f aca="false">IF(AND(Projects!$C$33&lt;=AY$4,AY$4&lt;=Projects!$C$33+Projects!$D$33-1),Projects!$B$33/Projects!$D$33,"")</f>
        <v/>
      </c>
      <c r="AZ39" s="189" t="str">
        <f aca="false">IF(AND(Projects!$C$33&lt;=AZ$4,AZ$4&lt;=Projects!$C$33+Projects!$D$33-1),Projects!$B$33/Projects!$D$33,"")</f>
        <v/>
      </c>
      <c r="BA39" s="189" t="str">
        <f aca="false">IF(AND(Projects!$C$33&lt;=BA$4,BA$4&lt;=Projects!$C$33+Projects!$D$33-1),Projects!$B$33/Projects!$D$33,"")</f>
        <v/>
      </c>
      <c r="BB39" s="189" t="str">
        <f aca="false">IF(AND(Projects!$C$33&lt;=BB$4,BB$4&lt;=Projects!$C$33+Projects!$D$33-1),Projects!$B$33/Projects!$D$33,"")</f>
        <v/>
      </c>
      <c r="BC39" s="189" t="str">
        <f aca="false">IF(AND(Projects!$C$33&lt;=BC$4,BC$4&lt;=Projects!$C$33+Projects!$D$33-1),Projects!$B$33/Projects!$D$33,"")</f>
        <v/>
      </c>
      <c r="BD39" s="189" t="str">
        <f aca="false">IF(AND(Projects!$C$33&lt;=BD$4,BD$4&lt;=Projects!$C$33+Projects!$D$33-1),Projects!$B$33/Projects!$D$33,"")</f>
        <v/>
      </c>
      <c r="BE39" s="189" t="str">
        <f aca="false">IF(AND(Projects!$C$33&lt;=BE$4,BE$4&lt;=Projects!$C$33+Projects!$D$33-1),Projects!$B$33/Projects!$D$33,"")</f>
        <v/>
      </c>
      <c r="BF39" s="189" t="str">
        <f aca="false">IF(AND(Projects!$C$33&lt;=BF$4,BF$4&lt;=Projects!$C$33+Projects!$D$33-1),Projects!$B$33/Projects!$D$33,"")</f>
        <v/>
      </c>
      <c r="BG39" s="189" t="str">
        <f aca="false">IF(AND(Projects!$C$33&lt;=BG$4,BG$4&lt;=Projects!$C$33+Projects!$D$33-1),Projects!$B$33/Projects!$D$33,"")</f>
        <v/>
      </c>
      <c r="BH39" s="189" t="str">
        <f aca="false">IF(AND(Projects!$C$33&lt;=BH$4,BH$4&lt;=Projects!$C$33+Projects!$D$33-1),Projects!$B$33/Projects!$D$33,"")</f>
        <v/>
      </c>
      <c r="BI39" s="189" t="str">
        <f aca="false">IF(AND(Projects!$C$33&lt;=BI$4,BI$4&lt;=Projects!$C$33+Projects!$D$33-1),Projects!$B$33/Projects!$D$33,"")</f>
        <v/>
      </c>
      <c r="BJ39" s="189" t="n">
        <f aca="false">IF(AND(Projects!$C$33&lt;=BJ$4,BJ$4&lt;=Projects!$C$33+Projects!$D$33-1),Projects!$B$33/Projects!$D$33,"")</f>
        <v>789473.684210526</v>
      </c>
      <c r="BK39" s="189" t="n">
        <f aca="false">IF(AND(Projects!$C$33&lt;=BK$4,BK$4&lt;=Projects!$C$33+Projects!$D$33-1),Projects!$B$33/Projects!$D$33,"")</f>
        <v>789473.684210526</v>
      </c>
      <c r="BL39" s="189" t="n">
        <f aca="false">IF(AND(Projects!$C$33&lt;=BL$4,BL$4&lt;=Projects!$C$33+Projects!$D$33-1),Projects!$B$33/Projects!$D$33,"")</f>
        <v>789473.684210526</v>
      </c>
      <c r="BM39" s="189" t="n">
        <f aca="false">IF(AND(Projects!$C$33&lt;=BM$4,BM$4&lt;=Projects!$C$33+Projects!$D$33-1),Projects!$B$33/Projects!$D$33,"")</f>
        <v>789473.684210526</v>
      </c>
      <c r="BN39" s="189" t="n">
        <f aca="false">IF(AND(Projects!$C$33&lt;=BN$4,BN$4&lt;=Projects!$C$33+Projects!$D$33-1),Projects!$B$33/Projects!$D$33,"")</f>
        <v>789473.684210526</v>
      </c>
      <c r="BO39" s="189" t="n">
        <f aca="false">IF(AND(Projects!$C$33&lt;=BO$4,BO$4&lt;=Projects!$C$33+Projects!$D$33-1),Projects!$B$33/Projects!$D$33,"")</f>
        <v>789473.684210526</v>
      </c>
      <c r="BP39" s="189" t="n">
        <f aca="false">IF(AND(Projects!$C$33&lt;=BP$4,BP$4&lt;=Projects!$C$33+Projects!$D$33-1),Projects!$B$33/Projects!$D$33,"")</f>
        <v>789473.684210526</v>
      </c>
      <c r="BQ39" s="189" t="n">
        <f aca="false">IF(AND(Projects!$C$33&lt;=BQ$4,BQ$4&lt;=Projects!$C$33+Projects!$D$33-1),Projects!$B$33/Projects!$D$33,"")</f>
        <v>789473.684210526</v>
      </c>
      <c r="BR39" s="189" t="n">
        <f aca="false">IF(AND(Projects!$C$33&lt;=BR$4,BR$4&lt;=Projects!$C$33+Projects!$D$33-1),Projects!$B$33/Projects!$D$33,"")</f>
        <v>789473.684210526</v>
      </c>
      <c r="BS39" s="189" t="n">
        <f aca="false">IF(AND(Projects!$C$33&lt;=BS$4,BS$4&lt;=Projects!$C$33+Projects!$D$33-1),Projects!$B$33/Projects!$D$33,"")</f>
        <v>789473.684210526</v>
      </c>
      <c r="BT39" s="189" t="n">
        <f aca="false">IF(AND(Projects!$C$33&lt;=BT$4,BT$4&lt;=Projects!$C$33+Projects!$D$33-1),Projects!$B$33/Projects!$D$33,"")</f>
        <v>789473.684210526</v>
      </c>
      <c r="BU39" s="189" t="n">
        <f aca="false">IF(AND(Projects!$C$33&lt;=BU$4,BU$4&lt;=Projects!$C$33+Projects!$D$33-1),Projects!$B$33/Projects!$D$33,"")</f>
        <v>789473.684210526</v>
      </c>
      <c r="BV39" s="189" t="n">
        <f aca="false">IF(AND(Projects!$C$33&lt;=BV$4,BV$4&lt;=Projects!$C$33+Projects!$D$33-1),Projects!$B$33/Projects!$D$33,"")</f>
        <v>789473.684210526</v>
      </c>
      <c r="BW39" s="189" t="n">
        <f aca="false">IF(AND(Projects!$C$33&lt;=BW$4,BW$4&lt;=Projects!$C$33+Projects!$D$33-1),Projects!$B$33/Projects!$D$33,"")</f>
        <v>789473.684210526</v>
      </c>
      <c r="BX39" s="189" t="n">
        <f aca="false">IF(AND(Projects!$C$33&lt;=BX$4,BX$4&lt;=Projects!$C$33+Projects!$D$33-1),Projects!$B$33/Projects!$D$33,"")</f>
        <v>789473.684210526</v>
      </c>
      <c r="BY39" s="189" t="n">
        <f aca="false">IF(AND(Projects!$C$33&lt;=BY$4,BY$4&lt;=Projects!$C$33+Projects!$D$33-1),Projects!$B$33/Projects!$D$33,"")</f>
        <v>789473.684210526</v>
      </c>
      <c r="BZ39" s="189" t="n">
        <f aca="false">IF(AND(Projects!$C$33&lt;=BZ$4,BZ$4&lt;=Projects!$C$33+Projects!$D$33-1),Projects!$B$33/Projects!$D$33,"")</f>
        <v>789473.684210526</v>
      </c>
      <c r="CA39" s="189" t="n">
        <f aca="false">IF(AND(Projects!$C$33&lt;=CA$4,CA$4&lt;=Projects!$C$33+Projects!$D$33-1),Projects!$B$33/Projects!$D$33,"")</f>
        <v>789473.684210526</v>
      </c>
      <c r="CB39" s="189" t="n">
        <f aca="false">IF(AND(Projects!$C$33&lt;=CB$4,CB$4&lt;=Projects!$C$33+Projects!$D$33-1),Projects!$B$33/Projects!$D$33,"")</f>
        <v>789473.684210526</v>
      </c>
      <c r="CC39" s="189" t="str">
        <f aca="false">IF(AND(Projects!$C$33&lt;=CC$4,CC$4&lt;=Projects!$C$33+Projects!$D$33-1),Projects!$B$33/Projects!$D$33,"")</f>
        <v/>
      </c>
      <c r="CD39" s="189" t="str">
        <f aca="false">IF(AND(Projects!$C$33&lt;=CD$4,CD$4&lt;=Projects!$C$33+Projects!$D$33-1),Projects!$B$33/Projects!$D$33,"")</f>
        <v/>
      </c>
      <c r="CE39" s="189" t="str">
        <f aca="false">IF(AND(Projects!$C$33&lt;=CE$4,CE$4&lt;=Projects!$C$33+Projects!$D$33-1),Projects!$B$33/Projects!$D$33,"")</f>
        <v/>
      </c>
      <c r="CF39" s="189" t="str">
        <f aca="false">IF(AND(Projects!$C$33&lt;=CF$4,CF$4&lt;=Projects!$C$33+Projects!$D$33-1),Projects!$B$33/Projects!$D$33,"")</f>
        <v/>
      </c>
      <c r="CG39" s="189" t="str">
        <f aca="false">IF(AND(Projects!$C$33&lt;=CG$4,CG$4&lt;=Projects!$C$33+Projects!$D$33-1),Projects!$B$33/Projects!$D$33,"")</f>
        <v/>
      </c>
      <c r="CH39" s="189" t="str">
        <f aca="false">IF(AND(Projects!$C$33&lt;=CH$4,CH$4&lt;=Projects!$C$33+Projects!$D$33-1),Projects!$B$33/Projects!$D$33,"")</f>
        <v/>
      </c>
      <c r="CI39" s="189" t="str">
        <f aca="false">IF(AND(Projects!$C$33&lt;=CI$4,CI$4&lt;=Projects!$C$33+Projects!$D$33-1),Projects!$B$33/Projects!$D$33,"")</f>
        <v/>
      </c>
      <c r="CJ39" s="189" t="str">
        <f aca="false">IF(AND(Projects!$C$33&lt;=CJ$4,CJ$4&lt;=Projects!$C$33+Projects!$D$33-1),Projects!$B$33/Projects!$D$33,"")</f>
        <v/>
      </c>
      <c r="CK39" s="189" t="str">
        <f aca="false">IF(AND(Projects!$C$33&lt;=CK$4,CK$4&lt;=Projects!$C$33+Projects!$D$33-1),Projects!$B$33/Projects!$D$33,"")</f>
        <v/>
      </c>
      <c r="CL39" s="189" t="str">
        <f aca="false">IF(AND(Projects!$C$33&lt;=CL$4,CL$4&lt;=Projects!$C$33+Projects!$D$33-1),Projects!$B$33/Projects!$D$33,"")</f>
        <v/>
      </c>
      <c r="CM39" s="189" t="str">
        <f aca="false">IF(AND(Projects!$C$33&lt;=CM$4,CM$4&lt;=Projects!$C$33+Projects!$D$33-1),Projects!$B$33/Projects!$D$33,"")</f>
        <v/>
      </c>
      <c r="CN39" s="189" t="str">
        <f aca="false">IF(AND(Projects!$C$33&lt;=CN$4,CN$4&lt;=Projects!$C$33+Projects!$D$33-1),Projects!$B$33/Projects!$D$33,"")</f>
        <v/>
      </c>
      <c r="CO39" s="189" t="str">
        <f aca="false">IF(AND(Projects!$C$33&lt;=CO$4,CO$4&lt;=Projects!$C$33+Projects!$D$33-1),Projects!$B$33/Projects!$D$33,"")</f>
        <v/>
      </c>
      <c r="CP39" s="189" t="str">
        <f aca="false">IF(AND(Projects!$C$33&lt;=CP$4,CP$4&lt;=Projects!$C$33+Projects!$D$33-1),Projects!$B$33/Projects!$D$33,"")</f>
        <v/>
      </c>
      <c r="CQ39" s="189" t="str">
        <f aca="false">IF(AND(Projects!$C$33&lt;=CQ$4,CQ$4&lt;=Projects!$C$33+Projects!$D$33-1),Projects!$B$33/Projects!$D$33,"")</f>
        <v/>
      </c>
      <c r="CR39" s="189" t="str">
        <f aca="false">IF(AND(Projects!$C$33&lt;=CR$4,CR$4&lt;=Projects!$C$33+Projects!$D$33-1),Projects!$B$33/Projects!$D$33,"")</f>
        <v/>
      </c>
      <c r="CS39" s="189" t="str">
        <f aca="false">IF(AND(Projects!$C$33&lt;=CS$4,CS$4&lt;=Projects!$C$33+Projects!$D$33-1),Projects!$B$33/Projects!$D$33,"")</f>
        <v/>
      </c>
      <c r="CT39" s="189" t="str">
        <f aca="false">IF(AND(Projects!$C$33&lt;=CT$4,CT$4&lt;=Projects!$C$33+Projects!$D$33-1),Projects!$B$33/Projects!$D$33,"")</f>
        <v/>
      </c>
      <c r="CU39" s="189" t="str">
        <f aca="false">IF(AND(Projects!$C$33&lt;=CU$4,CU$4&lt;=Projects!$C$33+Projects!$D$33-1),Projects!$B$33/Projects!$D$33,"")</f>
        <v/>
      </c>
      <c r="CV39" s="189" t="str">
        <f aca="false">IF(AND(Projects!$C$33&lt;=CV$4,CV$4&lt;=Projects!$C$33+Projects!$D$33-1),Projects!$B$33/Projects!$D$33,"")</f>
        <v/>
      </c>
      <c r="CW39" s="189" t="str">
        <f aca="false">IF(AND(Projects!$C$33&lt;=CW$4,CW$4&lt;=Projects!$C$33+Projects!$D$33-1),Projects!$B$33/Projects!$D$33,"")</f>
        <v/>
      </c>
      <c r="CX39" s="189" t="str">
        <f aca="false">IF(AND(Projects!$C$33&lt;=CX$4,CX$4&lt;=Projects!$C$33+Projects!$D$33-1),Projects!$B$33/Projects!$D$33,"")</f>
        <v/>
      </c>
      <c r="CY39" s="189" t="str">
        <f aca="false">IF(AND(Projects!$C$33&lt;=CY$4,CY$4&lt;=Projects!$C$33+Projects!$D$33-1),Projects!$B$33/Projects!$D$33,"")</f>
        <v/>
      </c>
      <c r="CZ39" s="189" t="str">
        <f aca="false">IF(AND(Projects!$C$33&lt;=CZ$4,CZ$4&lt;=Projects!$C$33+Projects!$D$33-1),Projects!$B$33/Projects!$D$33,"")</f>
        <v/>
      </c>
      <c r="DA39" s="189" t="str">
        <f aca="false">IF(AND(Projects!$C$33&lt;=DA$4,DA$4&lt;=Projects!$C$33+Projects!$D$33-1),Projects!$B$33/Projects!$D$33,"")</f>
        <v/>
      </c>
      <c r="DB39" s="189" t="str">
        <f aca="false">IF(AND(Projects!$C$33&lt;=DB$4,DB$4&lt;=Projects!$C$33+Projects!$D$33-1),Projects!$B$33/Projects!$D$33,"")</f>
        <v/>
      </c>
    </row>
    <row r="40" s="1" customFormat="true" ht="15" hidden="false" customHeight="true" outlineLevel="0" collapsed="false">
      <c r="A40" s="185" t="s">
        <v>37</v>
      </c>
      <c r="B40" s="186" t="n">
        <f aca="false">Projects!$B$34</f>
        <v>18000000</v>
      </c>
      <c r="C40" s="187" t="n">
        <f aca="false">EDATE(Model!$E$2,Projects!$C$34-1)</f>
        <v>47849</v>
      </c>
      <c r="D40" s="187" t="n">
        <f aca="false">EDATE(Model!$E$2,Projects!$C$34+Projects!$D$34-2)</f>
        <v>48396</v>
      </c>
      <c r="E40" s="188" t="n">
        <f aca="false">Projects!$D$34</f>
        <v>19</v>
      </c>
      <c r="F40" s="186" t="n">
        <f aca="false">Projects!$B$34/Projects!$D$34</f>
        <v>947368.421052632</v>
      </c>
      <c r="G40" s="189" t="str">
        <f aca="false">IF(AND(Projects!$C$34&lt;=G$4,G$4&lt;=Projects!$C$34+Projects!$D$34-1),Projects!$B$34/Projects!$D$34,"")</f>
        <v/>
      </c>
      <c r="H40" s="189" t="str">
        <f aca="false">IF(AND(Projects!$C$34&lt;=H$4,H$4&lt;=Projects!$C$34+Projects!$D$34-1),Projects!$B$34/Projects!$D$34,"")</f>
        <v/>
      </c>
      <c r="I40" s="189" t="str">
        <f aca="false">IF(AND(Projects!$C$34&lt;=I$4,I$4&lt;=Projects!$C$34+Projects!$D$34-1),Projects!$B$34/Projects!$D$34,"")</f>
        <v/>
      </c>
      <c r="J40" s="189" t="str">
        <f aca="false">IF(AND(Projects!$C$34&lt;=J$4,J$4&lt;=Projects!$C$34+Projects!$D$34-1),Projects!$B$34/Projects!$D$34,"")</f>
        <v/>
      </c>
      <c r="K40" s="189" t="str">
        <f aca="false">IF(AND(Projects!$C$34&lt;=K$4,K$4&lt;=Projects!$C$34+Projects!$D$34-1),Projects!$B$34/Projects!$D$34,"")</f>
        <v/>
      </c>
      <c r="L40" s="189" t="str">
        <f aca="false">IF(AND(Projects!$C$34&lt;=L$4,L$4&lt;=Projects!$C$34+Projects!$D$34-1),Projects!$B$34/Projects!$D$34,"")</f>
        <v/>
      </c>
      <c r="M40" s="189" t="str">
        <f aca="false">IF(AND(Projects!$C$34&lt;=M$4,M$4&lt;=Projects!$C$34+Projects!$D$34-1),Projects!$B$34/Projects!$D$34,"")</f>
        <v/>
      </c>
      <c r="N40" s="189" t="str">
        <f aca="false">IF(AND(Projects!$C$34&lt;=N$4,N$4&lt;=Projects!$C$34+Projects!$D$34-1),Projects!$B$34/Projects!$D$34,"")</f>
        <v/>
      </c>
      <c r="O40" s="189" t="str">
        <f aca="false">IF(AND(Projects!$C$34&lt;=O$4,O$4&lt;=Projects!$C$34+Projects!$D$34-1),Projects!$B$34/Projects!$D$34,"")</f>
        <v/>
      </c>
      <c r="P40" s="189" t="str">
        <f aca="false">IF(AND(Projects!$C$34&lt;=P$4,P$4&lt;=Projects!$C$34+Projects!$D$34-1),Projects!$B$34/Projects!$D$34,"")</f>
        <v/>
      </c>
      <c r="Q40" s="189" t="str">
        <f aca="false">IF(AND(Projects!$C$34&lt;=Q$4,Q$4&lt;=Projects!$C$34+Projects!$D$34-1),Projects!$B$34/Projects!$D$34,"")</f>
        <v/>
      </c>
      <c r="R40" s="189" t="str">
        <f aca="false">IF(AND(Projects!$C$34&lt;=R$4,R$4&lt;=Projects!$C$34+Projects!$D$34-1),Projects!$B$34/Projects!$D$34,"")</f>
        <v/>
      </c>
      <c r="S40" s="189" t="str">
        <f aca="false">IF(AND(Projects!$C$34&lt;=S$4,S$4&lt;=Projects!$C$34+Projects!$D$34-1),Projects!$B$34/Projects!$D$34,"")</f>
        <v/>
      </c>
      <c r="T40" s="189" t="str">
        <f aca="false">IF(AND(Projects!$C$34&lt;=T$4,T$4&lt;=Projects!$C$34+Projects!$D$34-1),Projects!$B$34/Projects!$D$34,"")</f>
        <v/>
      </c>
      <c r="U40" s="189" t="str">
        <f aca="false">IF(AND(Projects!$C$34&lt;=U$4,U$4&lt;=Projects!$C$34+Projects!$D$34-1),Projects!$B$34/Projects!$D$34,"")</f>
        <v/>
      </c>
      <c r="V40" s="189" t="str">
        <f aca="false">IF(AND(Projects!$C$34&lt;=V$4,V$4&lt;=Projects!$C$34+Projects!$D$34-1),Projects!$B$34/Projects!$D$34,"")</f>
        <v/>
      </c>
      <c r="W40" s="189" t="str">
        <f aca="false">IF(AND(Projects!$C$34&lt;=W$4,W$4&lt;=Projects!$C$34+Projects!$D$34-1),Projects!$B$34/Projects!$D$34,"")</f>
        <v/>
      </c>
      <c r="X40" s="189" t="str">
        <f aca="false">IF(AND(Projects!$C$34&lt;=X$4,X$4&lt;=Projects!$C$34+Projects!$D$34-1),Projects!$B$34/Projects!$D$34,"")</f>
        <v/>
      </c>
      <c r="Y40" s="189" t="str">
        <f aca="false">IF(AND(Projects!$C$34&lt;=Y$4,Y$4&lt;=Projects!$C$34+Projects!$D$34-1),Projects!$B$34/Projects!$D$34,"")</f>
        <v/>
      </c>
      <c r="Z40" s="189" t="str">
        <f aca="false">IF(AND(Projects!$C$34&lt;=Z$4,Z$4&lt;=Projects!$C$34+Projects!$D$34-1),Projects!$B$34/Projects!$D$34,"")</f>
        <v/>
      </c>
      <c r="AA40" s="189" t="str">
        <f aca="false">IF(AND(Projects!$C$34&lt;=AA$4,AA$4&lt;=Projects!$C$34+Projects!$D$34-1),Projects!$B$34/Projects!$D$34,"")</f>
        <v/>
      </c>
      <c r="AB40" s="189" t="str">
        <f aca="false">IF(AND(Projects!$C$34&lt;=AB$4,AB$4&lt;=Projects!$C$34+Projects!$D$34-1),Projects!$B$34/Projects!$D$34,"")</f>
        <v/>
      </c>
      <c r="AC40" s="189" t="str">
        <f aca="false">IF(AND(Projects!$C$34&lt;=AC$4,AC$4&lt;=Projects!$C$34+Projects!$D$34-1),Projects!$B$34/Projects!$D$34,"")</f>
        <v/>
      </c>
      <c r="AD40" s="189" t="str">
        <f aca="false">IF(AND(Projects!$C$34&lt;=AD$4,AD$4&lt;=Projects!$C$34+Projects!$D$34-1),Projects!$B$34/Projects!$D$34,"")</f>
        <v/>
      </c>
      <c r="AE40" s="189" t="str">
        <f aca="false">IF(AND(Projects!$C$34&lt;=AE$4,AE$4&lt;=Projects!$C$34+Projects!$D$34-1),Projects!$B$34/Projects!$D$34,"")</f>
        <v/>
      </c>
      <c r="AF40" s="189" t="str">
        <f aca="false">IF(AND(Projects!$C$34&lt;=AF$4,AF$4&lt;=Projects!$C$34+Projects!$D$34-1),Projects!$B$34/Projects!$D$34,"")</f>
        <v/>
      </c>
      <c r="AG40" s="189" t="str">
        <f aca="false">IF(AND(Projects!$C$34&lt;=AG$4,AG$4&lt;=Projects!$C$34+Projects!$D$34-1),Projects!$B$34/Projects!$D$34,"")</f>
        <v/>
      </c>
      <c r="AH40" s="189" t="str">
        <f aca="false">IF(AND(Projects!$C$34&lt;=AH$4,AH$4&lt;=Projects!$C$34+Projects!$D$34-1),Projects!$B$34/Projects!$D$34,"")</f>
        <v/>
      </c>
      <c r="AI40" s="189" t="str">
        <f aca="false">IF(AND(Projects!$C$34&lt;=AI$4,AI$4&lt;=Projects!$C$34+Projects!$D$34-1),Projects!$B$34/Projects!$D$34,"")</f>
        <v/>
      </c>
      <c r="AJ40" s="189" t="str">
        <f aca="false">IF(AND(Projects!$C$34&lt;=AJ$4,AJ$4&lt;=Projects!$C$34+Projects!$D$34-1),Projects!$B$34/Projects!$D$34,"")</f>
        <v/>
      </c>
      <c r="AK40" s="189" t="str">
        <f aca="false">IF(AND(Projects!$C$34&lt;=AK$4,AK$4&lt;=Projects!$C$34+Projects!$D$34-1),Projects!$B$34/Projects!$D$34,"")</f>
        <v/>
      </c>
      <c r="AL40" s="189" t="str">
        <f aca="false">IF(AND(Projects!$C$34&lt;=AL$4,AL$4&lt;=Projects!$C$34+Projects!$D$34-1),Projects!$B$34/Projects!$D$34,"")</f>
        <v/>
      </c>
      <c r="AM40" s="189" t="str">
        <f aca="false">IF(AND(Projects!$C$34&lt;=AM$4,AM$4&lt;=Projects!$C$34+Projects!$D$34-1),Projects!$B$34/Projects!$D$34,"")</f>
        <v/>
      </c>
      <c r="AN40" s="189" t="str">
        <f aca="false">IF(AND(Projects!$C$34&lt;=AN$4,AN$4&lt;=Projects!$C$34+Projects!$D$34-1),Projects!$B$34/Projects!$D$34,"")</f>
        <v/>
      </c>
      <c r="AO40" s="189" t="str">
        <f aca="false">IF(AND(Projects!$C$34&lt;=AO$4,AO$4&lt;=Projects!$C$34+Projects!$D$34-1),Projects!$B$34/Projects!$D$34,"")</f>
        <v/>
      </c>
      <c r="AP40" s="189" t="str">
        <f aca="false">IF(AND(Projects!$C$34&lt;=AP$4,AP$4&lt;=Projects!$C$34+Projects!$D$34-1),Projects!$B$34/Projects!$D$34,"")</f>
        <v/>
      </c>
      <c r="AQ40" s="189" t="str">
        <f aca="false">IF(AND(Projects!$C$34&lt;=AQ$4,AQ$4&lt;=Projects!$C$34+Projects!$D$34-1),Projects!$B$34/Projects!$D$34,"")</f>
        <v/>
      </c>
      <c r="AR40" s="189" t="str">
        <f aca="false">IF(AND(Projects!$C$34&lt;=AR$4,AR$4&lt;=Projects!$C$34+Projects!$D$34-1),Projects!$B$34/Projects!$D$34,"")</f>
        <v/>
      </c>
      <c r="AS40" s="189" t="str">
        <f aca="false">IF(AND(Projects!$C$34&lt;=AS$4,AS$4&lt;=Projects!$C$34+Projects!$D$34-1),Projects!$B$34/Projects!$D$34,"")</f>
        <v/>
      </c>
      <c r="AT40" s="189" t="str">
        <f aca="false">IF(AND(Projects!$C$34&lt;=AT$4,AT$4&lt;=Projects!$C$34+Projects!$D$34-1),Projects!$B$34/Projects!$D$34,"")</f>
        <v/>
      </c>
      <c r="AU40" s="189" t="str">
        <f aca="false">IF(AND(Projects!$C$34&lt;=AU$4,AU$4&lt;=Projects!$C$34+Projects!$D$34-1),Projects!$B$34/Projects!$D$34,"")</f>
        <v/>
      </c>
      <c r="AV40" s="189" t="str">
        <f aca="false">IF(AND(Projects!$C$34&lt;=AV$4,AV$4&lt;=Projects!$C$34+Projects!$D$34-1),Projects!$B$34/Projects!$D$34,"")</f>
        <v/>
      </c>
      <c r="AW40" s="189" t="str">
        <f aca="false">IF(AND(Projects!$C$34&lt;=AW$4,AW$4&lt;=Projects!$C$34+Projects!$D$34-1),Projects!$B$34/Projects!$D$34,"")</f>
        <v/>
      </c>
      <c r="AX40" s="189" t="str">
        <f aca="false">IF(AND(Projects!$C$34&lt;=AX$4,AX$4&lt;=Projects!$C$34+Projects!$D$34-1),Projects!$B$34/Projects!$D$34,"")</f>
        <v/>
      </c>
      <c r="AY40" s="189" t="str">
        <f aca="false">IF(AND(Projects!$C$34&lt;=AY$4,AY$4&lt;=Projects!$C$34+Projects!$D$34-1),Projects!$B$34/Projects!$D$34,"")</f>
        <v/>
      </c>
      <c r="AZ40" s="189" t="str">
        <f aca="false">IF(AND(Projects!$C$34&lt;=AZ$4,AZ$4&lt;=Projects!$C$34+Projects!$D$34-1),Projects!$B$34/Projects!$D$34,"")</f>
        <v/>
      </c>
      <c r="BA40" s="189" t="str">
        <f aca="false">IF(AND(Projects!$C$34&lt;=BA$4,BA$4&lt;=Projects!$C$34+Projects!$D$34-1),Projects!$B$34/Projects!$D$34,"")</f>
        <v/>
      </c>
      <c r="BB40" s="189" t="str">
        <f aca="false">IF(AND(Projects!$C$34&lt;=BB$4,BB$4&lt;=Projects!$C$34+Projects!$D$34-1),Projects!$B$34/Projects!$D$34,"")</f>
        <v/>
      </c>
      <c r="BC40" s="189" t="str">
        <f aca="false">IF(AND(Projects!$C$34&lt;=BC$4,BC$4&lt;=Projects!$C$34+Projects!$D$34-1),Projects!$B$34/Projects!$D$34,"")</f>
        <v/>
      </c>
      <c r="BD40" s="189" t="str">
        <f aca="false">IF(AND(Projects!$C$34&lt;=BD$4,BD$4&lt;=Projects!$C$34+Projects!$D$34-1),Projects!$B$34/Projects!$D$34,"")</f>
        <v/>
      </c>
      <c r="BE40" s="189" t="str">
        <f aca="false">IF(AND(Projects!$C$34&lt;=BE$4,BE$4&lt;=Projects!$C$34+Projects!$D$34-1),Projects!$B$34/Projects!$D$34,"")</f>
        <v/>
      </c>
      <c r="BF40" s="189" t="str">
        <f aca="false">IF(AND(Projects!$C$34&lt;=BF$4,BF$4&lt;=Projects!$C$34+Projects!$D$34-1),Projects!$B$34/Projects!$D$34,"")</f>
        <v/>
      </c>
      <c r="BG40" s="189" t="str">
        <f aca="false">IF(AND(Projects!$C$34&lt;=BG$4,BG$4&lt;=Projects!$C$34+Projects!$D$34-1),Projects!$B$34/Projects!$D$34,"")</f>
        <v/>
      </c>
      <c r="BH40" s="189" t="str">
        <f aca="false">IF(AND(Projects!$C$34&lt;=BH$4,BH$4&lt;=Projects!$C$34+Projects!$D$34-1),Projects!$B$34/Projects!$D$34,"")</f>
        <v/>
      </c>
      <c r="BI40" s="189" t="str">
        <f aca="false">IF(AND(Projects!$C$34&lt;=BI$4,BI$4&lt;=Projects!$C$34+Projects!$D$34-1),Projects!$B$34/Projects!$D$34,"")</f>
        <v/>
      </c>
      <c r="BJ40" s="189" t="str">
        <f aca="false">IF(AND(Projects!$C$34&lt;=BJ$4,BJ$4&lt;=Projects!$C$34+Projects!$D$34-1),Projects!$B$34/Projects!$D$34,"")</f>
        <v/>
      </c>
      <c r="BK40" s="189" t="str">
        <f aca="false">IF(AND(Projects!$C$34&lt;=BK$4,BK$4&lt;=Projects!$C$34+Projects!$D$34-1),Projects!$B$34/Projects!$D$34,"")</f>
        <v/>
      </c>
      <c r="BL40" s="189" t="n">
        <f aca="false">IF(AND(Projects!$C$34&lt;=BL$4,BL$4&lt;=Projects!$C$34+Projects!$D$34-1),Projects!$B$34/Projects!$D$34,"")</f>
        <v>947368.421052632</v>
      </c>
      <c r="BM40" s="189" t="n">
        <f aca="false">IF(AND(Projects!$C$34&lt;=BM$4,BM$4&lt;=Projects!$C$34+Projects!$D$34-1),Projects!$B$34/Projects!$D$34,"")</f>
        <v>947368.421052632</v>
      </c>
      <c r="BN40" s="189" t="n">
        <f aca="false">IF(AND(Projects!$C$34&lt;=BN$4,BN$4&lt;=Projects!$C$34+Projects!$D$34-1),Projects!$B$34/Projects!$D$34,"")</f>
        <v>947368.421052632</v>
      </c>
      <c r="BO40" s="189" t="n">
        <f aca="false">IF(AND(Projects!$C$34&lt;=BO$4,BO$4&lt;=Projects!$C$34+Projects!$D$34-1),Projects!$B$34/Projects!$D$34,"")</f>
        <v>947368.421052632</v>
      </c>
      <c r="BP40" s="189" t="n">
        <f aca="false">IF(AND(Projects!$C$34&lt;=BP$4,BP$4&lt;=Projects!$C$34+Projects!$D$34-1),Projects!$B$34/Projects!$D$34,"")</f>
        <v>947368.421052632</v>
      </c>
      <c r="BQ40" s="189" t="n">
        <f aca="false">IF(AND(Projects!$C$34&lt;=BQ$4,BQ$4&lt;=Projects!$C$34+Projects!$D$34-1),Projects!$B$34/Projects!$D$34,"")</f>
        <v>947368.421052632</v>
      </c>
      <c r="BR40" s="189" t="n">
        <f aca="false">IF(AND(Projects!$C$34&lt;=BR$4,BR$4&lt;=Projects!$C$34+Projects!$D$34-1),Projects!$B$34/Projects!$D$34,"")</f>
        <v>947368.421052632</v>
      </c>
      <c r="BS40" s="189" t="n">
        <f aca="false">IF(AND(Projects!$C$34&lt;=BS$4,BS$4&lt;=Projects!$C$34+Projects!$D$34-1),Projects!$B$34/Projects!$D$34,"")</f>
        <v>947368.421052632</v>
      </c>
      <c r="BT40" s="189" t="n">
        <f aca="false">IF(AND(Projects!$C$34&lt;=BT$4,BT$4&lt;=Projects!$C$34+Projects!$D$34-1),Projects!$B$34/Projects!$D$34,"")</f>
        <v>947368.421052632</v>
      </c>
      <c r="BU40" s="189" t="n">
        <f aca="false">IF(AND(Projects!$C$34&lt;=BU$4,BU$4&lt;=Projects!$C$34+Projects!$D$34-1),Projects!$B$34/Projects!$D$34,"")</f>
        <v>947368.421052632</v>
      </c>
      <c r="BV40" s="189" t="n">
        <f aca="false">IF(AND(Projects!$C$34&lt;=BV$4,BV$4&lt;=Projects!$C$34+Projects!$D$34-1),Projects!$B$34/Projects!$D$34,"")</f>
        <v>947368.421052632</v>
      </c>
      <c r="BW40" s="189" t="n">
        <f aca="false">IF(AND(Projects!$C$34&lt;=BW$4,BW$4&lt;=Projects!$C$34+Projects!$D$34-1),Projects!$B$34/Projects!$D$34,"")</f>
        <v>947368.421052632</v>
      </c>
      <c r="BX40" s="189" t="n">
        <f aca="false">IF(AND(Projects!$C$34&lt;=BX$4,BX$4&lt;=Projects!$C$34+Projects!$D$34-1),Projects!$B$34/Projects!$D$34,"")</f>
        <v>947368.421052632</v>
      </c>
      <c r="BY40" s="189" t="n">
        <f aca="false">IF(AND(Projects!$C$34&lt;=BY$4,BY$4&lt;=Projects!$C$34+Projects!$D$34-1),Projects!$B$34/Projects!$D$34,"")</f>
        <v>947368.421052632</v>
      </c>
      <c r="BZ40" s="189" t="n">
        <f aca="false">IF(AND(Projects!$C$34&lt;=BZ$4,BZ$4&lt;=Projects!$C$34+Projects!$D$34-1),Projects!$B$34/Projects!$D$34,"")</f>
        <v>947368.421052632</v>
      </c>
      <c r="CA40" s="189" t="n">
        <f aca="false">IF(AND(Projects!$C$34&lt;=CA$4,CA$4&lt;=Projects!$C$34+Projects!$D$34-1),Projects!$B$34/Projects!$D$34,"")</f>
        <v>947368.421052632</v>
      </c>
      <c r="CB40" s="189" t="n">
        <f aca="false">IF(AND(Projects!$C$34&lt;=CB$4,CB$4&lt;=Projects!$C$34+Projects!$D$34-1),Projects!$B$34/Projects!$D$34,"")</f>
        <v>947368.421052632</v>
      </c>
      <c r="CC40" s="189" t="n">
        <f aca="false">IF(AND(Projects!$C$34&lt;=CC$4,CC$4&lt;=Projects!$C$34+Projects!$D$34-1),Projects!$B$34/Projects!$D$34,"")</f>
        <v>947368.421052632</v>
      </c>
      <c r="CD40" s="189" t="n">
        <f aca="false">IF(AND(Projects!$C$34&lt;=CD$4,CD$4&lt;=Projects!$C$34+Projects!$D$34-1),Projects!$B$34/Projects!$D$34,"")</f>
        <v>947368.421052632</v>
      </c>
      <c r="CE40" s="189" t="str">
        <f aca="false">IF(AND(Projects!$C$34&lt;=CE$4,CE$4&lt;=Projects!$C$34+Projects!$D$34-1),Projects!$B$34/Projects!$D$34,"")</f>
        <v/>
      </c>
      <c r="CF40" s="189" t="str">
        <f aca="false">IF(AND(Projects!$C$34&lt;=CF$4,CF$4&lt;=Projects!$C$34+Projects!$D$34-1),Projects!$B$34/Projects!$D$34,"")</f>
        <v/>
      </c>
      <c r="CG40" s="189" t="str">
        <f aca="false">IF(AND(Projects!$C$34&lt;=CG$4,CG$4&lt;=Projects!$C$34+Projects!$D$34-1),Projects!$B$34/Projects!$D$34,"")</f>
        <v/>
      </c>
      <c r="CH40" s="189" t="str">
        <f aca="false">IF(AND(Projects!$C$34&lt;=CH$4,CH$4&lt;=Projects!$C$34+Projects!$D$34-1),Projects!$B$34/Projects!$D$34,"")</f>
        <v/>
      </c>
      <c r="CI40" s="189" t="str">
        <f aca="false">IF(AND(Projects!$C$34&lt;=CI$4,CI$4&lt;=Projects!$C$34+Projects!$D$34-1),Projects!$B$34/Projects!$D$34,"")</f>
        <v/>
      </c>
      <c r="CJ40" s="189" t="str">
        <f aca="false">IF(AND(Projects!$C$34&lt;=CJ$4,CJ$4&lt;=Projects!$C$34+Projects!$D$34-1),Projects!$B$34/Projects!$D$34,"")</f>
        <v/>
      </c>
      <c r="CK40" s="189" t="str">
        <f aca="false">IF(AND(Projects!$C$34&lt;=CK$4,CK$4&lt;=Projects!$C$34+Projects!$D$34-1),Projects!$B$34/Projects!$D$34,"")</f>
        <v/>
      </c>
      <c r="CL40" s="189" t="str">
        <f aca="false">IF(AND(Projects!$C$34&lt;=CL$4,CL$4&lt;=Projects!$C$34+Projects!$D$34-1),Projects!$B$34/Projects!$D$34,"")</f>
        <v/>
      </c>
      <c r="CM40" s="189" t="str">
        <f aca="false">IF(AND(Projects!$C$34&lt;=CM$4,CM$4&lt;=Projects!$C$34+Projects!$D$34-1),Projects!$B$34/Projects!$D$34,"")</f>
        <v/>
      </c>
      <c r="CN40" s="189" t="str">
        <f aca="false">IF(AND(Projects!$C$34&lt;=CN$4,CN$4&lt;=Projects!$C$34+Projects!$D$34-1),Projects!$B$34/Projects!$D$34,"")</f>
        <v/>
      </c>
      <c r="CO40" s="189" t="str">
        <f aca="false">IF(AND(Projects!$C$34&lt;=CO$4,CO$4&lt;=Projects!$C$34+Projects!$D$34-1),Projects!$B$34/Projects!$D$34,"")</f>
        <v/>
      </c>
      <c r="CP40" s="189" t="str">
        <f aca="false">IF(AND(Projects!$C$34&lt;=CP$4,CP$4&lt;=Projects!$C$34+Projects!$D$34-1),Projects!$B$34/Projects!$D$34,"")</f>
        <v/>
      </c>
      <c r="CQ40" s="189" t="str">
        <f aca="false">IF(AND(Projects!$C$34&lt;=CQ$4,CQ$4&lt;=Projects!$C$34+Projects!$D$34-1),Projects!$B$34/Projects!$D$34,"")</f>
        <v/>
      </c>
      <c r="CR40" s="189" t="str">
        <f aca="false">IF(AND(Projects!$C$34&lt;=CR$4,CR$4&lt;=Projects!$C$34+Projects!$D$34-1),Projects!$B$34/Projects!$D$34,"")</f>
        <v/>
      </c>
      <c r="CS40" s="189" t="str">
        <f aca="false">IF(AND(Projects!$C$34&lt;=CS$4,CS$4&lt;=Projects!$C$34+Projects!$D$34-1),Projects!$B$34/Projects!$D$34,"")</f>
        <v/>
      </c>
      <c r="CT40" s="189" t="str">
        <f aca="false">IF(AND(Projects!$C$34&lt;=CT$4,CT$4&lt;=Projects!$C$34+Projects!$D$34-1),Projects!$B$34/Projects!$D$34,"")</f>
        <v/>
      </c>
      <c r="CU40" s="189" t="str">
        <f aca="false">IF(AND(Projects!$C$34&lt;=CU$4,CU$4&lt;=Projects!$C$34+Projects!$D$34-1),Projects!$B$34/Projects!$D$34,"")</f>
        <v/>
      </c>
      <c r="CV40" s="189" t="str">
        <f aca="false">IF(AND(Projects!$C$34&lt;=CV$4,CV$4&lt;=Projects!$C$34+Projects!$D$34-1),Projects!$B$34/Projects!$D$34,"")</f>
        <v/>
      </c>
      <c r="CW40" s="189" t="str">
        <f aca="false">IF(AND(Projects!$C$34&lt;=CW$4,CW$4&lt;=Projects!$C$34+Projects!$D$34-1),Projects!$B$34/Projects!$D$34,"")</f>
        <v/>
      </c>
      <c r="CX40" s="189" t="str">
        <f aca="false">IF(AND(Projects!$C$34&lt;=CX$4,CX$4&lt;=Projects!$C$34+Projects!$D$34-1),Projects!$B$34/Projects!$D$34,"")</f>
        <v/>
      </c>
      <c r="CY40" s="189" t="str">
        <f aca="false">IF(AND(Projects!$C$34&lt;=CY$4,CY$4&lt;=Projects!$C$34+Projects!$D$34-1),Projects!$B$34/Projects!$D$34,"")</f>
        <v/>
      </c>
      <c r="CZ40" s="189" t="str">
        <f aca="false">IF(AND(Projects!$C$34&lt;=CZ$4,CZ$4&lt;=Projects!$C$34+Projects!$D$34-1),Projects!$B$34/Projects!$D$34,"")</f>
        <v/>
      </c>
      <c r="DA40" s="189" t="str">
        <f aca="false">IF(AND(Projects!$C$34&lt;=DA$4,DA$4&lt;=Projects!$C$34+Projects!$D$34-1),Projects!$B$34/Projects!$D$34,"")</f>
        <v/>
      </c>
      <c r="DB40" s="189" t="str">
        <f aca="false">IF(AND(Projects!$C$34&lt;=DB$4,DB$4&lt;=Projects!$C$34+Projects!$D$34-1),Projects!$B$34/Projects!$D$34,"")</f>
        <v/>
      </c>
    </row>
    <row r="41" s="1" customFormat="true" ht="15" hidden="false" customHeight="true" outlineLevel="0" collapsed="false">
      <c r="A41" s="185" t="s">
        <v>38</v>
      </c>
      <c r="B41" s="186" t="n">
        <f aca="false">Projects!$B$35</f>
        <v>15000000</v>
      </c>
      <c r="C41" s="187" t="n">
        <f aca="false">EDATE(Model!$E$2,Projects!$C$35-1)</f>
        <v>47908</v>
      </c>
      <c r="D41" s="187" t="n">
        <f aca="false">EDATE(Model!$E$2,Projects!$C$35+Projects!$D$35-2)</f>
        <v>48458</v>
      </c>
      <c r="E41" s="188" t="n">
        <f aca="false">Projects!$D$35</f>
        <v>19</v>
      </c>
      <c r="F41" s="186" t="n">
        <f aca="false">Projects!$B$35/Projects!$D$35</f>
        <v>789473.684210526</v>
      </c>
      <c r="G41" s="189" t="str">
        <f aca="false">IF(AND(Projects!$C$35&lt;=G$4,G$4&lt;=Projects!$C$35+Projects!$D$35-1),Projects!$B$35/Projects!$D$35,"")</f>
        <v/>
      </c>
      <c r="H41" s="189" t="str">
        <f aca="false">IF(AND(Projects!$C$35&lt;=H$4,H$4&lt;=Projects!$C$35+Projects!$D$35-1),Projects!$B$35/Projects!$D$35,"")</f>
        <v/>
      </c>
      <c r="I41" s="189" t="str">
        <f aca="false">IF(AND(Projects!$C$35&lt;=I$4,I$4&lt;=Projects!$C$35+Projects!$D$35-1),Projects!$B$35/Projects!$D$35,"")</f>
        <v/>
      </c>
      <c r="J41" s="189" t="str">
        <f aca="false">IF(AND(Projects!$C$35&lt;=J$4,J$4&lt;=Projects!$C$35+Projects!$D$35-1),Projects!$B$35/Projects!$D$35,"")</f>
        <v/>
      </c>
      <c r="K41" s="189" t="str">
        <f aca="false">IF(AND(Projects!$C$35&lt;=K$4,K$4&lt;=Projects!$C$35+Projects!$D$35-1),Projects!$B$35/Projects!$D$35,"")</f>
        <v/>
      </c>
      <c r="L41" s="189" t="str">
        <f aca="false">IF(AND(Projects!$C$35&lt;=L$4,L$4&lt;=Projects!$C$35+Projects!$D$35-1),Projects!$B$35/Projects!$D$35,"")</f>
        <v/>
      </c>
      <c r="M41" s="189" t="str">
        <f aca="false">IF(AND(Projects!$C$35&lt;=M$4,M$4&lt;=Projects!$C$35+Projects!$D$35-1),Projects!$B$35/Projects!$D$35,"")</f>
        <v/>
      </c>
      <c r="N41" s="189" t="str">
        <f aca="false">IF(AND(Projects!$C$35&lt;=N$4,N$4&lt;=Projects!$C$35+Projects!$D$35-1),Projects!$B$35/Projects!$D$35,"")</f>
        <v/>
      </c>
      <c r="O41" s="189" t="str">
        <f aca="false">IF(AND(Projects!$C$35&lt;=O$4,O$4&lt;=Projects!$C$35+Projects!$D$35-1),Projects!$B$35/Projects!$D$35,"")</f>
        <v/>
      </c>
      <c r="P41" s="189" t="str">
        <f aca="false">IF(AND(Projects!$C$35&lt;=P$4,P$4&lt;=Projects!$C$35+Projects!$D$35-1),Projects!$B$35/Projects!$D$35,"")</f>
        <v/>
      </c>
      <c r="Q41" s="189" t="str">
        <f aca="false">IF(AND(Projects!$C$35&lt;=Q$4,Q$4&lt;=Projects!$C$35+Projects!$D$35-1),Projects!$B$35/Projects!$D$35,"")</f>
        <v/>
      </c>
      <c r="R41" s="189" t="str">
        <f aca="false">IF(AND(Projects!$C$35&lt;=R$4,R$4&lt;=Projects!$C$35+Projects!$D$35-1),Projects!$B$35/Projects!$D$35,"")</f>
        <v/>
      </c>
      <c r="S41" s="189" t="str">
        <f aca="false">IF(AND(Projects!$C$35&lt;=S$4,S$4&lt;=Projects!$C$35+Projects!$D$35-1),Projects!$B$35/Projects!$D$35,"")</f>
        <v/>
      </c>
      <c r="T41" s="189" t="str">
        <f aca="false">IF(AND(Projects!$C$35&lt;=T$4,T$4&lt;=Projects!$C$35+Projects!$D$35-1),Projects!$B$35/Projects!$D$35,"")</f>
        <v/>
      </c>
      <c r="U41" s="189" t="str">
        <f aca="false">IF(AND(Projects!$C$35&lt;=U$4,U$4&lt;=Projects!$C$35+Projects!$D$35-1),Projects!$B$35/Projects!$D$35,"")</f>
        <v/>
      </c>
      <c r="V41" s="189" t="str">
        <f aca="false">IF(AND(Projects!$C$35&lt;=V$4,V$4&lt;=Projects!$C$35+Projects!$D$35-1),Projects!$B$35/Projects!$D$35,"")</f>
        <v/>
      </c>
      <c r="W41" s="189" t="str">
        <f aca="false">IF(AND(Projects!$C$35&lt;=W$4,W$4&lt;=Projects!$C$35+Projects!$D$35-1),Projects!$B$35/Projects!$D$35,"")</f>
        <v/>
      </c>
      <c r="X41" s="189" t="str">
        <f aca="false">IF(AND(Projects!$C$35&lt;=X$4,X$4&lt;=Projects!$C$35+Projects!$D$35-1),Projects!$B$35/Projects!$D$35,"")</f>
        <v/>
      </c>
      <c r="Y41" s="189" t="str">
        <f aca="false">IF(AND(Projects!$C$35&lt;=Y$4,Y$4&lt;=Projects!$C$35+Projects!$D$35-1),Projects!$B$35/Projects!$D$35,"")</f>
        <v/>
      </c>
      <c r="Z41" s="189" t="str">
        <f aca="false">IF(AND(Projects!$C$35&lt;=Z$4,Z$4&lt;=Projects!$C$35+Projects!$D$35-1),Projects!$B$35/Projects!$D$35,"")</f>
        <v/>
      </c>
      <c r="AA41" s="189" t="str">
        <f aca="false">IF(AND(Projects!$C$35&lt;=AA$4,AA$4&lt;=Projects!$C$35+Projects!$D$35-1),Projects!$B$35/Projects!$D$35,"")</f>
        <v/>
      </c>
      <c r="AB41" s="189" t="str">
        <f aca="false">IF(AND(Projects!$C$35&lt;=AB$4,AB$4&lt;=Projects!$C$35+Projects!$D$35-1),Projects!$B$35/Projects!$D$35,"")</f>
        <v/>
      </c>
      <c r="AC41" s="189" t="str">
        <f aca="false">IF(AND(Projects!$C$35&lt;=AC$4,AC$4&lt;=Projects!$C$35+Projects!$D$35-1),Projects!$B$35/Projects!$D$35,"")</f>
        <v/>
      </c>
      <c r="AD41" s="189" t="str">
        <f aca="false">IF(AND(Projects!$C$35&lt;=AD$4,AD$4&lt;=Projects!$C$35+Projects!$D$35-1),Projects!$B$35/Projects!$D$35,"")</f>
        <v/>
      </c>
      <c r="AE41" s="189" t="str">
        <f aca="false">IF(AND(Projects!$C$35&lt;=AE$4,AE$4&lt;=Projects!$C$35+Projects!$D$35-1),Projects!$B$35/Projects!$D$35,"")</f>
        <v/>
      </c>
      <c r="AF41" s="189" t="str">
        <f aca="false">IF(AND(Projects!$C$35&lt;=AF$4,AF$4&lt;=Projects!$C$35+Projects!$D$35-1),Projects!$B$35/Projects!$D$35,"")</f>
        <v/>
      </c>
      <c r="AG41" s="189" t="str">
        <f aca="false">IF(AND(Projects!$C$35&lt;=AG$4,AG$4&lt;=Projects!$C$35+Projects!$D$35-1),Projects!$B$35/Projects!$D$35,"")</f>
        <v/>
      </c>
      <c r="AH41" s="189" t="str">
        <f aca="false">IF(AND(Projects!$C$35&lt;=AH$4,AH$4&lt;=Projects!$C$35+Projects!$D$35-1),Projects!$B$35/Projects!$D$35,"")</f>
        <v/>
      </c>
      <c r="AI41" s="189" t="str">
        <f aca="false">IF(AND(Projects!$C$35&lt;=AI$4,AI$4&lt;=Projects!$C$35+Projects!$D$35-1),Projects!$B$35/Projects!$D$35,"")</f>
        <v/>
      </c>
      <c r="AJ41" s="189" t="str">
        <f aca="false">IF(AND(Projects!$C$35&lt;=AJ$4,AJ$4&lt;=Projects!$C$35+Projects!$D$35-1),Projects!$B$35/Projects!$D$35,"")</f>
        <v/>
      </c>
      <c r="AK41" s="189" t="str">
        <f aca="false">IF(AND(Projects!$C$35&lt;=AK$4,AK$4&lt;=Projects!$C$35+Projects!$D$35-1),Projects!$B$35/Projects!$D$35,"")</f>
        <v/>
      </c>
      <c r="AL41" s="189" t="str">
        <f aca="false">IF(AND(Projects!$C$35&lt;=AL$4,AL$4&lt;=Projects!$C$35+Projects!$D$35-1),Projects!$B$35/Projects!$D$35,"")</f>
        <v/>
      </c>
      <c r="AM41" s="189" t="str">
        <f aca="false">IF(AND(Projects!$C$35&lt;=AM$4,AM$4&lt;=Projects!$C$35+Projects!$D$35-1),Projects!$B$35/Projects!$D$35,"")</f>
        <v/>
      </c>
      <c r="AN41" s="189" t="str">
        <f aca="false">IF(AND(Projects!$C$35&lt;=AN$4,AN$4&lt;=Projects!$C$35+Projects!$D$35-1),Projects!$B$35/Projects!$D$35,"")</f>
        <v/>
      </c>
      <c r="AO41" s="189" t="str">
        <f aca="false">IF(AND(Projects!$C$35&lt;=AO$4,AO$4&lt;=Projects!$C$35+Projects!$D$35-1),Projects!$B$35/Projects!$D$35,"")</f>
        <v/>
      </c>
      <c r="AP41" s="189" t="str">
        <f aca="false">IF(AND(Projects!$C$35&lt;=AP$4,AP$4&lt;=Projects!$C$35+Projects!$D$35-1),Projects!$B$35/Projects!$D$35,"")</f>
        <v/>
      </c>
      <c r="AQ41" s="189" t="str">
        <f aca="false">IF(AND(Projects!$C$35&lt;=AQ$4,AQ$4&lt;=Projects!$C$35+Projects!$D$35-1),Projects!$B$35/Projects!$D$35,"")</f>
        <v/>
      </c>
      <c r="AR41" s="189" t="str">
        <f aca="false">IF(AND(Projects!$C$35&lt;=AR$4,AR$4&lt;=Projects!$C$35+Projects!$D$35-1),Projects!$B$35/Projects!$D$35,"")</f>
        <v/>
      </c>
      <c r="AS41" s="189" t="str">
        <f aca="false">IF(AND(Projects!$C$35&lt;=AS$4,AS$4&lt;=Projects!$C$35+Projects!$D$35-1),Projects!$B$35/Projects!$D$35,"")</f>
        <v/>
      </c>
      <c r="AT41" s="189" t="str">
        <f aca="false">IF(AND(Projects!$C$35&lt;=AT$4,AT$4&lt;=Projects!$C$35+Projects!$D$35-1),Projects!$B$35/Projects!$D$35,"")</f>
        <v/>
      </c>
      <c r="AU41" s="189" t="str">
        <f aca="false">IF(AND(Projects!$C$35&lt;=AU$4,AU$4&lt;=Projects!$C$35+Projects!$D$35-1),Projects!$B$35/Projects!$D$35,"")</f>
        <v/>
      </c>
      <c r="AV41" s="189" t="str">
        <f aca="false">IF(AND(Projects!$C$35&lt;=AV$4,AV$4&lt;=Projects!$C$35+Projects!$D$35-1),Projects!$B$35/Projects!$D$35,"")</f>
        <v/>
      </c>
      <c r="AW41" s="189" t="str">
        <f aca="false">IF(AND(Projects!$C$35&lt;=AW$4,AW$4&lt;=Projects!$C$35+Projects!$D$35-1),Projects!$B$35/Projects!$D$35,"")</f>
        <v/>
      </c>
      <c r="AX41" s="189" t="str">
        <f aca="false">IF(AND(Projects!$C$35&lt;=AX$4,AX$4&lt;=Projects!$C$35+Projects!$D$35-1),Projects!$B$35/Projects!$D$35,"")</f>
        <v/>
      </c>
      <c r="AY41" s="189" t="str">
        <f aca="false">IF(AND(Projects!$C$35&lt;=AY$4,AY$4&lt;=Projects!$C$35+Projects!$D$35-1),Projects!$B$35/Projects!$D$35,"")</f>
        <v/>
      </c>
      <c r="AZ41" s="189" t="str">
        <f aca="false">IF(AND(Projects!$C$35&lt;=AZ$4,AZ$4&lt;=Projects!$C$35+Projects!$D$35-1),Projects!$B$35/Projects!$D$35,"")</f>
        <v/>
      </c>
      <c r="BA41" s="189" t="str">
        <f aca="false">IF(AND(Projects!$C$35&lt;=BA$4,BA$4&lt;=Projects!$C$35+Projects!$D$35-1),Projects!$B$35/Projects!$D$35,"")</f>
        <v/>
      </c>
      <c r="BB41" s="189" t="str">
        <f aca="false">IF(AND(Projects!$C$35&lt;=BB$4,BB$4&lt;=Projects!$C$35+Projects!$D$35-1),Projects!$B$35/Projects!$D$35,"")</f>
        <v/>
      </c>
      <c r="BC41" s="189" t="str">
        <f aca="false">IF(AND(Projects!$C$35&lt;=BC$4,BC$4&lt;=Projects!$C$35+Projects!$D$35-1),Projects!$B$35/Projects!$D$35,"")</f>
        <v/>
      </c>
      <c r="BD41" s="189" t="str">
        <f aca="false">IF(AND(Projects!$C$35&lt;=BD$4,BD$4&lt;=Projects!$C$35+Projects!$D$35-1),Projects!$B$35/Projects!$D$35,"")</f>
        <v/>
      </c>
      <c r="BE41" s="189" t="str">
        <f aca="false">IF(AND(Projects!$C$35&lt;=BE$4,BE$4&lt;=Projects!$C$35+Projects!$D$35-1),Projects!$B$35/Projects!$D$35,"")</f>
        <v/>
      </c>
      <c r="BF41" s="189" t="str">
        <f aca="false">IF(AND(Projects!$C$35&lt;=BF$4,BF$4&lt;=Projects!$C$35+Projects!$D$35-1),Projects!$B$35/Projects!$D$35,"")</f>
        <v/>
      </c>
      <c r="BG41" s="189" t="str">
        <f aca="false">IF(AND(Projects!$C$35&lt;=BG$4,BG$4&lt;=Projects!$C$35+Projects!$D$35-1),Projects!$B$35/Projects!$D$35,"")</f>
        <v/>
      </c>
      <c r="BH41" s="189" t="str">
        <f aca="false">IF(AND(Projects!$C$35&lt;=BH$4,BH$4&lt;=Projects!$C$35+Projects!$D$35-1),Projects!$B$35/Projects!$D$35,"")</f>
        <v/>
      </c>
      <c r="BI41" s="189" t="str">
        <f aca="false">IF(AND(Projects!$C$35&lt;=BI$4,BI$4&lt;=Projects!$C$35+Projects!$D$35-1),Projects!$B$35/Projects!$D$35,"")</f>
        <v/>
      </c>
      <c r="BJ41" s="189" t="str">
        <f aca="false">IF(AND(Projects!$C$35&lt;=BJ$4,BJ$4&lt;=Projects!$C$35+Projects!$D$35-1),Projects!$B$35/Projects!$D$35,"")</f>
        <v/>
      </c>
      <c r="BK41" s="189" t="str">
        <f aca="false">IF(AND(Projects!$C$35&lt;=BK$4,BK$4&lt;=Projects!$C$35+Projects!$D$35-1),Projects!$B$35/Projects!$D$35,"")</f>
        <v/>
      </c>
      <c r="BL41" s="189" t="str">
        <f aca="false">IF(AND(Projects!$C$35&lt;=BL$4,BL$4&lt;=Projects!$C$35+Projects!$D$35-1),Projects!$B$35/Projects!$D$35,"")</f>
        <v/>
      </c>
      <c r="BM41" s="189" t="str">
        <f aca="false">IF(AND(Projects!$C$35&lt;=BM$4,BM$4&lt;=Projects!$C$35+Projects!$D$35-1),Projects!$B$35/Projects!$D$35,"")</f>
        <v/>
      </c>
      <c r="BN41" s="189" t="n">
        <f aca="false">IF(AND(Projects!$C$35&lt;=BN$4,BN$4&lt;=Projects!$C$35+Projects!$D$35-1),Projects!$B$35/Projects!$D$35,"")</f>
        <v>789473.684210526</v>
      </c>
      <c r="BO41" s="189" t="n">
        <f aca="false">IF(AND(Projects!$C$35&lt;=BO$4,BO$4&lt;=Projects!$C$35+Projects!$D$35-1),Projects!$B$35/Projects!$D$35,"")</f>
        <v>789473.684210526</v>
      </c>
      <c r="BP41" s="189" t="n">
        <f aca="false">IF(AND(Projects!$C$35&lt;=BP$4,BP$4&lt;=Projects!$C$35+Projects!$D$35-1),Projects!$B$35/Projects!$D$35,"")</f>
        <v>789473.684210526</v>
      </c>
      <c r="BQ41" s="189" t="n">
        <f aca="false">IF(AND(Projects!$C$35&lt;=BQ$4,BQ$4&lt;=Projects!$C$35+Projects!$D$35-1),Projects!$B$35/Projects!$D$35,"")</f>
        <v>789473.684210526</v>
      </c>
      <c r="BR41" s="189" t="n">
        <f aca="false">IF(AND(Projects!$C$35&lt;=BR$4,BR$4&lt;=Projects!$C$35+Projects!$D$35-1),Projects!$B$35/Projects!$D$35,"")</f>
        <v>789473.684210526</v>
      </c>
      <c r="BS41" s="189" t="n">
        <f aca="false">IF(AND(Projects!$C$35&lt;=BS$4,BS$4&lt;=Projects!$C$35+Projects!$D$35-1),Projects!$B$35/Projects!$D$35,"")</f>
        <v>789473.684210526</v>
      </c>
      <c r="BT41" s="189" t="n">
        <f aca="false">IF(AND(Projects!$C$35&lt;=BT$4,BT$4&lt;=Projects!$C$35+Projects!$D$35-1),Projects!$B$35/Projects!$D$35,"")</f>
        <v>789473.684210526</v>
      </c>
      <c r="BU41" s="189" t="n">
        <f aca="false">IF(AND(Projects!$C$35&lt;=BU$4,BU$4&lt;=Projects!$C$35+Projects!$D$35-1),Projects!$B$35/Projects!$D$35,"")</f>
        <v>789473.684210526</v>
      </c>
      <c r="BV41" s="189" t="n">
        <f aca="false">IF(AND(Projects!$C$35&lt;=BV$4,BV$4&lt;=Projects!$C$35+Projects!$D$35-1),Projects!$B$35/Projects!$D$35,"")</f>
        <v>789473.684210526</v>
      </c>
      <c r="BW41" s="189" t="n">
        <f aca="false">IF(AND(Projects!$C$35&lt;=BW$4,BW$4&lt;=Projects!$C$35+Projects!$D$35-1),Projects!$B$35/Projects!$D$35,"")</f>
        <v>789473.684210526</v>
      </c>
      <c r="BX41" s="189" t="n">
        <f aca="false">IF(AND(Projects!$C$35&lt;=BX$4,BX$4&lt;=Projects!$C$35+Projects!$D$35-1),Projects!$B$35/Projects!$D$35,"")</f>
        <v>789473.684210526</v>
      </c>
      <c r="BY41" s="189" t="n">
        <f aca="false">IF(AND(Projects!$C$35&lt;=BY$4,BY$4&lt;=Projects!$C$35+Projects!$D$35-1),Projects!$B$35/Projects!$D$35,"")</f>
        <v>789473.684210526</v>
      </c>
      <c r="BZ41" s="189" t="n">
        <f aca="false">IF(AND(Projects!$C$35&lt;=BZ$4,BZ$4&lt;=Projects!$C$35+Projects!$D$35-1),Projects!$B$35/Projects!$D$35,"")</f>
        <v>789473.684210526</v>
      </c>
      <c r="CA41" s="189" t="n">
        <f aca="false">IF(AND(Projects!$C$35&lt;=CA$4,CA$4&lt;=Projects!$C$35+Projects!$D$35-1),Projects!$B$35/Projects!$D$35,"")</f>
        <v>789473.684210526</v>
      </c>
      <c r="CB41" s="189" t="n">
        <f aca="false">IF(AND(Projects!$C$35&lt;=CB$4,CB$4&lt;=Projects!$C$35+Projects!$D$35-1),Projects!$B$35/Projects!$D$35,"")</f>
        <v>789473.684210526</v>
      </c>
      <c r="CC41" s="189" t="n">
        <f aca="false">IF(AND(Projects!$C$35&lt;=CC$4,CC$4&lt;=Projects!$C$35+Projects!$D$35-1),Projects!$B$35/Projects!$D$35,"")</f>
        <v>789473.684210526</v>
      </c>
      <c r="CD41" s="189" t="n">
        <f aca="false">IF(AND(Projects!$C$35&lt;=CD$4,CD$4&lt;=Projects!$C$35+Projects!$D$35-1),Projects!$B$35/Projects!$D$35,"")</f>
        <v>789473.684210526</v>
      </c>
      <c r="CE41" s="189" t="n">
        <f aca="false">IF(AND(Projects!$C$35&lt;=CE$4,CE$4&lt;=Projects!$C$35+Projects!$D$35-1),Projects!$B$35/Projects!$D$35,"")</f>
        <v>789473.684210526</v>
      </c>
      <c r="CF41" s="189" t="n">
        <f aca="false">IF(AND(Projects!$C$35&lt;=CF$4,CF$4&lt;=Projects!$C$35+Projects!$D$35-1),Projects!$B$35/Projects!$D$35,"")</f>
        <v>789473.684210526</v>
      </c>
      <c r="CG41" s="189" t="str">
        <f aca="false">IF(AND(Projects!$C$35&lt;=CG$4,CG$4&lt;=Projects!$C$35+Projects!$D$35-1),Projects!$B$35/Projects!$D$35,"")</f>
        <v/>
      </c>
      <c r="CH41" s="189" t="str">
        <f aca="false">IF(AND(Projects!$C$35&lt;=CH$4,CH$4&lt;=Projects!$C$35+Projects!$D$35-1),Projects!$B$35/Projects!$D$35,"")</f>
        <v/>
      </c>
      <c r="CI41" s="189" t="str">
        <f aca="false">IF(AND(Projects!$C$35&lt;=CI$4,CI$4&lt;=Projects!$C$35+Projects!$D$35-1),Projects!$B$35/Projects!$D$35,"")</f>
        <v/>
      </c>
      <c r="CJ41" s="189" t="str">
        <f aca="false">IF(AND(Projects!$C$35&lt;=CJ$4,CJ$4&lt;=Projects!$C$35+Projects!$D$35-1),Projects!$B$35/Projects!$D$35,"")</f>
        <v/>
      </c>
      <c r="CK41" s="189" t="str">
        <f aca="false">IF(AND(Projects!$C$35&lt;=CK$4,CK$4&lt;=Projects!$C$35+Projects!$D$35-1),Projects!$B$35/Projects!$D$35,"")</f>
        <v/>
      </c>
      <c r="CL41" s="189" t="str">
        <f aca="false">IF(AND(Projects!$C$35&lt;=CL$4,CL$4&lt;=Projects!$C$35+Projects!$D$35-1),Projects!$B$35/Projects!$D$35,"")</f>
        <v/>
      </c>
      <c r="CM41" s="189" t="str">
        <f aca="false">IF(AND(Projects!$C$35&lt;=CM$4,CM$4&lt;=Projects!$C$35+Projects!$D$35-1),Projects!$B$35/Projects!$D$35,"")</f>
        <v/>
      </c>
      <c r="CN41" s="189" t="str">
        <f aca="false">IF(AND(Projects!$C$35&lt;=CN$4,CN$4&lt;=Projects!$C$35+Projects!$D$35-1),Projects!$B$35/Projects!$D$35,"")</f>
        <v/>
      </c>
      <c r="CO41" s="189" t="str">
        <f aca="false">IF(AND(Projects!$C$35&lt;=CO$4,CO$4&lt;=Projects!$C$35+Projects!$D$35-1),Projects!$B$35/Projects!$D$35,"")</f>
        <v/>
      </c>
      <c r="CP41" s="189" t="str">
        <f aca="false">IF(AND(Projects!$C$35&lt;=CP$4,CP$4&lt;=Projects!$C$35+Projects!$D$35-1),Projects!$B$35/Projects!$D$35,"")</f>
        <v/>
      </c>
      <c r="CQ41" s="189" t="str">
        <f aca="false">IF(AND(Projects!$C$35&lt;=CQ$4,CQ$4&lt;=Projects!$C$35+Projects!$D$35-1),Projects!$B$35/Projects!$D$35,"")</f>
        <v/>
      </c>
      <c r="CR41" s="189" t="str">
        <f aca="false">IF(AND(Projects!$C$35&lt;=CR$4,CR$4&lt;=Projects!$C$35+Projects!$D$35-1),Projects!$B$35/Projects!$D$35,"")</f>
        <v/>
      </c>
      <c r="CS41" s="189" t="str">
        <f aca="false">IF(AND(Projects!$C$35&lt;=CS$4,CS$4&lt;=Projects!$C$35+Projects!$D$35-1),Projects!$B$35/Projects!$D$35,"")</f>
        <v/>
      </c>
      <c r="CT41" s="189" t="str">
        <f aca="false">IF(AND(Projects!$C$35&lt;=CT$4,CT$4&lt;=Projects!$C$35+Projects!$D$35-1),Projects!$B$35/Projects!$D$35,"")</f>
        <v/>
      </c>
      <c r="CU41" s="189" t="str">
        <f aca="false">IF(AND(Projects!$C$35&lt;=CU$4,CU$4&lt;=Projects!$C$35+Projects!$D$35-1),Projects!$B$35/Projects!$D$35,"")</f>
        <v/>
      </c>
      <c r="CV41" s="189" t="str">
        <f aca="false">IF(AND(Projects!$C$35&lt;=CV$4,CV$4&lt;=Projects!$C$35+Projects!$D$35-1),Projects!$B$35/Projects!$D$35,"")</f>
        <v/>
      </c>
      <c r="CW41" s="189" t="str">
        <f aca="false">IF(AND(Projects!$C$35&lt;=CW$4,CW$4&lt;=Projects!$C$35+Projects!$D$35-1),Projects!$B$35/Projects!$D$35,"")</f>
        <v/>
      </c>
      <c r="CX41" s="189" t="str">
        <f aca="false">IF(AND(Projects!$C$35&lt;=CX$4,CX$4&lt;=Projects!$C$35+Projects!$D$35-1),Projects!$B$35/Projects!$D$35,"")</f>
        <v/>
      </c>
      <c r="CY41" s="189" t="str">
        <f aca="false">IF(AND(Projects!$C$35&lt;=CY$4,CY$4&lt;=Projects!$C$35+Projects!$D$35-1),Projects!$B$35/Projects!$D$35,"")</f>
        <v/>
      </c>
      <c r="CZ41" s="189" t="str">
        <f aca="false">IF(AND(Projects!$C$35&lt;=CZ$4,CZ$4&lt;=Projects!$C$35+Projects!$D$35-1),Projects!$B$35/Projects!$D$35,"")</f>
        <v/>
      </c>
      <c r="DA41" s="189" t="str">
        <f aca="false">IF(AND(Projects!$C$35&lt;=DA$4,DA$4&lt;=Projects!$C$35+Projects!$D$35-1),Projects!$B$35/Projects!$D$35,"")</f>
        <v/>
      </c>
      <c r="DB41" s="189" t="str">
        <f aca="false">IF(AND(Projects!$C$35&lt;=DB$4,DB$4&lt;=Projects!$C$35+Projects!$D$35-1),Projects!$B$35/Projects!$D$35,"")</f>
        <v/>
      </c>
    </row>
    <row r="42" s="1" customFormat="true" ht="15" hidden="false" customHeight="true" outlineLevel="0" collapsed="false">
      <c r="A42" s="185" t="s">
        <v>39</v>
      </c>
      <c r="B42" s="186" t="n">
        <f aca="false">Projects!$B$36</f>
        <v>18000000</v>
      </c>
      <c r="C42" s="187" t="n">
        <f aca="false">EDATE(Model!$E$2,Projects!$C$36-1)</f>
        <v>47969</v>
      </c>
      <c r="D42" s="187" t="n">
        <f aca="false">EDATE(Model!$E$2,Projects!$C$36+Projects!$D$36-2)</f>
        <v>48519</v>
      </c>
      <c r="E42" s="188" t="n">
        <f aca="false">Projects!$D$36</f>
        <v>19</v>
      </c>
      <c r="F42" s="186" t="n">
        <f aca="false">Projects!$B$36/Projects!$D$36</f>
        <v>947368.421052632</v>
      </c>
      <c r="G42" s="189" t="str">
        <f aca="false">IF(AND(Projects!$C$36&lt;=G$4,G$4&lt;=Projects!$C$36+Projects!$D$36-1),Projects!$B$36/Projects!$D$36,"")</f>
        <v/>
      </c>
      <c r="H42" s="189" t="str">
        <f aca="false">IF(AND(Projects!$C$36&lt;=H$4,H$4&lt;=Projects!$C$36+Projects!$D$36-1),Projects!$B$36/Projects!$D$36,"")</f>
        <v/>
      </c>
      <c r="I42" s="189" t="str">
        <f aca="false">IF(AND(Projects!$C$36&lt;=I$4,I$4&lt;=Projects!$C$36+Projects!$D$36-1),Projects!$B$36/Projects!$D$36,"")</f>
        <v/>
      </c>
      <c r="J42" s="189" t="str">
        <f aca="false">IF(AND(Projects!$C$36&lt;=J$4,J$4&lt;=Projects!$C$36+Projects!$D$36-1),Projects!$B$36/Projects!$D$36,"")</f>
        <v/>
      </c>
      <c r="K42" s="189" t="str">
        <f aca="false">IF(AND(Projects!$C$36&lt;=K$4,K$4&lt;=Projects!$C$36+Projects!$D$36-1),Projects!$B$36/Projects!$D$36,"")</f>
        <v/>
      </c>
      <c r="L42" s="189" t="str">
        <f aca="false">IF(AND(Projects!$C$36&lt;=L$4,L$4&lt;=Projects!$C$36+Projects!$D$36-1),Projects!$B$36/Projects!$D$36,"")</f>
        <v/>
      </c>
      <c r="M42" s="189" t="str">
        <f aca="false">IF(AND(Projects!$C$36&lt;=M$4,M$4&lt;=Projects!$C$36+Projects!$D$36-1),Projects!$B$36/Projects!$D$36,"")</f>
        <v/>
      </c>
      <c r="N42" s="189" t="str">
        <f aca="false">IF(AND(Projects!$C$36&lt;=N$4,N$4&lt;=Projects!$C$36+Projects!$D$36-1),Projects!$B$36/Projects!$D$36,"")</f>
        <v/>
      </c>
      <c r="O42" s="189" t="str">
        <f aca="false">IF(AND(Projects!$C$36&lt;=O$4,O$4&lt;=Projects!$C$36+Projects!$D$36-1),Projects!$B$36/Projects!$D$36,"")</f>
        <v/>
      </c>
      <c r="P42" s="189" t="str">
        <f aca="false">IF(AND(Projects!$C$36&lt;=P$4,P$4&lt;=Projects!$C$36+Projects!$D$36-1),Projects!$B$36/Projects!$D$36,"")</f>
        <v/>
      </c>
      <c r="Q42" s="189" t="str">
        <f aca="false">IF(AND(Projects!$C$36&lt;=Q$4,Q$4&lt;=Projects!$C$36+Projects!$D$36-1),Projects!$B$36/Projects!$D$36,"")</f>
        <v/>
      </c>
      <c r="R42" s="189" t="str">
        <f aca="false">IF(AND(Projects!$C$36&lt;=R$4,R$4&lt;=Projects!$C$36+Projects!$D$36-1),Projects!$B$36/Projects!$D$36,"")</f>
        <v/>
      </c>
      <c r="S42" s="189" t="str">
        <f aca="false">IF(AND(Projects!$C$36&lt;=S$4,S$4&lt;=Projects!$C$36+Projects!$D$36-1),Projects!$B$36/Projects!$D$36,"")</f>
        <v/>
      </c>
      <c r="T42" s="189" t="str">
        <f aca="false">IF(AND(Projects!$C$36&lt;=T$4,T$4&lt;=Projects!$C$36+Projects!$D$36-1),Projects!$B$36/Projects!$D$36,"")</f>
        <v/>
      </c>
      <c r="U42" s="189" t="str">
        <f aca="false">IF(AND(Projects!$C$36&lt;=U$4,U$4&lt;=Projects!$C$36+Projects!$D$36-1),Projects!$B$36/Projects!$D$36,"")</f>
        <v/>
      </c>
      <c r="V42" s="189" t="str">
        <f aca="false">IF(AND(Projects!$C$36&lt;=V$4,V$4&lt;=Projects!$C$36+Projects!$D$36-1),Projects!$B$36/Projects!$D$36,"")</f>
        <v/>
      </c>
      <c r="W42" s="189" t="str">
        <f aca="false">IF(AND(Projects!$C$36&lt;=W$4,W$4&lt;=Projects!$C$36+Projects!$D$36-1),Projects!$B$36/Projects!$D$36,"")</f>
        <v/>
      </c>
      <c r="X42" s="189" t="str">
        <f aca="false">IF(AND(Projects!$C$36&lt;=X$4,X$4&lt;=Projects!$C$36+Projects!$D$36-1),Projects!$B$36/Projects!$D$36,"")</f>
        <v/>
      </c>
      <c r="Y42" s="189" t="str">
        <f aca="false">IF(AND(Projects!$C$36&lt;=Y$4,Y$4&lt;=Projects!$C$36+Projects!$D$36-1),Projects!$B$36/Projects!$D$36,"")</f>
        <v/>
      </c>
      <c r="Z42" s="189" t="str">
        <f aca="false">IF(AND(Projects!$C$36&lt;=Z$4,Z$4&lt;=Projects!$C$36+Projects!$D$36-1),Projects!$B$36/Projects!$D$36,"")</f>
        <v/>
      </c>
      <c r="AA42" s="189" t="str">
        <f aca="false">IF(AND(Projects!$C$36&lt;=AA$4,AA$4&lt;=Projects!$C$36+Projects!$D$36-1),Projects!$B$36/Projects!$D$36,"")</f>
        <v/>
      </c>
      <c r="AB42" s="189" t="str">
        <f aca="false">IF(AND(Projects!$C$36&lt;=AB$4,AB$4&lt;=Projects!$C$36+Projects!$D$36-1),Projects!$B$36/Projects!$D$36,"")</f>
        <v/>
      </c>
      <c r="AC42" s="189" t="str">
        <f aca="false">IF(AND(Projects!$C$36&lt;=AC$4,AC$4&lt;=Projects!$C$36+Projects!$D$36-1),Projects!$B$36/Projects!$D$36,"")</f>
        <v/>
      </c>
      <c r="AD42" s="189" t="str">
        <f aca="false">IF(AND(Projects!$C$36&lt;=AD$4,AD$4&lt;=Projects!$C$36+Projects!$D$36-1),Projects!$B$36/Projects!$D$36,"")</f>
        <v/>
      </c>
      <c r="AE42" s="189" t="str">
        <f aca="false">IF(AND(Projects!$C$36&lt;=AE$4,AE$4&lt;=Projects!$C$36+Projects!$D$36-1),Projects!$B$36/Projects!$D$36,"")</f>
        <v/>
      </c>
      <c r="AF42" s="189" t="str">
        <f aca="false">IF(AND(Projects!$C$36&lt;=AF$4,AF$4&lt;=Projects!$C$36+Projects!$D$36-1),Projects!$B$36/Projects!$D$36,"")</f>
        <v/>
      </c>
      <c r="AG42" s="189" t="str">
        <f aca="false">IF(AND(Projects!$C$36&lt;=AG$4,AG$4&lt;=Projects!$C$36+Projects!$D$36-1),Projects!$B$36/Projects!$D$36,"")</f>
        <v/>
      </c>
      <c r="AH42" s="189" t="str">
        <f aca="false">IF(AND(Projects!$C$36&lt;=AH$4,AH$4&lt;=Projects!$C$36+Projects!$D$36-1),Projects!$B$36/Projects!$D$36,"")</f>
        <v/>
      </c>
      <c r="AI42" s="189" t="str">
        <f aca="false">IF(AND(Projects!$C$36&lt;=AI$4,AI$4&lt;=Projects!$C$36+Projects!$D$36-1),Projects!$B$36/Projects!$D$36,"")</f>
        <v/>
      </c>
      <c r="AJ42" s="189" t="str">
        <f aca="false">IF(AND(Projects!$C$36&lt;=AJ$4,AJ$4&lt;=Projects!$C$36+Projects!$D$36-1),Projects!$B$36/Projects!$D$36,"")</f>
        <v/>
      </c>
      <c r="AK42" s="189" t="str">
        <f aca="false">IF(AND(Projects!$C$36&lt;=AK$4,AK$4&lt;=Projects!$C$36+Projects!$D$36-1),Projects!$B$36/Projects!$D$36,"")</f>
        <v/>
      </c>
      <c r="AL42" s="189" t="str">
        <f aca="false">IF(AND(Projects!$C$36&lt;=AL$4,AL$4&lt;=Projects!$C$36+Projects!$D$36-1),Projects!$B$36/Projects!$D$36,"")</f>
        <v/>
      </c>
      <c r="AM42" s="189" t="str">
        <f aca="false">IF(AND(Projects!$C$36&lt;=AM$4,AM$4&lt;=Projects!$C$36+Projects!$D$36-1),Projects!$B$36/Projects!$D$36,"")</f>
        <v/>
      </c>
      <c r="AN42" s="189" t="str">
        <f aca="false">IF(AND(Projects!$C$36&lt;=AN$4,AN$4&lt;=Projects!$C$36+Projects!$D$36-1),Projects!$B$36/Projects!$D$36,"")</f>
        <v/>
      </c>
      <c r="AO42" s="189" t="str">
        <f aca="false">IF(AND(Projects!$C$36&lt;=AO$4,AO$4&lt;=Projects!$C$36+Projects!$D$36-1),Projects!$B$36/Projects!$D$36,"")</f>
        <v/>
      </c>
      <c r="AP42" s="189" t="str">
        <f aca="false">IF(AND(Projects!$C$36&lt;=AP$4,AP$4&lt;=Projects!$C$36+Projects!$D$36-1),Projects!$B$36/Projects!$D$36,"")</f>
        <v/>
      </c>
      <c r="AQ42" s="189" t="str">
        <f aca="false">IF(AND(Projects!$C$36&lt;=AQ$4,AQ$4&lt;=Projects!$C$36+Projects!$D$36-1),Projects!$B$36/Projects!$D$36,"")</f>
        <v/>
      </c>
      <c r="AR42" s="189" t="str">
        <f aca="false">IF(AND(Projects!$C$36&lt;=AR$4,AR$4&lt;=Projects!$C$36+Projects!$D$36-1),Projects!$B$36/Projects!$D$36,"")</f>
        <v/>
      </c>
      <c r="AS42" s="189" t="str">
        <f aca="false">IF(AND(Projects!$C$36&lt;=AS$4,AS$4&lt;=Projects!$C$36+Projects!$D$36-1),Projects!$B$36/Projects!$D$36,"")</f>
        <v/>
      </c>
      <c r="AT42" s="189" t="str">
        <f aca="false">IF(AND(Projects!$C$36&lt;=AT$4,AT$4&lt;=Projects!$C$36+Projects!$D$36-1),Projects!$B$36/Projects!$D$36,"")</f>
        <v/>
      </c>
      <c r="AU42" s="189" t="str">
        <f aca="false">IF(AND(Projects!$C$36&lt;=AU$4,AU$4&lt;=Projects!$C$36+Projects!$D$36-1),Projects!$B$36/Projects!$D$36,"")</f>
        <v/>
      </c>
      <c r="AV42" s="189" t="str">
        <f aca="false">IF(AND(Projects!$C$36&lt;=AV$4,AV$4&lt;=Projects!$C$36+Projects!$D$36-1),Projects!$B$36/Projects!$D$36,"")</f>
        <v/>
      </c>
      <c r="AW42" s="189" t="str">
        <f aca="false">IF(AND(Projects!$C$36&lt;=AW$4,AW$4&lt;=Projects!$C$36+Projects!$D$36-1),Projects!$B$36/Projects!$D$36,"")</f>
        <v/>
      </c>
      <c r="AX42" s="189" t="str">
        <f aca="false">IF(AND(Projects!$C$36&lt;=AX$4,AX$4&lt;=Projects!$C$36+Projects!$D$36-1),Projects!$B$36/Projects!$D$36,"")</f>
        <v/>
      </c>
      <c r="AY42" s="189" t="str">
        <f aca="false">IF(AND(Projects!$C$36&lt;=AY$4,AY$4&lt;=Projects!$C$36+Projects!$D$36-1),Projects!$B$36/Projects!$D$36,"")</f>
        <v/>
      </c>
      <c r="AZ42" s="189" t="str">
        <f aca="false">IF(AND(Projects!$C$36&lt;=AZ$4,AZ$4&lt;=Projects!$C$36+Projects!$D$36-1),Projects!$B$36/Projects!$D$36,"")</f>
        <v/>
      </c>
      <c r="BA42" s="189" t="str">
        <f aca="false">IF(AND(Projects!$C$36&lt;=BA$4,BA$4&lt;=Projects!$C$36+Projects!$D$36-1),Projects!$B$36/Projects!$D$36,"")</f>
        <v/>
      </c>
      <c r="BB42" s="189" t="str">
        <f aca="false">IF(AND(Projects!$C$36&lt;=BB$4,BB$4&lt;=Projects!$C$36+Projects!$D$36-1),Projects!$B$36/Projects!$D$36,"")</f>
        <v/>
      </c>
      <c r="BC42" s="189" t="str">
        <f aca="false">IF(AND(Projects!$C$36&lt;=BC$4,BC$4&lt;=Projects!$C$36+Projects!$D$36-1),Projects!$B$36/Projects!$D$36,"")</f>
        <v/>
      </c>
      <c r="BD42" s="189" t="str">
        <f aca="false">IF(AND(Projects!$C$36&lt;=BD$4,BD$4&lt;=Projects!$C$36+Projects!$D$36-1),Projects!$B$36/Projects!$D$36,"")</f>
        <v/>
      </c>
      <c r="BE42" s="189" t="str">
        <f aca="false">IF(AND(Projects!$C$36&lt;=BE$4,BE$4&lt;=Projects!$C$36+Projects!$D$36-1),Projects!$B$36/Projects!$D$36,"")</f>
        <v/>
      </c>
      <c r="BF42" s="189" t="str">
        <f aca="false">IF(AND(Projects!$C$36&lt;=BF$4,BF$4&lt;=Projects!$C$36+Projects!$D$36-1),Projects!$B$36/Projects!$D$36,"")</f>
        <v/>
      </c>
      <c r="BG42" s="189" t="str">
        <f aca="false">IF(AND(Projects!$C$36&lt;=BG$4,BG$4&lt;=Projects!$C$36+Projects!$D$36-1),Projects!$B$36/Projects!$D$36,"")</f>
        <v/>
      </c>
      <c r="BH42" s="189" t="str">
        <f aca="false">IF(AND(Projects!$C$36&lt;=BH$4,BH$4&lt;=Projects!$C$36+Projects!$D$36-1),Projects!$B$36/Projects!$D$36,"")</f>
        <v/>
      </c>
      <c r="BI42" s="189" t="str">
        <f aca="false">IF(AND(Projects!$C$36&lt;=BI$4,BI$4&lt;=Projects!$C$36+Projects!$D$36-1),Projects!$B$36/Projects!$D$36,"")</f>
        <v/>
      </c>
      <c r="BJ42" s="189" t="str">
        <f aca="false">IF(AND(Projects!$C$36&lt;=BJ$4,BJ$4&lt;=Projects!$C$36+Projects!$D$36-1),Projects!$B$36/Projects!$D$36,"")</f>
        <v/>
      </c>
      <c r="BK42" s="189" t="str">
        <f aca="false">IF(AND(Projects!$C$36&lt;=BK$4,BK$4&lt;=Projects!$C$36+Projects!$D$36-1),Projects!$B$36/Projects!$D$36,"")</f>
        <v/>
      </c>
      <c r="BL42" s="189" t="str">
        <f aca="false">IF(AND(Projects!$C$36&lt;=BL$4,BL$4&lt;=Projects!$C$36+Projects!$D$36-1),Projects!$B$36/Projects!$D$36,"")</f>
        <v/>
      </c>
      <c r="BM42" s="189" t="str">
        <f aca="false">IF(AND(Projects!$C$36&lt;=BM$4,BM$4&lt;=Projects!$C$36+Projects!$D$36-1),Projects!$B$36/Projects!$D$36,"")</f>
        <v/>
      </c>
      <c r="BN42" s="189" t="str">
        <f aca="false">IF(AND(Projects!$C$36&lt;=BN$4,BN$4&lt;=Projects!$C$36+Projects!$D$36-1),Projects!$B$36/Projects!$D$36,"")</f>
        <v/>
      </c>
      <c r="BO42" s="189" t="str">
        <f aca="false">IF(AND(Projects!$C$36&lt;=BO$4,BO$4&lt;=Projects!$C$36+Projects!$D$36-1),Projects!$B$36/Projects!$D$36,"")</f>
        <v/>
      </c>
      <c r="BP42" s="189" t="n">
        <f aca="false">IF(AND(Projects!$C$36&lt;=BP$4,BP$4&lt;=Projects!$C$36+Projects!$D$36-1),Projects!$B$36/Projects!$D$36,"")</f>
        <v>947368.421052632</v>
      </c>
      <c r="BQ42" s="189" t="n">
        <f aca="false">IF(AND(Projects!$C$36&lt;=BQ$4,BQ$4&lt;=Projects!$C$36+Projects!$D$36-1),Projects!$B$36/Projects!$D$36,"")</f>
        <v>947368.421052632</v>
      </c>
      <c r="BR42" s="189" t="n">
        <f aca="false">IF(AND(Projects!$C$36&lt;=BR$4,BR$4&lt;=Projects!$C$36+Projects!$D$36-1),Projects!$B$36/Projects!$D$36,"")</f>
        <v>947368.421052632</v>
      </c>
      <c r="BS42" s="189" t="n">
        <f aca="false">IF(AND(Projects!$C$36&lt;=BS$4,BS$4&lt;=Projects!$C$36+Projects!$D$36-1),Projects!$B$36/Projects!$D$36,"")</f>
        <v>947368.421052632</v>
      </c>
      <c r="BT42" s="189" t="n">
        <f aca="false">IF(AND(Projects!$C$36&lt;=BT$4,BT$4&lt;=Projects!$C$36+Projects!$D$36-1),Projects!$B$36/Projects!$D$36,"")</f>
        <v>947368.421052632</v>
      </c>
      <c r="BU42" s="189" t="n">
        <f aca="false">IF(AND(Projects!$C$36&lt;=BU$4,BU$4&lt;=Projects!$C$36+Projects!$D$36-1),Projects!$B$36/Projects!$D$36,"")</f>
        <v>947368.421052632</v>
      </c>
      <c r="BV42" s="189" t="n">
        <f aca="false">IF(AND(Projects!$C$36&lt;=BV$4,BV$4&lt;=Projects!$C$36+Projects!$D$36-1),Projects!$B$36/Projects!$D$36,"")</f>
        <v>947368.421052632</v>
      </c>
      <c r="BW42" s="189" t="n">
        <f aca="false">IF(AND(Projects!$C$36&lt;=BW$4,BW$4&lt;=Projects!$C$36+Projects!$D$36-1),Projects!$B$36/Projects!$D$36,"")</f>
        <v>947368.421052632</v>
      </c>
      <c r="BX42" s="189" t="n">
        <f aca="false">IF(AND(Projects!$C$36&lt;=BX$4,BX$4&lt;=Projects!$C$36+Projects!$D$36-1),Projects!$B$36/Projects!$D$36,"")</f>
        <v>947368.421052632</v>
      </c>
      <c r="BY42" s="189" t="n">
        <f aca="false">IF(AND(Projects!$C$36&lt;=BY$4,BY$4&lt;=Projects!$C$36+Projects!$D$36-1),Projects!$B$36/Projects!$D$36,"")</f>
        <v>947368.421052632</v>
      </c>
      <c r="BZ42" s="189" t="n">
        <f aca="false">IF(AND(Projects!$C$36&lt;=BZ$4,BZ$4&lt;=Projects!$C$36+Projects!$D$36-1),Projects!$B$36/Projects!$D$36,"")</f>
        <v>947368.421052632</v>
      </c>
      <c r="CA42" s="189" t="n">
        <f aca="false">IF(AND(Projects!$C$36&lt;=CA$4,CA$4&lt;=Projects!$C$36+Projects!$D$36-1),Projects!$B$36/Projects!$D$36,"")</f>
        <v>947368.421052632</v>
      </c>
      <c r="CB42" s="189" t="n">
        <f aca="false">IF(AND(Projects!$C$36&lt;=CB$4,CB$4&lt;=Projects!$C$36+Projects!$D$36-1),Projects!$B$36/Projects!$D$36,"")</f>
        <v>947368.421052632</v>
      </c>
      <c r="CC42" s="189" t="n">
        <f aca="false">IF(AND(Projects!$C$36&lt;=CC$4,CC$4&lt;=Projects!$C$36+Projects!$D$36-1),Projects!$B$36/Projects!$D$36,"")</f>
        <v>947368.421052632</v>
      </c>
      <c r="CD42" s="189" t="n">
        <f aca="false">IF(AND(Projects!$C$36&lt;=CD$4,CD$4&lt;=Projects!$C$36+Projects!$D$36-1),Projects!$B$36/Projects!$D$36,"")</f>
        <v>947368.421052632</v>
      </c>
      <c r="CE42" s="189" t="n">
        <f aca="false">IF(AND(Projects!$C$36&lt;=CE$4,CE$4&lt;=Projects!$C$36+Projects!$D$36-1),Projects!$B$36/Projects!$D$36,"")</f>
        <v>947368.421052632</v>
      </c>
      <c r="CF42" s="189" t="n">
        <f aca="false">IF(AND(Projects!$C$36&lt;=CF$4,CF$4&lt;=Projects!$C$36+Projects!$D$36-1),Projects!$B$36/Projects!$D$36,"")</f>
        <v>947368.421052632</v>
      </c>
      <c r="CG42" s="189" t="n">
        <f aca="false">IF(AND(Projects!$C$36&lt;=CG$4,CG$4&lt;=Projects!$C$36+Projects!$D$36-1),Projects!$B$36/Projects!$D$36,"")</f>
        <v>947368.421052632</v>
      </c>
      <c r="CH42" s="189" t="n">
        <f aca="false">IF(AND(Projects!$C$36&lt;=CH$4,CH$4&lt;=Projects!$C$36+Projects!$D$36-1),Projects!$B$36/Projects!$D$36,"")</f>
        <v>947368.421052632</v>
      </c>
      <c r="CI42" s="189" t="str">
        <f aca="false">IF(AND(Projects!$C$36&lt;=CI$4,CI$4&lt;=Projects!$C$36+Projects!$D$36-1),Projects!$B$36/Projects!$D$36,"")</f>
        <v/>
      </c>
      <c r="CJ42" s="189" t="str">
        <f aca="false">IF(AND(Projects!$C$36&lt;=CJ$4,CJ$4&lt;=Projects!$C$36+Projects!$D$36-1),Projects!$B$36/Projects!$D$36,"")</f>
        <v/>
      </c>
      <c r="CK42" s="189" t="str">
        <f aca="false">IF(AND(Projects!$C$36&lt;=CK$4,CK$4&lt;=Projects!$C$36+Projects!$D$36-1),Projects!$B$36/Projects!$D$36,"")</f>
        <v/>
      </c>
      <c r="CL42" s="189" t="str">
        <f aca="false">IF(AND(Projects!$C$36&lt;=CL$4,CL$4&lt;=Projects!$C$36+Projects!$D$36-1),Projects!$B$36/Projects!$D$36,"")</f>
        <v/>
      </c>
      <c r="CM42" s="189" t="str">
        <f aca="false">IF(AND(Projects!$C$36&lt;=CM$4,CM$4&lt;=Projects!$C$36+Projects!$D$36-1),Projects!$B$36/Projects!$D$36,"")</f>
        <v/>
      </c>
      <c r="CN42" s="189" t="str">
        <f aca="false">IF(AND(Projects!$C$36&lt;=CN$4,CN$4&lt;=Projects!$C$36+Projects!$D$36-1),Projects!$B$36/Projects!$D$36,"")</f>
        <v/>
      </c>
      <c r="CO42" s="189" t="str">
        <f aca="false">IF(AND(Projects!$C$36&lt;=CO$4,CO$4&lt;=Projects!$C$36+Projects!$D$36-1),Projects!$B$36/Projects!$D$36,"")</f>
        <v/>
      </c>
      <c r="CP42" s="189" t="str">
        <f aca="false">IF(AND(Projects!$C$36&lt;=CP$4,CP$4&lt;=Projects!$C$36+Projects!$D$36-1),Projects!$B$36/Projects!$D$36,"")</f>
        <v/>
      </c>
      <c r="CQ42" s="189" t="str">
        <f aca="false">IF(AND(Projects!$C$36&lt;=CQ$4,CQ$4&lt;=Projects!$C$36+Projects!$D$36-1),Projects!$B$36/Projects!$D$36,"")</f>
        <v/>
      </c>
      <c r="CR42" s="189" t="str">
        <f aca="false">IF(AND(Projects!$C$36&lt;=CR$4,CR$4&lt;=Projects!$C$36+Projects!$D$36-1),Projects!$B$36/Projects!$D$36,"")</f>
        <v/>
      </c>
      <c r="CS42" s="189" t="str">
        <f aca="false">IF(AND(Projects!$C$36&lt;=CS$4,CS$4&lt;=Projects!$C$36+Projects!$D$36-1),Projects!$B$36/Projects!$D$36,"")</f>
        <v/>
      </c>
      <c r="CT42" s="189" t="str">
        <f aca="false">IF(AND(Projects!$C$36&lt;=CT$4,CT$4&lt;=Projects!$C$36+Projects!$D$36-1),Projects!$B$36/Projects!$D$36,"")</f>
        <v/>
      </c>
      <c r="CU42" s="189" t="str">
        <f aca="false">IF(AND(Projects!$C$36&lt;=CU$4,CU$4&lt;=Projects!$C$36+Projects!$D$36-1),Projects!$B$36/Projects!$D$36,"")</f>
        <v/>
      </c>
      <c r="CV42" s="189" t="str">
        <f aca="false">IF(AND(Projects!$C$36&lt;=CV$4,CV$4&lt;=Projects!$C$36+Projects!$D$36-1),Projects!$B$36/Projects!$D$36,"")</f>
        <v/>
      </c>
      <c r="CW42" s="189" t="str">
        <f aca="false">IF(AND(Projects!$C$36&lt;=CW$4,CW$4&lt;=Projects!$C$36+Projects!$D$36-1),Projects!$B$36/Projects!$D$36,"")</f>
        <v/>
      </c>
      <c r="CX42" s="189" t="str">
        <f aca="false">IF(AND(Projects!$C$36&lt;=CX$4,CX$4&lt;=Projects!$C$36+Projects!$D$36-1),Projects!$B$36/Projects!$D$36,"")</f>
        <v/>
      </c>
      <c r="CY42" s="189" t="str">
        <f aca="false">IF(AND(Projects!$C$36&lt;=CY$4,CY$4&lt;=Projects!$C$36+Projects!$D$36-1),Projects!$B$36/Projects!$D$36,"")</f>
        <v/>
      </c>
      <c r="CZ42" s="189" t="str">
        <f aca="false">IF(AND(Projects!$C$36&lt;=CZ$4,CZ$4&lt;=Projects!$C$36+Projects!$D$36-1),Projects!$B$36/Projects!$D$36,"")</f>
        <v/>
      </c>
      <c r="DA42" s="189" t="str">
        <f aca="false">IF(AND(Projects!$C$36&lt;=DA$4,DA$4&lt;=Projects!$C$36+Projects!$D$36-1),Projects!$B$36/Projects!$D$36,"")</f>
        <v/>
      </c>
      <c r="DB42" s="189" t="str">
        <f aca="false">IF(AND(Projects!$C$36&lt;=DB$4,DB$4&lt;=Projects!$C$36+Projects!$D$36-1),Projects!$B$36/Projects!$D$36,"")</f>
        <v/>
      </c>
    </row>
    <row r="43" s="1" customFormat="true" ht="15" hidden="false" customHeight="true" outlineLevel="0" collapsed="false">
      <c r="A43" s="185" t="s">
        <v>40</v>
      </c>
      <c r="B43" s="186" t="n">
        <f aca="false">Projects!$B$37</f>
        <v>15000000</v>
      </c>
      <c r="C43" s="187" t="n">
        <f aca="false">EDATE(Model!$E$2,Projects!$C$37-1)</f>
        <v>48030</v>
      </c>
      <c r="D43" s="187" t="n">
        <f aca="false">EDATE(Model!$E$2,Projects!$C$37+Projects!$D$37-2)</f>
        <v>48580</v>
      </c>
      <c r="E43" s="188" t="n">
        <f aca="false">Projects!$D$37</f>
        <v>19</v>
      </c>
      <c r="F43" s="186" t="n">
        <f aca="false">Projects!$B$37/Projects!$D$37</f>
        <v>789473.684210526</v>
      </c>
      <c r="G43" s="189" t="str">
        <f aca="false">IF(AND(Projects!$C$37&lt;=G$4,G$4&lt;=Projects!$C$37+Projects!$D$37-1),Projects!$B$37/Projects!$D$37,"")</f>
        <v/>
      </c>
      <c r="H43" s="189" t="str">
        <f aca="false">IF(AND(Projects!$C$37&lt;=H$4,H$4&lt;=Projects!$C$37+Projects!$D$37-1),Projects!$B$37/Projects!$D$37,"")</f>
        <v/>
      </c>
      <c r="I43" s="189" t="str">
        <f aca="false">IF(AND(Projects!$C$37&lt;=I$4,I$4&lt;=Projects!$C$37+Projects!$D$37-1),Projects!$B$37/Projects!$D$37,"")</f>
        <v/>
      </c>
      <c r="J43" s="189" t="str">
        <f aca="false">IF(AND(Projects!$C$37&lt;=J$4,J$4&lt;=Projects!$C$37+Projects!$D$37-1),Projects!$B$37/Projects!$D$37,"")</f>
        <v/>
      </c>
      <c r="K43" s="189" t="str">
        <f aca="false">IF(AND(Projects!$C$37&lt;=K$4,K$4&lt;=Projects!$C$37+Projects!$D$37-1),Projects!$B$37/Projects!$D$37,"")</f>
        <v/>
      </c>
      <c r="L43" s="189" t="str">
        <f aca="false">IF(AND(Projects!$C$37&lt;=L$4,L$4&lt;=Projects!$C$37+Projects!$D$37-1),Projects!$B$37/Projects!$D$37,"")</f>
        <v/>
      </c>
      <c r="M43" s="189" t="str">
        <f aca="false">IF(AND(Projects!$C$37&lt;=M$4,M$4&lt;=Projects!$C$37+Projects!$D$37-1),Projects!$B$37/Projects!$D$37,"")</f>
        <v/>
      </c>
      <c r="N43" s="189" t="str">
        <f aca="false">IF(AND(Projects!$C$37&lt;=N$4,N$4&lt;=Projects!$C$37+Projects!$D$37-1),Projects!$B$37/Projects!$D$37,"")</f>
        <v/>
      </c>
      <c r="O43" s="189" t="str">
        <f aca="false">IF(AND(Projects!$C$37&lt;=O$4,O$4&lt;=Projects!$C$37+Projects!$D$37-1),Projects!$B$37/Projects!$D$37,"")</f>
        <v/>
      </c>
      <c r="P43" s="189" t="str">
        <f aca="false">IF(AND(Projects!$C$37&lt;=P$4,P$4&lt;=Projects!$C$37+Projects!$D$37-1),Projects!$B$37/Projects!$D$37,"")</f>
        <v/>
      </c>
      <c r="Q43" s="189" t="str">
        <f aca="false">IF(AND(Projects!$C$37&lt;=Q$4,Q$4&lt;=Projects!$C$37+Projects!$D$37-1),Projects!$B$37/Projects!$D$37,"")</f>
        <v/>
      </c>
      <c r="R43" s="189" t="str">
        <f aca="false">IF(AND(Projects!$C$37&lt;=R$4,R$4&lt;=Projects!$C$37+Projects!$D$37-1),Projects!$B$37/Projects!$D$37,"")</f>
        <v/>
      </c>
      <c r="S43" s="189" t="str">
        <f aca="false">IF(AND(Projects!$C$37&lt;=S$4,S$4&lt;=Projects!$C$37+Projects!$D$37-1),Projects!$B$37/Projects!$D$37,"")</f>
        <v/>
      </c>
      <c r="T43" s="189" t="str">
        <f aca="false">IF(AND(Projects!$C$37&lt;=T$4,T$4&lt;=Projects!$C$37+Projects!$D$37-1),Projects!$B$37/Projects!$D$37,"")</f>
        <v/>
      </c>
      <c r="U43" s="189" t="str">
        <f aca="false">IF(AND(Projects!$C$37&lt;=U$4,U$4&lt;=Projects!$C$37+Projects!$D$37-1),Projects!$B$37/Projects!$D$37,"")</f>
        <v/>
      </c>
      <c r="V43" s="189" t="str">
        <f aca="false">IF(AND(Projects!$C$37&lt;=V$4,V$4&lt;=Projects!$C$37+Projects!$D$37-1),Projects!$B$37/Projects!$D$37,"")</f>
        <v/>
      </c>
      <c r="W43" s="189" t="str">
        <f aca="false">IF(AND(Projects!$C$37&lt;=W$4,W$4&lt;=Projects!$C$37+Projects!$D$37-1),Projects!$B$37/Projects!$D$37,"")</f>
        <v/>
      </c>
      <c r="X43" s="189" t="str">
        <f aca="false">IF(AND(Projects!$C$37&lt;=X$4,X$4&lt;=Projects!$C$37+Projects!$D$37-1),Projects!$B$37/Projects!$D$37,"")</f>
        <v/>
      </c>
      <c r="Y43" s="189" t="str">
        <f aca="false">IF(AND(Projects!$C$37&lt;=Y$4,Y$4&lt;=Projects!$C$37+Projects!$D$37-1),Projects!$B$37/Projects!$D$37,"")</f>
        <v/>
      </c>
      <c r="Z43" s="189" t="str">
        <f aca="false">IF(AND(Projects!$C$37&lt;=Z$4,Z$4&lt;=Projects!$C$37+Projects!$D$37-1),Projects!$B$37/Projects!$D$37,"")</f>
        <v/>
      </c>
      <c r="AA43" s="189" t="str">
        <f aca="false">IF(AND(Projects!$C$37&lt;=AA$4,AA$4&lt;=Projects!$C$37+Projects!$D$37-1),Projects!$B$37/Projects!$D$37,"")</f>
        <v/>
      </c>
      <c r="AB43" s="189" t="str">
        <f aca="false">IF(AND(Projects!$C$37&lt;=AB$4,AB$4&lt;=Projects!$C$37+Projects!$D$37-1),Projects!$B$37/Projects!$D$37,"")</f>
        <v/>
      </c>
      <c r="AC43" s="189" t="str">
        <f aca="false">IF(AND(Projects!$C$37&lt;=AC$4,AC$4&lt;=Projects!$C$37+Projects!$D$37-1),Projects!$B$37/Projects!$D$37,"")</f>
        <v/>
      </c>
      <c r="AD43" s="189" t="str">
        <f aca="false">IF(AND(Projects!$C$37&lt;=AD$4,AD$4&lt;=Projects!$C$37+Projects!$D$37-1),Projects!$B$37/Projects!$D$37,"")</f>
        <v/>
      </c>
      <c r="AE43" s="189" t="str">
        <f aca="false">IF(AND(Projects!$C$37&lt;=AE$4,AE$4&lt;=Projects!$C$37+Projects!$D$37-1),Projects!$B$37/Projects!$D$37,"")</f>
        <v/>
      </c>
      <c r="AF43" s="189" t="str">
        <f aca="false">IF(AND(Projects!$C$37&lt;=AF$4,AF$4&lt;=Projects!$C$37+Projects!$D$37-1),Projects!$B$37/Projects!$D$37,"")</f>
        <v/>
      </c>
      <c r="AG43" s="189" t="str">
        <f aca="false">IF(AND(Projects!$C$37&lt;=AG$4,AG$4&lt;=Projects!$C$37+Projects!$D$37-1),Projects!$B$37/Projects!$D$37,"")</f>
        <v/>
      </c>
      <c r="AH43" s="189" t="str">
        <f aca="false">IF(AND(Projects!$C$37&lt;=AH$4,AH$4&lt;=Projects!$C$37+Projects!$D$37-1),Projects!$B$37/Projects!$D$37,"")</f>
        <v/>
      </c>
      <c r="AI43" s="189" t="str">
        <f aca="false">IF(AND(Projects!$C$37&lt;=AI$4,AI$4&lt;=Projects!$C$37+Projects!$D$37-1),Projects!$B$37/Projects!$D$37,"")</f>
        <v/>
      </c>
      <c r="AJ43" s="189" t="str">
        <f aca="false">IF(AND(Projects!$C$37&lt;=AJ$4,AJ$4&lt;=Projects!$C$37+Projects!$D$37-1),Projects!$B$37/Projects!$D$37,"")</f>
        <v/>
      </c>
      <c r="AK43" s="189" t="str">
        <f aca="false">IF(AND(Projects!$C$37&lt;=AK$4,AK$4&lt;=Projects!$C$37+Projects!$D$37-1),Projects!$B$37/Projects!$D$37,"")</f>
        <v/>
      </c>
      <c r="AL43" s="189" t="str">
        <f aca="false">IF(AND(Projects!$C$37&lt;=AL$4,AL$4&lt;=Projects!$C$37+Projects!$D$37-1),Projects!$B$37/Projects!$D$37,"")</f>
        <v/>
      </c>
      <c r="AM43" s="189" t="str">
        <f aca="false">IF(AND(Projects!$C$37&lt;=AM$4,AM$4&lt;=Projects!$C$37+Projects!$D$37-1),Projects!$B$37/Projects!$D$37,"")</f>
        <v/>
      </c>
      <c r="AN43" s="189" t="str">
        <f aca="false">IF(AND(Projects!$C$37&lt;=AN$4,AN$4&lt;=Projects!$C$37+Projects!$D$37-1),Projects!$B$37/Projects!$D$37,"")</f>
        <v/>
      </c>
      <c r="AO43" s="189" t="str">
        <f aca="false">IF(AND(Projects!$C$37&lt;=AO$4,AO$4&lt;=Projects!$C$37+Projects!$D$37-1),Projects!$B$37/Projects!$D$37,"")</f>
        <v/>
      </c>
      <c r="AP43" s="189" t="str">
        <f aca="false">IF(AND(Projects!$C$37&lt;=AP$4,AP$4&lt;=Projects!$C$37+Projects!$D$37-1),Projects!$B$37/Projects!$D$37,"")</f>
        <v/>
      </c>
      <c r="AQ43" s="189" t="str">
        <f aca="false">IF(AND(Projects!$C$37&lt;=AQ$4,AQ$4&lt;=Projects!$C$37+Projects!$D$37-1),Projects!$B$37/Projects!$D$37,"")</f>
        <v/>
      </c>
      <c r="AR43" s="189" t="str">
        <f aca="false">IF(AND(Projects!$C$37&lt;=AR$4,AR$4&lt;=Projects!$C$37+Projects!$D$37-1),Projects!$B$37/Projects!$D$37,"")</f>
        <v/>
      </c>
      <c r="AS43" s="189" t="str">
        <f aca="false">IF(AND(Projects!$C$37&lt;=AS$4,AS$4&lt;=Projects!$C$37+Projects!$D$37-1),Projects!$B$37/Projects!$D$37,"")</f>
        <v/>
      </c>
      <c r="AT43" s="189" t="str">
        <f aca="false">IF(AND(Projects!$C$37&lt;=AT$4,AT$4&lt;=Projects!$C$37+Projects!$D$37-1),Projects!$B$37/Projects!$D$37,"")</f>
        <v/>
      </c>
      <c r="AU43" s="189" t="str">
        <f aca="false">IF(AND(Projects!$C$37&lt;=AU$4,AU$4&lt;=Projects!$C$37+Projects!$D$37-1),Projects!$B$37/Projects!$D$37,"")</f>
        <v/>
      </c>
      <c r="AV43" s="189" t="str">
        <f aca="false">IF(AND(Projects!$C$37&lt;=AV$4,AV$4&lt;=Projects!$C$37+Projects!$D$37-1),Projects!$B$37/Projects!$D$37,"")</f>
        <v/>
      </c>
      <c r="AW43" s="189" t="str">
        <f aca="false">IF(AND(Projects!$C$37&lt;=AW$4,AW$4&lt;=Projects!$C$37+Projects!$D$37-1),Projects!$B$37/Projects!$D$37,"")</f>
        <v/>
      </c>
      <c r="AX43" s="189" t="str">
        <f aca="false">IF(AND(Projects!$C$37&lt;=AX$4,AX$4&lt;=Projects!$C$37+Projects!$D$37-1),Projects!$B$37/Projects!$D$37,"")</f>
        <v/>
      </c>
      <c r="AY43" s="189" t="str">
        <f aca="false">IF(AND(Projects!$C$37&lt;=AY$4,AY$4&lt;=Projects!$C$37+Projects!$D$37-1),Projects!$B$37/Projects!$D$37,"")</f>
        <v/>
      </c>
      <c r="AZ43" s="189" t="str">
        <f aca="false">IF(AND(Projects!$C$37&lt;=AZ$4,AZ$4&lt;=Projects!$C$37+Projects!$D$37-1),Projects!$B$37/Projects!$D$37,"")</f>
        <v/>
      </c>
      <c r="BA43" s="189" t="str">
        <f aca="false">IF(AND(Projects!$C$37&lt;=BA$4,BA$4&lt;=Projects!$C$37+Projects!$D$37-1),Projects!$B$37/Projects!$D$37,"")</f>
        <v/>
      </c>
      <c r="BB43" s="189" t="str">
        <f aca="false">IF(AND(Projects!$C$37&lt;=BB$4,BB$4&lt;=Projects!$C$37+Projects!$D$37-1),Projects!$B$37/Projects!$D$37,"")</f>
        <v/>
      </c>
      <c r="BC43" s="189" t="str">
        <f aca="false">IF(AND(Projects!$C$37&lt;=BC$4,BC$4&lt;=Projects!$C$37+Projects!$D$37-1),Projects!$B$37/Projects!$D$37,"")</f>
        <v/>
      </c>
      <c r="BD43" s="189" t="str">
        <f aca="false">IF(AND(Projects!$C$37&lt;=BD$4,BD$4&lt;=Projects!$C$37+Projects!$D$37-1),Projects!$B$37/Projects!$D$37,"")</f>
        <v/>
      </c>
      <c r="BE43" s="189" t="str">
        <f aca="false">IF(AND(Projects!$C$37&lt;=BE$4,BE$4&lt;=Projects!$C$37+Projects!$D$37-1),Projects!$B$37/Projects!$D$37,"")</f>
        <v/>
      </c>
      <c r="BF43" s="189" t="str">
        <f aca="false">IF(AND(Projects!$C$37&lt;=BF$4,BF$4&lt;=Projects!$C$37+Projects!$D$37-1),Projects!$B$37/Projects!$D$37,"")</f>
        <v/>
      </c>
      <c r="BG43" s="189" t="str">
        <f aca="false">IF(AND(Projects!$C$37&lt;=BG$4,BG$4&lt;=Projects!$C$37+Projects!$D$37-1),Projects!$B$37/Projects!$D$37,"")</f>
        <v/>
      </c>
      <c r="BH43" s="189" t="str">
        <f aca="false">IF(AND(Projects!$C$37&lt;=BH$4,BH$4&lt;=Projects!$C$37+Projects!$D$37-1),Projects!$B$37/Projects!$D$37,"")</f>
        <v/>
      </c>
      <c r="BI43" s="189" t="str">
        <f aca="false">IF(AND(Projects!$C$37&lt;=BI$4,BI$4&lt;=Projects!$C$37+Projects!$D$37-1),Projects!$B$37/Projects!$D$37,"")</f>
        <v/>
      </c>
      <c r="BJ43" s="189" t="str">
        <f aca="false">IF(AND(Projects!$C$37&lt;=BJ$4,BJ$4&lt;=Projects!$C$37+Projects!$D$37-1),Projects!$B$37/Projects!$D$37,"")</f>
        <v/>
      </c>
      <c r="BK43" s="189" t="str">
        <f aca="false">IF(AND(Projects!$C$37&lt;=BK$4,BK$4&lt;=Projects!$C$37+Projects!$D$37-1),Projects!$B$37/Projects!$D$37,"")</f>
        <v/>
      </c>
      <c r="BL43" s="189" t="str">
        <f aca="false">IF(AND(Projects!$C$37&lt;=BL$4,BL$4&lt;=Projects!$C$37+Projects!$D$37-1),Projects!$B$37/Projects!$D$37,"")</f>
        <v/>
      </c>
      <c r="BM43" s="189" t="str">
        <f aca="false">IF(AND(Projects!$C$37&lt;=BM$4,BM$4&lt;=Projects!$C$37+Projects!$D$37-1),Projects!$B$37/Projects!$D$37,"")</f>
        <v/>
      </c>
      <c r="BN43" s="189" t="str">
        <f aca="false">IF(AND(Projects!$C$37&lt;=BN$4,BN$4&lt;=Projects!$C$37+Projects!$D$37-1),Projects!$B$37/Projects!$D$37,"")</f>
        <v/>
      </c>
      <c r="BO43" s="189" t="str">
        <f aca="false">IF(AND(Projects!$C$37&lt;=BO$4,BO$4&lt;=Projects!$C$37+Projects!$D$37-1),Projects!$B$37/Projects!$D$37,"")</f>
        <v/>
      </c>
      <c r="BP43" s="189" t="str">
        <f aca="false">IF(AND(Projects!$C$37&lt;=BP$4,BP$4&lt;=Projects!$C$37+Projects!$D$37-1),Projects!$B$37/Projects!$D$37,"")</f>
        <v/>
      </c>
      <c r="BQ43" s="189" t="str">
        <f aca="false">IF(AND(Projects!$C$37&lt;=BQ$4,BQ$4&lt;=Projects!$C$37+Projects!$D$37-1),Projects!$B$37/Projects!$D$37,"")</f>
        <v/>
      </c>
      <c r="BR43" s="189" t="n">
        <f aca="false">IF(AND(Projects!$C$37&lt;=BR$4,BR$4&lt;=Projects!$C$37+Projects!$D$37-1),Projects!$B$37/Projects!$D$37,"")</f>
        <v>789473.684210526</v>
      </c>
      <c r="BS43" s="189" t="n">
        <f aca="false">IF(AND(Projects!$C$37&lt;=BS$4,BS$4&lt;=Projects!$C$37+Projects!$D$37-1),Projects!$B$37/Projects!$D$37,"")</f>
        <v>789473.684210526</v>
      </c>
      <c r="BT43" s="189" t="n">
        <f aca="false">IF(AND(Projects!$C$37&lt;=BT$4,BT$4&lt;=Projects!$C$37+Projects!$D$37-1),Projects!$B$37/Projects!$D$37,"")</f>
        <v>789473.684210526</v>
      </c>
      <c r="BU43" s="189" t="n">
        <f aca="false">IF(AND(Projects!$C$37&lt;=BU$4,BU$4&lt;=Projects!$C$37+Projects!$D$37-1),Projects!$B$37/Projects!$D$37,"")</f>
        <v>789473.684210526</v>
      </c>
      <c r="BV43" s="189" t="n">
        <f aca="false">IF(AND(Projects!$C$37&lt;=BV$4,BV$4&lt;=Projects!$C$37+Projects!$D$37-1),Projects!$B$37/Projects!$D$37,"")</f>
        <v>789473.684210526</v>
      </c>
      <c r="BW43" s="189" t="n">
        <f aca="false">IF(AND(Projects!$C$37&lt;=BW$4,BW$4&lt;=Projects!$C$37+Projects!$D$37-1),Projects!$B$37/Projects!$D$37,"")</f>
        <v>789473.684210526</v>
      </c>
      <c r="BX43" s="189" t="n">
        <f aca="false">IF(AND(Projects!$C$37&lt;=BX$4,BX$4&lt;=Projects!$C$37+Projects!$D$37-1),Projects!$B$37/Projects!$D$37,"")</f>
        <v>789473.684210526</v>
      </c>
      <c r="BY43" s="189" t="n">
        <f aca="false">IF(AND(Projects!$C$37&lt;=BY$4,BY$4&lt;=Projects!$C$37+Projects!$D$37-1),Projects!$B$37/Projects!$D$37,"")</f>
        <v>789473.684210526</v>
      </c>
      <c r="BZ43" s="189" t="n">
        <f aca="false">IF(AND(Projects!$C$37&lt;=BZ$4,BZ$4&lt;=Projects!$C$37+Projects!$D$37-1),Projects!$B$37/Projects!$D$37,"")</f>
        <v>789473.684210526</v>
      </c>
      <c r="CA43" s="189" t="n">
        <f aca="false">IF(AND(Projects!$C$37&lt;=CA$4,CA$4&lt;=Projects!$C$37+Projects!$D$37-1),Projects!$B$37/Projects!$D$37,"")</f>
        <v>789473.684210526</v>
      </c>
      <c r="CB43" s="189" t="n">
        <f aca="false">IF(AND(Projects!$C$37&lt;=CB$4,CB$4&lt;=Projects!$C$37+Projects!$D$37-1),Projects!$B$37/Projects!$D$37,"")</f>
        <v>789473.684210526</v>
      </c>
      <c r="CC43" s="189" t="n">
        <f aca="false">IF(AND(Projects!$C$37&lt;=CC$4,CC$4&lt;=Projects!$C$37+Projects!$D$37-1),Projects!$B$37/Projects!$D$37,"")</f>
        <v>789473.684210526</v>
      </c>
      <c r="CD43" s="189" t="n">
        <f aca="false">IF(AND(Projects!$C$37&lt;=CD$4,CD$4&lt;=Projects!$C$37+Projects!$D$37-1),Projects!$B$37/Projects!$D$37,"")</f>
        <v>789473.684210526</v>
      </c>
      <c r="CE43" s="189" t="n">
        <f aca="false">IF(AND(Projects!$C$37&lt;=CE$4,CE$4&lt;=Projects!$C$37+Projects!$D$37-1),Projects!$B$37/Projects!$D$37,"")</f>
        <v>789473.684210526</v>
      </c>
      <c r="CF43" s="189" t="n">
        <f aca="false">IF(AND(Projects!$C$37&lt;=CF$4,CF$4&lt;=Projects!$C$37+Projects!$D$37-1),Projects!$B$37/Projects!$D$37,"")</f>
        <v>789473.684210526</v>
      </c>
      <c r="CG43" s="189" t="n">
        <f aca="false">IF(AND(Projects!$C$37&lt;=CG$4,CG$4&lt;=Projects!$C$37+Projects!$D$37-1),Projects!$B$37/Projects!$D$37,"")</f>
        <v>789473.684210526</v>
      </c>
      <c r="CH43" s="189" t="n">
        <f aca="false">IF(AND(Projects!$C$37&lt;=CH$4,CH$4&lt;=Projects!$C$37+Projects!$D$37-1),Projects!$B$37/Projects!$D$37,"")</f>
        <v>789473.684210526</v>
      </c>
      <c r="CI43" s="189" t="n">
        <f aca="false">IF(AND(Projects!$C$37&lt;=CI$4,CI$4&lt;=Projects!$C$37+Projects!$D$37-1),Projects!$B$37/Projects!$D$37,"")</f>
        <v>789473.684210526</v>
      </c>
      <c r="CJ43" s="189" t="n">
        <f aca="false">IF(AND(Projects!$C$37&lt;=CJ$4,CJ$4&lt;=Projects!$C$37+Projects!$D$37-1),Projects!$B$37/Projects!$D$37,"")</f>
        <v>789473.684210526</v>
      </c>
      <c r="CK43" s="189" t="str">
        <f aca="false">IF(AND(Projects!$C$37&lt;=CK$4,CK$4&lt;=Projects!$C$37+Projects!$D$37-1),Projects!$B$37/Projects!$D$37,"")</f>
        <v/>
      </c>
      <c r="CL43" s="189" t="str">
        <f aca="false">IF(AND(Projects!$C$37&lt;=CL$4,CL$4&lt;=Projects!$C$37+Projects!$D$37-1),Projects!$B$37/Projects!$D$37,"")</f>
        <v/>
      </c>
      <c r="CM43" s="189" t="str">
        <f aca="false">IF(AND(Projects!$C$37&lt;=CM$4,CM$4&lt;=Projects!$C$37+Projects!$D$37-1),Projects!$B$37/Projects!$D$37,"")</f>
        <v/>
      </c>
      <c r="CN43" s="189" t="str">
        <f aca="false">IF(AND(Projects!$C$37&lt;=CN$4,CN$4&lt;=Projects!$C$37+Projects!$D$37-1),Projects!$B$37/Projects!$D$37,"")</f>
        <v/>
      </c>
      <c r="CO43" s="189" t="str">
        <f aca="false">IF(AND(Projects!$C$37&lt;=CO$4,CO$4&lt;=Projects!$C$37+Projects!$D$37-1),Projects!$B$37/Projects!$D$37,"")</f>
        <v/>
      </c>
      <c r="CP43" s="189" t="str">
        <f aca="false">IF(AND(Projects!$C$37&lt;=CP$4,CP$4&lt;=Projects!$C$37+Projects!$D$37-1),Projects!$B$37/Projects!$D$37,"")</f>
        <v/>
      </c>
      <c r="CQ43" s="189" t="str">
        <f aca="false">IF(AND(Projects!$C$37&lt;=CQ$4,CQ$4&lt;=Projects!$C$37+Projects!$D$37-1),Projects!$B$37/Projects!$D$37,"")</f>
        <v/>
      </c>
      <c r="CR43" s="189" t="str">
        <f aca="false">IF(AND(Projects!$C$37&lt;=CR$4,CR$4&lt;=Projects!$C$37+Projects!$D$37-1),Projects!$B$37/Projects!$D$37,"")</f>
        <v/>
      </c>
      <c r="CS43" s="189" t="str">
        <f aca="false">IF(AND(Projects!$C$37&lt;=CS$4,CS$4&lt;=Projects!$C$37+Projects!$D$37-1),Projects!$B$37/Projects!$D$37,"")</f>
        <v/>
      </c>
      <c r="CT43" s="189" t="str">
        <f aca="false">IF(AND(Projects!$C$37&lt;=CT$4,CT$4&lt;=Projects!$C$37+Projects!$D$37-1),Projects!$B$37/Projects!$D$37,"")</f>
        <v/>
      </c>
      <c r="CU43" s="189" t="str">
        <f aca="false">IF(AND(Projects!$C$37&lt;=CU$4,CU$4&lt;=Projects!$C$37+Projects!$D$37-1),Projects!$B$37/Projects!$D$37,"")</f>
        <v/>
      </c>
      <c r="CV43" s="189" t="str">
        <f aca="false">IF(AND(Projects!$C$37&lt;=CV$4,CV$4&lt;=Projects!$C$37+Projects!$D$37-1),Projects!$B$37/Projects!$D$37,"")</f>
        <v/>
      </c>
      <c r="CW43" s="189" t="str">
        <f aca="false">IF(AND(Projects!$C$37&lt;=CW$4,CW$4&lt;=Projects!$C$37+Projects!$D$37-1),Projects!$B$37/Projects!$D$37,"")</f>
        <v/>
      </c>
      <c r="CX43" s="189" t="str">
        <f aca="false">IF(AND(Projects!$C$37&lt;=CX$4,CX$4&lt;=Projects!$C$37+Projects!$D$37-1),Projects!$B$37/Projects!$D$37,"")</f>
        <v/>
      </c>
      <c r="CY43" s="189" t="str">
        <f aca="false">IF(AND(Projects!$C$37&lt;=CY$4,CY$4&lt;=Projects!$C$37+Projects!$D$37-1),Projects!$B$37/Projects!$D$37,"")</f>
        <v/>
      </c>
      <c r="CZ43" s="189" t="str">
        <f aca="false">IF(AND(Projects!$C$37&lt;=CZ$4,CZ$4&lt;=Projects!$C$37+Projects!$D$37-1),Projects!$B$37/Projects!$D$37,"")</f>
        <v/>
      </c>
      <c r="DA43" s="189" t="str">
        <f aca="false">IF(AND(Projects!$C$37&lt;=DA$4,DA$4&lt;=Projects!$C$37+Projects!$D$37-1),Projects!$B$37/Projects!$D$37,"")</f>
        <v/>
      </c>
      <c r="DB43" s="189" t="str">
        <f aca="false">IF(AND(Projects!$C$37&lt;=DB$4,DB$4&lt;=Projects!$C$37+Projects!$D$37-1),Projects!$B$37/Projects!$D$37,"")</f>
        <v/>
      </c>
    </row>
    <row r="44" s="1" customFormat="true" ht="15" hidden="false" customHeight="true" outlineLevel="0" collapsed="false">
      <c r="A44" s="185" t="s">
        <v>41</v>
      </c>
      <c r="B44" s="186" t="n">
        <f aca="false">Projects!$B$38</f>
        <v>15000000</v>
      </c>
      <c r="C44" s="187" t="n">
        <f aca="false">EDATE(Model!$E$2,Projects!$C$38-1)</f>
        <v>48092</v>
      </c>
      <c r="D44" s="187" t="n">
        <f aca="false">EDATE(Model!$E$2,Projects!$C$38+Projects!$D$38-2)</f>
        <v>48639</v>
      </c>
      <c r="E44" s="188" t="n">
        <f aca="false">Projects!$D$38</f>
        <v>19</v>
      </c>
      <c r="F44" s="186" t="n">
        <f aca="false">Projects!$B$38/Projects!$D$38</f>
        <v>789473.684210526</v>
      </c>
      <c r="G44" s="189" t="str">
        <f aca="false">IF(AND(Projects!$C$38&lt;=G$4,G$4&lt;=Projects!$C$38+Projects!$D$38-1),Projects!$B$38/Projects!$D$38,"")</f>
        <v/>
      </c>
      <c r="H44" s="189" t="str">
        <f aca="false">IF(AND(Projects!$C$38&lt;=H$4,H$4&lt;=Projects!$C$38+Projects!$D$38-1),Projects!$B$38/Projects!$D$38,"")</f>
        <v/>
      </c>
      <c r="I44" s="189" t="str">
        <f aca="false">IF(AND(Projects!$C$38&lt;=I$4,I$4&lt;=Projects!$C$38+Projects!$D$38-1),Projects!$B$38/Projects!$D$38,"")</f>
        <v/>
      </c>
      <c r="J44" s="189" t="str">
        <f aca="false">IF(AND(Projects!$C$38&lt;=J$4,J$4&lt;=Projects!$C$38+Projects!$D$38-1),Projects!$B$38/Projects!$D$38,"")</f>
        <v/>
      </c>
      <c r="K44" s="189" t="str">
        <f aca="false">IF(AND(Projects!$C$38&lt;=K$4,K$4&lt;=Projects!$C$38+Projects!$D$38-1),Projects!$B$38/Projects!$D$38,"")</f>
        <v/>
      </c>
      <c r="L44" s="189" t="str">
        <f aca="false">IF(AND(Projects!$C$38&lt;=L$4,L$4&lt;=Projects!$C$38+Projects!$D$38-1),Projects!$B$38/Projects!$D$38,"")</f>
        <v/>
      </c>
      <c r="M44" s="189" t="str">
        <f aca="false">IF(AND(Projects!$C$38&lt;=M$4,M$4&lt;=Projects!$C$38+Projects!$D$38-1),Projects!$B$38/Projects!$D$38,"")</f>
        <v/>
      </c>
      <c r="N44" s="189" t="str">
        <f aca="false">IF(AND(Projects!$C$38&lt;=N$4,N$4&lt;=Projects!$C$38+Projects!$D$38-1),Projects!$B$38/Projects!$D$38,"")</f>
        <v/>
      </c>
      <c r="O44" s="189" t="str">
        <f aca="false">IF(AND(Projects!$C$38&lt;=O$4,O$4&lt;=Projects!$C$38+Projects!$D$38-1),Projects!$B$38/Projects!$D$38,"")</f>
        <v/>
      </c>
      <c r="P44" s="189" t="str">
        <f aca="false">IF(AND(Projects!$C$38&lt;=P$4,P$4&lt;=Projects!$C$38+Projects!$D$38-1),Projects!$B$38/Projects!$D$38,"")</f>
        <v/>
      </c>
      <c r="Q44" s="189" t="str">
        <f aca="false">IF(AND(Projects!$C$38&lt;=Q$4,Q$4&lt;=Projects!$C$38+Projects!$D$38-1),Projects!$B$38/Projects!$D$38,"")</f>
        <v/>
      </c>
      <c r="R44" s="189" t="str">
        <f aca="false">IF(AND(Projects!$C$38&lt;=R$4,R$4&lt;=Projects!$C$38+Projects!$D$38-1),Projects!$B$38/Projects!$D$38,"")</f>
        <v/>
      </c>
      <c r="S44" s="189" t="str">
        <f aca="false">IF(AND(Projects!$C$38&lt;=S$4,S$4&lt;=Projects!$C$38+Projects!$D$38-1),Projects!$B$38/Projects!$D$38,"")</f>
        <v/>
      </c>
      <c r="T44" s="189" t="str">
        <f aca="false">IF(AND(Projects!$C$38&lt;=T$4,T$4&lt;=Projects!$C$38+Projects!$D$38-1),Projects!$B$38/Projects!$D$38,"")</f>
        <v/>
      </c>
      <c r="U44" s="189" t="str">
        <f aca="false">IF(AND(Projects!$C$38&lt;=U$4,U$4&lt;=Projects!$C$38+Projects!$D$38-1),Projects!$B$38/Projects!$D$38,"")</f>
        <v/>
      </c>
      <c r="V44" s="189" t="str">
        <f aca="false">IF(AND(Projects!$C$38&lt;=V$4,V$4&lt;=Projects!$C$38+Projects!$D$38-1),Projects!$B$38/Projects!$D$38,"")</f>
        <v/>
      </c>
      <c r="W44" s="189" t="str">
        <f aca="false">IF(AND(Projects!$C$38&lt;=W$4,W$4&lt;=Projects!$C$38+Projects!$D$38-1),Projects!$B$38/Projects!$D$38,"")</f>
        <v/>
      </c>
      <c r="X44" s="189" t="str">
        <f aca="false">IF(AND(Projects!$C$38&lt;=X$4,X$4&lt;=Projects!$C$38+Projects!$D$38-1),Projects!$B$38/Projects!$D$38,"")</f>
        <v/>
      </c>
      <c r="Y44" s="189" t="str">
        <f aca="false">IF(AND(Projects!$C$38&lt;=Y$4,Y$4&lt;=Projects!$C$38+Projects!$D$38-1),Projects!$B$38/Projects!$D$38,"")</f>
        <v/>
      </c>
      <c r="Z44" s="189" t="str">
        <f aca="false">IF(AND(Projects!$C$38&lt;=Z$4,Z$4&lt;=Projects!$C$38+Projects!$D$38-1),Projects!$B$38/Projects!$D$38,"")</f>
        <v/>
      </c>
      <c r="AA44" s="189" t="str">
        <f aca="false">IF(AND(Projects!$C$38&lt;=AA$4,AA$4&lt;=Projects!$C$38+Projects!$D$38-1),Projects!$B$38/Projects!$D$38,"")</f>
        <v/>
      </c>
      <c r="AB44" s="189" t="str">
        <f aca="false">IF(AND(Projects!$C$38&lt;=AB$4,AB$4&lt;=Projects!$C$38+Projects!$D$38-1),Projects!$B$38/Projects!$D$38,"")</f>
        <v/>
      </c>
      <c r="AC44" s="189" t="str">
        <f aca="false">IF(AND(Projects!$C$38&lt;=AC$4,AC$4&lt;=Projects!$C$38+Projects!$D$38-1),Projects!$B$38/Projects!$D$38,"")</f>
        <v/>
      </c>
      <c r="AD44" s="189" t="str">
        <f aca="false">IF(AND(Projects!$C$38&lt;=AD$4,AD$4&lt;=Projects!$C$38+Projects!$D$38-1),Projects!$B$38/Projects!$D$38,"")</f>
        <v/>
      </c>
      <c r="AE44" s="189" t="str">
        <f aca="false">IF(AND(Projects!$C$38&lt;=AE$4,AE$4&lt;=Projects!$C$38+Projects!$D$38-1),Projects!$B$38/Projects!$D$38,"")</f>
        <v/>
      </c>
      <c r="AF44" s="189" t="str">
        <f aca="false">IF(AND(Projects!$C$38&lt;=AF$4,AF$4&lt;=Projects!$C$38+Projects!$D$38-1),Projects!$B$38/Projects!$D$38,"")</f>
        <v/>
      </c>
      <c r="AG44" s="189" t="str">
        <f aca="false">IF(AND(Projects!$C$38&lt;=AG$4,AG$4&lt;=Projects!$C$38+Projects!$D$38-1),Projects!$B$38/Projects!$D$38,"")</f>
        <v/>
      </c>
      <c r="AH44" s="189" t="str">
        <f aca="false">IF(AND(Projects!$C$38&lt;=AH$4,AH$4&lt;=Projects!$C$38+Projects!$D$38-1),Projects!$B$38/Projects!$D$38,"")</f>
        <v/>
      </c>
      <c r="AI44" s="189" t="str">
        <f aca="false">IF(AND(Projects!$C$38&lt;=AI$4,AI$4&lt;=Projects!$C$38+Projects!$D$38-1),Projects!$B$38/Projects!$D$38,"")</f>
        <v/>
      </c>
      <c r="AJ44" s="189" t="str">
        <f aca="false">IF(AND(Projects!$C$38&lt;=AJ$4,AJ$4&lt;=Projects!$C$38+Projects!$D$38-1),Projects!$B$38/Projects!$D$38,"")</f>
        <v/>
      </c>
      <c r="AK44" s="189" t="str">
        <f aca="false">IF(AND(Projects!$C$38&lt;=AK$4,AK$4&lt;=Projects!$C$38+Projects!$D$38-1),Projects!$B$38/Projects!$D$38,"")</f>
        <v/>
      </c>
      <c r="AL44" s="189" t="str">
        <f aca="false">IF(AND(Projects!$C$38&lt;=AL$4,AL$4&lt;=Projects!$C$38+Projects!$D$38-1),Projects!$B$38/Projects!$D$38,"")</f>
        <v/>
      </c>
      <c r="AM44" s="189" t="str">
        <f aca="false">IF(AND(Projects!$C$38&lt;=AM$4,AM$4&lt;=Projects!$C$38+Projects!$D$38-1),Projects!$B$38/Projects!$D$38,"")</f>
        <v/>
      </c>
      <c r="AN44" s="189" t="str">
        <f aca="false">IF(AND(Projects!$C$38&lt;=AN$4,AN$4&lt;=Projects!$C$38+Projects!$D$38-1),Projects!$B$38/Projects!$D$38,"")</f>
        <v/>
      </c>
      <c r="AO44" s="189" t="str">
        <f aca="false">IF(AND(Projects!$C$38&lt;=AO$4,AO$4&lt;=Projects!$C$38+Projects!$D$38-1),Projects!$B$38/Projects!$D$38,"")</f>
        <v/>
      </c>
      <c r="AP44" s="189" t="str">
        <f aca="false">IF(AND(Projects!$C$38&lt;=AP$4,AP$4&lt;=Projects!$C$38+Projects!$D$38-1),Projects!$B$38/Projects!$D$38,"")</f>
        <v/>
      </c>
      <c r="AQ44" s="189" t="str">
        <f aca="false">IF(AND(Projects!$C$38&lt;=AQ$4,AQ$4&lt;=Projects!$C$38+Projects!$D$38-1),Projects!$B$38/Projects!$D$38,"")</f>
        <v/>
      </c>
      <c r="AR44" s="189" t="str">
        <f aca="false">IF(AND(Projects!$C$38&lt;=AR$4,AR$4&lt;=Projects!$C$38+Projects!$D$38-1),Projects!$B$38/Projects!$D$38,"")</f>
        <v/>
      </c>
      <c r="AS44" s="189" t="str">
        <f aca="false">IF(AND(Projects!$C$38&lt;=AS$4,AS$4&lt;=Projects!$C$38+Projects!$D$38-1),Projects!$B$38/Projects!$D$38,"")</f>
        <v/>
      </c>
      <c r="AT44" s="189" t="str">
        <f aca="false">IF(AND(Projects!$C$38&lt;=AT$4,AT$4&lt;=Projects!$C$38+Projects!$D$38-1),Projects!$B$38/Projects!$D$38,"")</f>
        <v/>
      </c>
      <c r="AU44" s="189" t="str">
        <f aca="false">IF(AND(Projects!$C$38&lt;=AU$4,AU$4&lt;=Projects!$C$38+Projects!$D$38-1),Projects!$B$38/Projects!$D$38,"")</f>
        <v/>
      </c>
      <c r="AV44" s="189" t="str">
        <f aca="false">IF(AND(Projects!$C$38&lt;=AV$4,AV$4&lt;=Projects!$C$38+Projects!$D$38-1),Projects!$B$38/Projects!$D$38,"")</f>
        <v/>
      </c>
      <c r="AW44" s="189" t="str">
        <f aca="false">IF(AND(Projects!$C$38&lt;=AW$4,AW$4&lt;=Projects!$C$38+Projects!$D$38-1),Projects!$B$38/Projects!$D$38,"")</f>
        <v/>
      </c>
      <c r="AX44" s="189" t="str">
        <f aca="false">IF(AND(Projects!$C$38&lt;=AX$4,AX$4&lt;=Projects!$C$38+Projects!$D$38-1),Projects!$B$38/Projects!$D$38,"")</f>
        <v/>
      </c>
      <c r="AY44" s="189" t="str">
        <f aca="false">IF(AND(Projects!$C$38&lt;=AY$4,AY$4&lt;=Projects!$C$38+Projects!$D$38-1),Projects!$B$38/Projects!$D$38,"")</f>
        <v/>
      </c>
      <c r="AZ44" s="189" t="str">
        <f aca="false">IF(AND(Projects!$C$38&lt;=AZ$4,AZ$4&lt;=Projects!$C$38+Projects!$D$38-1),Projects!$B$38/Projects!$D$38,"")</f>
        <v/>
      </c>
      <c r="BA44" s="189" t="str">
        <f aca="false">IF(AND(Projects!$C$38&lt;=BA$4,BA$4&lt;=Projects!$C$38+Projects!$D$38-1),Projects!$B$38/Projects!$D$38,"")</f>
        <v/>
      </c>
      <c r="BB44" s="189" t="str">
        <f aca="false">IF(AND(Projects!$C$38&lt;=BB$4,BB$4&lt;=Projects!$C$38+Projects!$D$38-1),Projects!$B$38/Projects!$D$38,"")</f>
        <v/>
      </c>
      <c r="BC44" s="189" t="str">
        <f aca="false">IF(AND(Projects!$C$38&lt;=BC$4,BC$4&lt;=Projects!$C$38+Projects!$D$38-1),Projects!$B$38/Projects!$D$38,"")</f>
        <v/>
      </c>
      <c r="BD44" s="189" t="str">
        <f aca="false">IF(AND(Projects!$C$38&lt;=BD$4,BD$4&lt;=Projects!$C$38+Projects!$D$38-1),Projects!$B$38/Projects!$D$38,"")</f>
        <v/>
      </c>
      <c r="BE44" s="189" t="str">
        <f aca="false">IF(AND(Projects!$C$38&lt;=BE$4,BE$4&lt;=Projects!$C$38+Projects!$D$38-1),Projects!$B$38/Projects!$D$38,"")</f>
        <v/>
      </c>
      <c r="BF44" s="189" t="str">
        <f aca="false">IF(AND(Projects!$C$38&lt;=BF$4,BF$4&lt;=Projects!$C$38+Projects!$D$38-1),Projects!$B$38/Projects!$D$38,"")</f>
        <v/>
      </c>
      <c r="BG44" s="189" t="str">
        <f aca="false">IF(AND(Projects!$C$38&lt;=BG$4,BG$4&lt;=Projects!$C$38+Projects!$D$38-1),Projects!$B$38/Projects!$D$38,"")</f>
        <v/>
      </c>
      <c r="BH44" s="189" t="str">
        <f aca="false">IF(AND(Projects!$C$38&lt;=BH$4,BH$4&lt;=Projects!$C$38+Projects!$D$38-1),Projects!$B$38/Projects!$D$38,"")</f>
        <v/>
      </c>
      <c r="BI44" s="189" t="str">
        <f aca="false">IF(AND(Projects!$C$38&lt;=BI$4,BI$4&lt;=Projects!$C$38+Projects!$D$38-1),Projects!$B$38/Projects!$D$38,"")</f>
        <v/>
      </c>
      <c r="BJ44" s="189" t="str">
        <f aca="false">IF(AND(Projects!$C$38&lt;=BJ$4,BJ$4&lt;=Projects!$C$38+Projects!$D$38-1),Projects!$B$38/Projects!$D$38,"")</f>
        <v/>
      </c>
      <c r="BK44" s="189" t="str">
        <f aca="false">IF(AND(Projects!$C$38&lt;=BK$4,BK$4&lt;=Projects!$C$38+Projects!$D$38-1),Projects!$B$38/Projects!$D$38,"")</f>
        <v/>
      </c>
      <c r="BL44" s="189" t="str">
        <f aca="false">IF(AND(Projects!$C$38&lt;=BL$4,BL$4&lt;=Projects!$C$38+Projects!$D$38-1),Projects!$B$38/Projects!$D$38,"")</f>
        <v/>
      </c>
      <c r="BM44" s="189" t="str">
        <f aca="false">IF(AND(Projects!$C$38&lt;=BM$4,BM$4&lt;=Projects!$C$38+Projects!$D$38-1),Projects!$B$38/Projects!$D$38,"")</f>
        <v/>
      </c>
      <c r="BN44" s="189" t="str">
        <f aca="false">IF(AND(Projects!$C$38&lt;=BN$4,BN$4&lt;=Projects!$C$38+Projects!$D$38-1),Projects!$B$38/Projects!$D$38,"")</f>
        <v/>
      </c>
      <c r="BO44" s="189" t="str">
        <f aca="false">IF(AND(Projects!$C$38&lt;=BO$4,BO$4&lt;=Projects!$C$38+Projects!$D$38-1),Projects!$B$38/Projects!$D$38,"")</f>
        <v/>
      </c>
      <c r="BP44" s="189" t="str">
        <f aca="false">IF(AND(Projects!$C$38&lt;=BP$4,BP$4&lt;=Projects!$C$38+Projects!$D$38-1),Projects!$B$38/Projects!$D$38,"")</f>
        <v/>
      </c>
      <c r="BQ44" s="189" t="str">
        <f aca="false">IF(AND(Projects!$C$38&lt;=BQ$4,BQ$4&lt;=Projects!$C$38+Projects!$D$38-1),Projects!$B$38/Projects!$D$38,"")</f>
        <v/>
      </c>
      <c r="BR44" s="189" t="str">
        <f aca="false">IF(AND(Projects!$C$38&lt;=BR$4,BR$4&lt;=Projects!$C$38+Projects!$D$38-1),Projects!$B$38/Projects!$D$38,"")</f>
        <v/>
      </c>
      <c r="BS44" s="189" t="str">
        <f aca="false">IF(AND(Projects!$C$38&lt;=BS$4,BS$4&lt;=Projects!$C$38+Projects!$D$38-1),Projects!$B$38/Projects!$D$38,"")</f>
        <v/>
      </c>
      <c r="BT44" s="189" t="n">
        <f aca="false">IF(AND(Projects!$C$38&lt;=BT$4,BT$4&lt;=Projects!$C$38+Projects!$D$38-1),Projects!$B$38/Projects!$D$38,"")</f>
        <v>789473.684210526</v>
      </c>
      <c r="BU44" s="189" t="n">
        <f aca="false">IF(AND(Projects!$C$38&lt;=BU$4,BU$4&lt;=Projects!$C$38+Projects!$D$38-1),Projects!$B$38/Projects!$D$38,"")</f>
        <v>789473.684210526</v>
      </c>
      <c r="BV44" s="189" t="n">
        <f aca="false">IF(AND(Projects!$C$38&lt;=BV$4,BV$4&lt;=Projects!$C$38+Projects!$D$38-1),Projects!$B$38/Projects!$D$38,"")</f>
        <v>789473.684210526</v>
      </c>
      <c r="BW44" s="189" t="n">
        <f aca="false">IF(AND(Projects!$C$38&lt;=BW$4,BW$4&lt;=Projects!$C$38+Projects!$D$38-1),Projects!$B$38/Projects!$D$38,"")</f>
        <v>789473.684210526</v>
      </c>
      <c r="BX44" s="189" t="n">
        <f aca="false">IF(AND(Projects!$C$38&lt;=BX$4,BX$4&lt;=Projects!$C$38+Projects!$D$38-1),Projects!$B$38/Projects!$D$38,"")</f>
        <v>789473.684210526</v>
      </c>
      <c r="BY44" s="189" t="n">
        <f aca="false">IF(AND(Projects!$C$38&lt;=BY$4,BY$4&lt;=Projects!$C$38+Projects!$D$38-1),Projects!$B$38/Projects!$D$38,"")</f>
        <v>789473.684210526</v>
      </c>
      <c r="BZ44" s="189" t="n">
        <f aca="false">IF(AND(Projects!$C$38&lt;=BZ$4,BZ$4&lt;=Projects!$C$38+Projects!$D$38-1),Projects!$B$38/Projects!$D$38,"")</f>
        <v>789473.684210526</v>
      </c>
      <c r="CA44" s="189" t="n">
        <f aca="false">IF(AND(Projects!$C$38&lt;=CA$4,CA$4&lt;=Projects!$C$38+Projects!$D$38-1),Projects!$B$38/Projects!$D$38,"")</f>
        <v>789473.684210526</v>
      </c>
      <c r="CB44" s="189" t="n">
        <f aca="false">IF(AND(Projects!$C$38&lt;=CB$4,CB$4&lt;=Projects!$C$38+Projects!$D$38-1),Projects!$B$38/Projects!$D$38,"")</f>
        <v>789473.684210526</v>
      </c>
      <c r="CC44" s="189" t="n">
        <f aca="false">IF(AND(Projects!$C$38&lt;=CC$4,CC$4&lt;=Projects!$C$38+Projects!$D$38-1),Projects!$B$38/Projects!$D$38,"")</f>
        <v>789473.684210526</v>
      </c>
      <c r="CD44" s="189" t="n">
        <f aca="false">IF(AND(Projects!$C$38&lt;=CD$4,CD$4&lt;=Projects!$C$38+Projects!$D$38-1),Projects!$B$38/Projects!$D$38,"")</f>
        <v>789473.684210526</v>
      </c>
      <c r="CE44" s="189" t="n">
        <f aca="false">IF(AND(Projects!$C$38&lt;=CE$4,CE$4&lt;=Projects!$C$38+Projects!$D$38-1),Projects!$B$38/Projects!$D$38,"")</f>
        <v>789473.684210526</v>
      </c>
      <c r="CF44" s="189" t="n">
        <f aca="false">IF(AND(Projects!$C$38&lt;=CF$4,CF$4&lt;=Projects!$C$38+Projects!$D$38-1),Projects!$B$38/Projects!$D$38,"")</f>
        <v>789473.684210526</v>
      </c>
      <c r="CG44" s="189" t="n">
        <f aca="false">IF(AND(Projects!$C$38&lt;=CG$4,CG$4&lt;=Projects!$C$38+Projects!$D$38-1),Projects!$B$38/Projects!$D$38,"")</f>
        <v>789473.684210526</v>
      </c>
      <c r="CH44" s="189" t="n">
        <f aca="false">IF(AND(Projects!$C$38&lt;=CH$4,CH$4&lt;=Projects!$C$38+Projects!$D$38-1),Projects!$B$38/Projects!$D$38,"")</f>
        <v>789473.684210526</v>
      </c>
      <c r="CI44" s="189" t="n">
        <f aca="false">IF(AND(Projects!$C$38&lt;=CI$4,CI$4&lt;=Projects!$C$38+Projects!$D$38-1),Projects!$B$38/Projects!$D$38,"")</f>
        <v>789473.684210526</v>
      </c>
      <c r="CJ44" s="189" t="n">
        <f aca="false">IF(AND(Projects!$C$38&lt;=CJ$4,CJ$4&lt;=Projects!$C$38+Projects!$D$38-1),Projects!$B$38/Projects!$D$38,"")</f>
        <v>789473.684210526</v>
      </c>
      <c r="CK44" s="189" t="n">
        <f aca="false">IF(AND(Projects!$C$38&lt;=CK$4,CK$4&lt;=Projects!$C$38+Projects!$D$38-1),Projects!$B$38/Projects!$D$38,"")</f>
        <v>789473.684210526</v>
      </c>
      <c r="CL44" s="189" t="n">
        <f aca="false">IF(AND(Projects!$C$38&lt;=CL$4,CL$4&lt;=Projects!$C$38+Projects!$D$38-1),Projects!$B$38/Projects!$D$38,"")</f>
        <v>789473.684210526</v>
      </c>
      <c r="CM44" s="189" t="str">
        <f aca="false">IF(AND(Projects!$C$38&lt;=CM$4,CM$4&lt;=Projects!$C$38+Projects!$D$38-1),Projects!$B$38/Projects!$D$38,"")</f>
        <v/>
      </c>
      <c r="CN44" s="189" t="str">
        <f aca="false">IF(AND(Projects!$C$38&lt;=CN$4,CN$4&lt;=Projects!$C$38+Projects!$D$38-1),Projects!$B$38/Projects!$D$38,"")</f>
        <v/>
      </c>
      <c r="CO44" s="189" t="str">
        <f aca="false">IF(AND(Projects!$C$38&lt;=CO$4,CO$4&lt;=Projects!$C$38+Projects!$D$38-1),Projects!$B$38/Projects!$D$38,"")</f>
        <v/>
      </c>
      <c r="CP44" s="189" t="str">
        <f aca="false">IF(AND(Projects!$C$38&lt;=CP$4,CP$4&lt;=Projects!$C$38+Projects!$D$38-1),Projects!$B$38/Projects!$D$38,"")</f>
        <v/>
      </c>
      <c r="CQ44" s="189" t="str">
        <f aca="false">IF(AND(Projects!$C$38&lt;=CQ$4,CQ$4&lt;=Projects!$C$38+Projects!$D$38-1),Projects!$B$38/Projects!$D$38,"")</f>
        <v/>
      </c>
      <c r="CR44" s="189" t="str">
        <f aca="false">IF(AND(Projects!$C$38&lt;=CR$4,CR$4&lt;=Projects!$C$38+Projects!$D$38-1),Projects!$B$38/Projects!$D$38,"")</f>
        <v/>
      </c>
      <c r="CS44" s="189" t="str">
        <f aca="false">IF(AND(Projects!$C$38&lt;=CS$4,CS$4&lt;=Projects!$C$38+Projects!$D$38-1),Projects!$B$38/Projects!$D$38,"")</f>
        <v/>
      </c>
      <c r="CT44" s="189" t="str">
        <f aca="false">IF(AND(Projects!$C$38&lt;=CT$4,CT$4&lt;=Projects!$C$38+Projects!$D$38-1),Projects!$B$38/Projects!$D$38,"")</f>
        <v/>
      </c>
      <c r="CU44" s="189" t="str">
        <f aca="false">IF(AND(Projects!$C$38&lt;=CU$4,CU$4&lt;=Projects!$C$38+Projects!$D$38-1),Projects!$B$38/Projects!$D$38,"")</f>
        <v/>
      </c>
      <c r="CV44" s="189" t="str">
        <f aca="false">IF(AND(Projects!$C$38&lt;=CV$4,CV$4&lt;=Projects!$C$38+Projects!$D$38-1),Projects!$B$38/Projects!$D$38,"")</f>
        <v/>
      </c>
      <c r="CW44" s="189" t="str">
        <f aca="false">IF(AND(Projects!$C$38&lt;=CW$4,CW$4&lt;=Projects!$C$38+Projects!$D$38-1),Projects!$B$38/Projects!$D$38,"")</f>
        <v/>
      </c>
      <c r="CX44" s="189" t="str">
        <f aca="false">IF(AND(Projects!$C$38&lt;=CX$4,CX$4&lt;=Projects!$C$38+Projects!$D$38-1),Projects!$B$38/Projects!$D$38,"")</f>
        <v/>
      </c>
      <c r="CY44" s="189" t="str">
        <f aca="false">IF(AND(Projects!$C$38&lt;=CY$4,CY$4&lt;=Projects!$C$38+Projects!$D$38-1),Projects!$B$38/Projects!$D$38,"")</f>
        <v/>
      </c>
      <c r="CZ44" s="189" t="str">
        <f aca="false">IF(AND(Projects!$C$38&lt;=CZ$4,CZ$4&lt;=Projects!$C$38+Projects!$D$38-1),Projects!$B$38/Projects!$D$38,"")</f>
        <v/>
      </c>
      <c r="DA44" s="189" t="str">
        <f aca="false">IF(AND(Projects!$C$38&lt;=DA$4,DA$4&lt;=Projects!$C$38+Projects!$D$38-1),Projects!$B$38/Projects!$D$38,"")</f>
        <v/>
      </c>
      <c r="DB44" s="189" t="str">
        <f aca="false">IF(AND(Projects!$C$38&lt;=DB$4,DB$4&lt;=Projects!$C$38+Projects!$D$38-1),Projects!$B$38/Projects!$D$38,"")</f>
        <v/>
      </c>
    </row>
    <row r="45" s="1" customFormat="true" ht="15" hidden="false" customHeight="true" outlineLevel="0" collapsed="false">
      <c r="A45" s="185" t="s">
        <v>42</v>
      </c>
      <c r="B45" s="186" t="n">
        <f aca="false">Projects!$B$39</f>
        <v>18000000</v>
      </c>
      <c r="C45" s="187" t="n">
        <f aca="false">EDATE(Model!$E$2,Projects!$C$39-1)</f>
        <v>48153</v>
      </c>
      <c r="D45" s="187" t="n">
        <f aca="false">EDATE(Model!$E$2,Projects!$C$39+Projects!$D$39-2)</f>
        <v>48700</v>
      </c>
      <c r="E45" s="188" t="n">
        <f aca="false">Projects!$D$39</f>
        <v>19</v>
      </c>
      <c r="F45" s="186" t="n">
        <f aca="false">Projects!$B$39/Projects!$D$39</f>
        <v>947368.421052632</v>
      </c>
      <c r="G45" s="189" t="str">
        <f aca="false">IF(AND(Projects!$C$39&lt;=G$4,G$4&lt;=Projects!$C$39+Projects!$D$39-1),Projects!$B$39/Projects!$D$39,"")</f>
        <v/>
      </c>
      <c r="H45" s="189" t="str">
        <f aca="false">IF(AND(Projects!$C$39&lt;=H$4,H$4&lt;=Projects!$C$39+Projects!$D$39-1),Projects!$B$39/Projects!$D$39,"")</f>
        <v/>
      </c>
      <c r="I45" s="189" t="str">
        <f aca="false">IF(AND(Projects!$C$39&lt;=I$4,I$4&lt;=Projects!$C$39+Projects!$D$39-1),Projects!$B$39/Projects!$D$39,"")</f>
        <v/>
      </c>
      <c r="J45" s="189" t="str">
        <f aca="false">IF(AND(Projects!$C$39&lt;=J$4,J$4&lt;=Projects!$C$39+Projects!$D$39-1),Projects!$B$39/Projects!$D$39,"")</f>
        <v/>
      </c>
      <c r="K45" s="189" t="str">
        <f aca="false">IF(AND(Projects!$C$39&lt;=K$4,K$4&lt;=Projects!$C$39+Projects!$D$39-1),Projects!$B$39/Projects!$D$39,"")</f>
        <v/>
      </c>
      <c r="L45" s="189" t="str">
        <f aca="false">IF(AND(Projects!$C$39&lt;=L$4,L$4&lt;=Projects!$C$39+Projects!$D$39-1),Projects!$B$39/Projects!$D$39,"")</f>
        <v/>
      </c>
      <c r="M45" s="189" t="str">
        <f aca="false">IF(AND(Projects!$C$39&lt;=M$4,M$4&lt;=Projects!$C$39+Projects!$D$39-1),Projects!$B$39/Projects!$D$39,"")</f>
        <v/>
      </c>
      <c r="N45" s="189" t="str">
        <f aca="false">IF(AND(Projects!$C$39&lt;=N$4,N$4&lt;=Projects!$C$39+Projects!$D$39-1),Projects!$B$39/Projects!$D$39,"")</f>
        <v/>
      </c>
      <c r="O45" s="189" t="str">
        <f aca="false">IF(AND(Projects!$C$39&lt;=O$4,O$4&lt;=Projects!$C$39+Projects!$D$39-1),Projects!$B$39/Projects!$D$39,"")</f>
        <v/>
      </c>
      <c r="P45" s="189" t="str">
        <f aca="false">IF(AND(Projects!$C$39&lt;=P$4,P$4&lt;=Projects!$C$39+Projects!$D$39-1),Projects!$B$39/Projects!$D$39,"")</f>
        <v/>
      </c>
      <c r="Q45" s="189" t="str">
        <f aca="false">IF(AND(Projects!$C$39&lt;=Q$4,Q$4&lt;=Projects!$C$39+Projects!$D$39-1),Projects!$B$39/Projects!$D$39,"")</f>
        <v/>
      </c>
      <c r="R45" s="189" t="str">
        <f aca="false">IF(AND(Projects!$C$39&lt;=R$4,R$4&lt;=Projects!$C$39+Projects!$D$39-1),Projects!$B$39/Projects!$D$39,"")</f>
        <v/>
      </c>
      <c r="S45" s="189" t="str">
        <f aca="false">IF(AND(Projects!$C$39&lt;=S$4,S$4&lt;=Projects!$C$39+Projects!$D$39-1),Projects!$B$39/Projects!$D$39,"")</f>
        <v/>
      </c>
      <c r="T45" s="189" t="str">
        <f aca="false">IF(AND(Projects!$C$39&lt;=T$4,T$4&lt;=Projects!$C$39+Projects!$D$39-1),Projects!$B$39/Projects!$D$39,"")</f>
        <v/>
      </c>
      <c r="U45" s="189" t="str">
        <f aca="false">IF(AND(Projects!$C$39&lt;=U$4,U$4&lt;=Projects!$C$39+Projects!$D$39-1),Projects!$B$39/Projects!$D$39,"")</f>
        <v/>
      </c>
      <c r="V45" s="189" t="str">
        <f aca="false">IF(AND(Projects!$C$39&lt;=V$4,V$4&lt;=Projects!$C$39+Projects!$D$39-1),Projects!$B$39/Projects!$D$39,"")</f>
        <v/>
      </c>
      <c r="W45" s="189" t="str">
        <f aca="false">IF(AND(Projects!$C$39&lt;=W$4,W$4&lt;=Projects!$C$39+Projects!$D$39-1),Projects!$B$39/Projects!$D$39,"")</f>
        <v/>
      </c>
      <c r="X45" s="189" t="str">
        <f aca="false">IF(AND(Projects!$C$39&lt;=X$4,X$4&lt;=Projects!$C$39+Projects!$D$39-1),Projects!$B$39/Projects!$D$39,"")</f>
        <v/>
      </c>
      <c r="Y45" s="189" t="str">
        <f aca="false">IF(AND(Projects!$C$39&lt;=Y$4,Y$4&lt;=Projects!$C$39+Projects!$D$39-1),Projects!$B$39/Projects!$D$39,"")</f>
        <v/>
      </c>
      <c r="Z45" s="189" t="str">
        <f aca="false">IF(AND(Projects!$C$39&lt;=Z$4,Z$4&lt;=Projects!$C$39+Projects!$D$39-1),Projects!$B$39/Projects!$D$39,"")</f>
        <v/>
      </c>
      <c r="AA45" s="189" t="str">
        <f aca="false">IF(AND(Projects!$C$39&lt;=AA$4,AA$4&lt;=Projects!$C$39+Projects!$D$39-1),Projects!$B$39/Projects!$D$39,"")</f>
        <v/>
      </c>
      <c r="AB45" s="189" t="str">
        <f aca="false">IF(AND(Projects!$C$39&lt;=AB$4,AB$4&lt;=Projects!$C$39+Projects!$D$39-1),Projects!$B$39/Projects!$D$39,"")</f>
        <v/>
      </c>
      <c r="AC45" s="189" t="str">
        <f aca="false">IF(AND(Projects!$C$39&lt;=AC$4,AC$4&lt;=Projects!$C$39+Projects!$D$39-1),Projects!$B$39/Projects!$D$39,"")</f>
        <v/>
      </c>
      <c r="AD45" s="189" t="str">
        <f aca="false">IF(AND(Projects!$C$39&lt;=AD$4,AD$4&lt;=Projects!$C$39+Projects!$D$39-1),Projects!$B$39/Projects!$D$39,"")</f>
        <v/>
      </c>
      <c r="AE45" s="189" t="str">
        <f aca="false">IF(AND(Projects!$C$39&lt;=AE$4,AE$4&lt;=Projects!$C$39+Projects!$D$39-1),Projects!$B$39/Projects!$D$39,"")</f>
        <v/>
      </c>
      <c r="AF45" s="189" t="str">
        <f aca="false">IF(AND(Projects!$C$39&lt;=AF$4,AF$4&lt;=Projects!$C$39+Projects!$D$39-1),Projects!$B$39/Projects!$D$39,"")</f>
        <v/>
      </c>
      <c r="AG45" s="189" t="str">
        <f aca="false">IF(AND(Projects!$C$39&lt;=AG$4,AG$4&lt;=Projects!$C$39+Projects!$D$39-1),Projects!$B$39/Projects!$D$39,"")</f>
        <v/>
      </c>
      <c r="AH45" s="189" t="str">
        <f aca="false">IF(AND(Projects!$C$39&lt;=AH$4,AH$4&lt;=Projects!$C$39+Projects!$D$39-1),Projects!$B$39/Projects!$D$39,"")</f>
        <v/>
      </c>
      <c r="AI45" s="189" t="str">
        <f aca="false">IF(AND(Projects!$C$39&lt;=AI$4,AI$4&lt;=Projects!$C$39+Projects!$D$39-1),Projects!$B$39/Projects!$D$39,"")</f>
        <v/>
      </c>
      <c r="AJ45" s="189" t="str">
        <f aca="false">IF(AND(Projects!$C$39&lt;=AJ$4,AJ$4&lt;=Projects!$C$39+Projects!$D$39-1),Projects!$B$39/Projects!$D$39,"")</f>
        <v/>
      </c>
      <c r="AK45" s="189" t="str">
        <f aca="false">IF(AND(Projects!$C$39&lt;=AK$4,AK$4&lt;=Projects!$C$39+Projects!$D$39-1),Projects!$B$39/Projects!$D$39,"")</f>
        <v/>
      </c>
      <c r="AL45" s="189" t="str">
        <f aca="false">IF(AND(Projects!$C$39&lt;=AL$4,AL$4&lt;=Projects!$C$39+Projects!$D$39-1),Projects!$B$39/Projects!$D$39,"")</f>
        <v/>
      </c>
      <c r="AM45" s="189" t="str">
        <f aca="false">IF(AND(Projects!$C$39&lt;=AM$4,AM$4&lt;=Projects!$C$39+Projects!$D$39-1),Projects!$B$39/Projects!$D$39,"")</f>
        <v/>
      </c>
      <c r="AN45" s="189" t="str">
        <f aca="false">IF(AND(Projects!$C$39&lt;=AN$4,AN$4&lt;=Projects!$C$39+Projects!$D$39-1),Projects!$B$39/Projects!$D$39,"")</f>
        <v/>
      </c>
      <c r="AO45" s="189" t="str">
        <f aca="false">IF(AND(Projects!$C$39&lt;=AO$4,AO$4&lt;=Projects!$C$39+Projects!$D$39-1),Projects!$B$39/Projects!$D$39,"")</f>
        <v/>
      </c>
      <c r="AP45" s="189" t="str">
        <f aca="false">IF(AND(Projects!$C$39&lt;=AP$4,AP$4&lt;=Projects!$C$39+Projects!$D$39-1),Projects!$B$39/Projects!$D$39,"")</f>
        <v/>
      </c>
      <c r="AQ45" s="189" t="str">
        <f aca="false">IF(AND(Projects!$C$39&lt;=AQ$4,AQ$4&lt;=Projects!$C$39+Projects!$D$39-1),Projects!$B$39/Projects!$D$39,"")</f>
        <v/>
      </c>
      <c r="AR45" s="189" t="str">
        <f aca="false">IF(AND(Projects!$C$39&lt;=AR$4,AR$4&lt;=Projects!$C$39+Projects!$D$39-1),Projects!$B$39/Projects!$D$39,"")</f>
        <v/>
      </c>
      <c r="AS45" s="189" t="str">
        <f aca="false">IF(AND(Projects!$C$39&lt;=AS$4,AS$4&lt;=Projects!$C$39+Projects!$D$39-1),Projects!$B$39/Projects!$D$39,"")</f>
        <v/>
      </c>
      <c r="AT45" s="189" t="str">
        <f aca="false">IF(AND(Projects!$C$39&lt;=AT$4,AT$4&lt;=Projects!$C$39+Projects!$D$39-1),Projects!$B$39/Projects!$D$39,"")</f>
        <v/>
      </c>
      <c r="AU45" s="189" t="str">
        <f aca="false">IF(AND(Projects!$C$39&lt;=AU$4,AU$4&lt;=Projects!$C$39+Projects!$D$39-1),Projects!$B$39/Projects!$D$39,"")</f>
        <v/>
      </c>
      <c r="AV45" s="189" t="str">
        <f aca="false">IF(AND(Projects!$C$39&lt;=AV$4,AV$4&lt;=Projects!$C$39+Projects!$D$39-1),Projects!$B$39/Projects!$D$39,"")</f>
        <v/>
      </c>
      <c r="AW45" s="189" t="str">
        <f aca="false">IF(AND(Projects!$C$39&lt;=AW$4,AW$4&lt;=Projects!$C$39+Projects!$D$39-1),Projects!$B$39/Projects!$D$39,"")</f>
        <v/>
      </c>
      <c r="AX45" s="189" t="str">
        <f aca="false">IF(AND(Projects!$C$39&lt;=AX$4,AX$4&lt;=Projects!$C$39+Projects!$D$39-1),Projects!$B$39/Projects!$D$39,"")</f>
        <v/>
      </c>
      <c r="AY45" s="189" t="str">
        <f aca="false">IF(AND(Projects!$C$39&lt;=AY$4,AY$4&lt;=Projects!$C$39+Projects!$D$39-1),Projects!$B$39/Projects!$D$39,"")</f>
        <v/>
      </c>
      <c r="AZ45" s="189" t="str">
        <f aca="false">IF(AND(Projects!$C$39&lt;=AZ$4,AZ$4&lt;=Projects!$C$39+Projects!$D$39-1),Projects!$B$39/Projects!$D$39,"")</f>
        <v/>
      </c>
      <c r="BA45" s="189" t="str">
        <f aca="false">IF(AND(Projects!$C$39&lt;=BA$4,BA$4&lt;=Projects!$C$39+Projects!$D$39-1),Projects!$B$39/Projects!$D$39,"")</f>
        <v/>
      </c>
      <c r="BB45" s="189" t="str">
        <f aca="false">IF(AND(Projects!$C$39&lt;=BB$4,BB$4&lt;=Projects!$C$39+Projects!$D$39-1),Projects!$B$39/Projects!$D$39,"")</f>
        <v/>
      </c>
      <c r="BC45" s="189" t="str">
        <f aca="false">IF(AND(Projects!$C$39&lt;=BC$4,BC$4&lt;=Projects!$C$39+Projects!$D$39-1),Projects!$B$39/Projects!$D$39,"")</f>
        <v/>
      </c>
      <c r="BD45" s="189" t="str">
        <f aca="false">IF(AND(Projects!$C$39&lt;=BD$4,BD$4&lt;=Projects!$C$39+Projects!$D$39-1),Projects!$B$39/Projects!$D$39,"")</f>
        <v/>
      </c>
      <c r="BE45" s="189" t="str">
        <f aca="false">IF(AND(Projects!$C$39&lt;=BE$4,BE$4&lt;=Projects!$C$39+Projects!$D$39-1),Projects!$B$39/Projects!$D$39,"")</f>
        <v/>
      </c>
      <c r="BF45" s="189" t="str">
        <f aca="false">IF(AND(Projects!$C$39&lt;=BF$4,BF$4&lt;=Projects!$C$39+Projects!$D$39-1),Projects!$B$39/Projects!$D$39,"")</f>
        <v/>
      </c>
      <c r="BG45" s="189" t="str">
        <f aca="false">IF(AND(Projects!$C$39&lt;=BG$4,BG$4&lt;=Projects!$C$39+Projects!$D$39-1),Projects!$B$39/Projects!$D$39,"")</f>
        <v/>
      </c>
      <c r="BH45" s="189" t="str">
        <f aca="false">IF(AND(Projects!$C$39&lt;=BH$4,BH$4&lt;=Projects!$C$39+Projects!$D$39-1),Projects!$B$39/Projects!$D$39,"")</f>
        <v/>
      </c>
      <c r="BI45" s="189" t="str">
        <f aca="false">IF(AND(Projects!$C$39&lt;=BI$4,BI$4&lt;=Projects!$C$39+Projects!$D$39-1),Projects!$B$39/Projects!$D$39,"")</f>
        <v/>
      </c>
      <c r="BJ45" s="189" t="str">
        <f aca="false">IF(AND(Projects!$C$39&lt;=BJ$4,BJ$4&lt;=Projects!$C$39+Projects!$D$39-1),Projects!$B$39/Projects!$D$39,"")</f>
        <v/>
      </c>
      <c r="BK45" s="189" t="str">
        <f aca="false">IF(AND(Projects!$C$39&lt;=BK$4,BK$4&lt;=Projects!$C$39+Projects!$D$39-1),Projects!$B$39/Projects!$D$39,"")</f>
        <v/>
      </c>
      <c r="BL45" s="189" t="str">
        <f aca="false">IF(AND(Projects!$C$39&lt;=BL$4,BL$4&lt;=Projects!$C$39+Projects!$D$39-1),Projects!$B$39/Projects!$D$39,"")</f>
        <v/>
      </c>
      <c r="BM45" s="189" t="str">
        <f aca="false">IF(AND(Projects!$C$39&lt;=BM$4,BM$4&lt;=Projects!$C$39+Projects!$D$39-1),Projects!$B$39/Projects!$D$39,"")</f>
        <v/>
      </c>
      <c r="BN45" s="189" t="str">
        <f aca="false">IF(AND(Projects!$C$39&lt;=BN$4,BN$4&lt;=Projects!$C$39+Projects!$D$39-1),Projects!$B$39/Projects!$D$39,"")</f>
        <v/>
      </c>
      <c r="BO45" s="189" t="str">
        <f aca="false">IF(AND(Projects!$C$39&lt;=BO$4,BO$4&lt;=Projects!$C$39+Projects!$D$39-1),Projects!$B$39/Projects!$D$39,"")</f>
        <v/>
      </c>
      <c r="BP45" s="189" t="str">
        <f aca="false">IF(AND(Projects!$C$39&lt;=BP$4,BP$4&lt;=Projects!$C$39+Projects!$D$39-1),Projects!$B$39/Projects!$D$39,"")</f>
        <v/>
      </c>
      <c r="BQ45" s="189" t="str">
        <f aca="false">IF(AND(Projects!$C$39&lt;=BQ$4,BQ$4&lt;=Projects!$C$39+Projects!$D$39-1),Projects!$B$39/Projects!$D$39,"")</f>
        <v/>
      </c>
      <c r="BR45" s="189" t="str">
        <f aca="false">IF(AND(Projects!$C$39&lt;=BR$4,BR$4&lt;=Projects!$C$39+Projects!$D$39-1),Projects!$B$39/Projects!$D$39,"")</f>
        <v/>
      </c>
      <c r="BS45" s="189" t="str">
        <f aca="false">IF(AND(Projects!$C$39&lt;=BS$4,BS$4&lt;=Projects!$C$39+Projects!$D$39-1),Projects!$B$39/Projects!$D$39,"")</f>
        <v/>
      </c>
      <c r="BT45" s="189" t="str">
        <f aca="false">IF(AND(Projects!$C$39&lt;=BT$4,BT$4&lt;=Projects!$C$39+Projects!$D$39-1),Projects!$B$39/Projects!$D$39,"")</f>
        <v/>
      </c>
      <c r="BU45" s="189" t="str">
        <f aca="false">IF(AND(Projects!$C$39&lt;=BU$4,BU$4&lt;=Projects!$C$39+Projects!$D$39-1),Projects!$B$39/Projects!$D$39,"")</f>
        <v/>
      </c>
      <c r="BV45" s="189" t="n">
        <f aca="false">IF(AND(Projects!$C$39&lt;=BV$4,BV$4&lt;=Projects!$C$39+Projects!$D$39-1),Projects!$B$39/Projects!$D$39,"")</f>
        <v>947368.421052632</v>
      </c>
      <c r="BW45" s="189" t="n">
        <f aca="false">IF(AND(Projects!$C$39&lt;=BW$4,BW$4&lt;=Projects!$C$39+Projects!$D$39-1),Projects!$B$39/Projects!$D$39,"")</f>
        <v>947368.421052632</v>
      </c>
      <c r="BX45" s="189" t="n">
        <f aca="false">IF(AND(Projects!$C$39&lt;=BX$4,BX$4&lt;=Projects!$C$39+Projects!$D$39-1),Projects!$B$39/Projects!$D$39,"")</f>
        <v>947368.421052632</v>
      </c>
      <c r="BY45" s="189" t="n">
        <f aca="false">IF(AND(Projects!$C$39&lt;=BY$4,BY$4&lt;=Projects!$C$39+Projects!$D$39-1),Projects!$B$39/Projects!$D$39,"")</f>
        <v>947368.421052632</v>
      </c>
      <c r="BZ45" s="189" t="n">
        <f aca="false">IF(AND(Projects!$C$39&lt;=BZ$4,BZ$4&lt;=Projects!$C$39+Projects!$D$39-1),Projects!$B$39/Projects!$D$39,"")</f>
        <v>947368.421052632</v>
      </c>
      <c r="CA45" s="189" t="n">
        <f aca="false">IF(AND(Projects!$C$39&lt;=CA$4,CA$4&lt;=Projects!$C$39+Projects!$D$39-1),Projects!$B$39/Projects!$D$39,"")</f>
        <v>947368.421052632</v>
      </c>
      <c r="CB45" s="189" t="n">
        <f aca="false">IF(AND(Projects!$C$39&lt;=CB$4,CB$4&lt;=Projects!$C$39+Projects!$D$39-1),Projects!$B$39/Projects!$D$39,"")</f>
        <v>947368.421052632</v>
      </c>
      <c r="CC45" s="189" t="n">
        <f aca="false">IF(AND(Projects!$C$39&lt;=CC$4,CC$4&lt;=Projects!$C$39+Projects!$D$39-1),Projects!$B$39/Projects!$D$39,"")</f>
        <v>947368.421052632</v>
      </c>
      <c r="CD45" s="189" t="n">
        <f aca="false">IF(AND(Projects!$C$39&lt;=CD$4,CD$4&lt;=Projects!$C$39+Projects!$D$39-1),Projects!$B$39/Projects!$D$39,"")</f>
        <v>947368.421052632</v>
      </c>
      <c r="CE45" s="189" t="n">
        <f aca="false">IF(AND(Projects!$C$39&lt;=CE$4,CE$4&lt;=Projects!$C$39+Projects!$D$39-1),Projects!$B$39/Projects!$D$39,"")</f>
        <v>947368.421052632</v>
      </c>
      <c r="CF45" s="189" t="n">
        <f aca="false">IF(AND(Projects!$C$39&lt;=CF$4,CF$4&lt;=Projects!$C$39+Projects!$D$39-1),Projects!$B$39/Projects!$D$39,"")</f>
        <v>947368.421052632</v>
      </c>
      <c r="CG45" s="189" t="n">
        <f aca="false">IF(AND(Projects!$C$39&lt;=CG$4,CG$4&lt;=Projects!$C$39+Projects!$D$39-1),Projects!$B$39/Projects!$D$39,"")</f>
        <v>947368.421052632</v>
      </c>
      <c r="CH45" s="189" t="n">
        <f aca="false">IF(AND(Projects!$C$39&lt;=CH$4,CH$4&lt;=Projects!$C$39+Projects!$D$39-1),Projects!$B$39/Projects!$D$39,"")</f>
        <v>947368.421052632</v>
      </c>
      <c r="CI45" s="189" t="n">
        <f aca="false">IF(AND(Projects!$C$39&lt;=CI$4,CI$4&lt;=Projects!$C$39+Projects!$D$39-1),Projects!$B$39/Projects!$D$39,"")</f>
        <v>947368.421052632</v>
      </c>
      <c r="CJ45" s="189" t="n">
        <f aca="false">IF(AND(Projects!$C$39&lt;=CJ$4,CJ$4&lt;=Projects!$C$39+Projects!$D$39-1),Projects!$B$39/Projects!$D$39,"")</f>
        <v>947368.421052632</v>
      </c>
      <c r="CK45" s="189" t="n">
        <f aca="false">IF(AND(Projects!$C$39&lt;=CK$4,CK$4&lt;=Projects!$C$39+Projects!$D$39-1),Projects!$B$39/Projects!$D$39,"")</f>
        <v>947368.421052632</v>
      </c>
      <c r="CL45" s="189" t="n">
        <f aca="false">IF(AND(Projects!$C$39&lt;=CL$4,CL$4&lt;=Projects!$C$39+Projects!$D$39-1),Projects!$B$39/Projects!$D$39,"")</f>
        <v>947368.421052632</v>
      </c>
      <c r="CM45" s="189" t="n">
        <f aca="false">IF(AND(Projects!$C$39&lt;=CM$4,CM$4&lt;=Projects!$C$39+Projects!$D$39-1),Projects!$B$39/Projects!$D$39,"")</f>
        <v>947368.421052632</v>
      </c>
      <c r="CN45" s="189" t="n">
        <f aca="false">IF(AND(Projects!$C$39&lt;=CN$4,CN$4&lt;=Projects!$C$39+Projects!$D$39-1),Projects!$B$39/Projects!$D$39,"")</f>
        <v>947368.421052632</v>
      </c>
      <c r="CO45" s="189" t="str">
        <f aca="false">IF(AND(Projects!$C$39&lt;=CO$4,CO$4&lt;=Projects!$C$39+Projects!$D$39-1),Projects!$B$39/Projects!$D$39,"")</f>
        <v/>
      </c>
      <c r="CP45" s="189" t="str">
        <f aca="false">IF(AND(Projects!$C$39&lt;=CP$4,CP$4&lt;=Projects!$C$39+Projects!$D$39-1),Projects!$B$39/Projects!$D$39,"")</f>
        <v/>
      </c>
      <c r="CQ45" s="189" t="str">
        <f aca="false">IF(AND(Projects!$C$39&lt;=CQ$4,CQ$4&lt;=Projects!$C$39+Projects!$D$39-1),Projects!$B$39/Projects!$D$39,"")</f>
        <v/>
      </c>
      <c r="CR45" s="189" t="str">
        <f aca="false">IF(AND(Projects!$C$39&lt;=CR$4,CR$4&lt;=Projects!$C$39+Projects!$D$39-1),Projects!$B$39/Projects!$D$39,"")</f>
        <v/>
      </c>
      <c r="CS45" s="189" t="str">
        <f aca="false">IF(AND(Projects!$C$39&lt;=CS$4,CS$4&lt;=Projects!$C$39+Projects!$D$39-1),Projects!$B$39/Projects!$D$39,"")</f>
        <v/>
      </c>
      <c r="CT45" s="189" t="str">
        <f aca="false">IF(AND(Projects!$C$39&lt;=CT$4,CT$4&lt;=Projects!$C$39+Projects!$D$39-1),Projects!$B$39/Projects!$D$39,"")</f>
        <v/>
      </c>
      <c r="CU45" s="189" t="str">
        <f aca="false">IF(AND(Projects!$C$39&lt;=CU$4,CU$4&lt;=Projects!$C$39+Projects!$D$39-1),Projects!$B$39/Projects!$D$39,"")</f>
        <v/>
      </c>
      <c r="CV45" s="189" t="str">
        <f aca="false">IF(AND(Projects!$C$39&lt;=CV$4,CV$4&lt;=Projects!$C$39+Projects!$D$39-1),Projects!$B$39/Projects!$D$39,"")</f>
        <v/>
      </c>
      <c r="CW45" s="189" t="str">
        <f aca="false">IF(AND(Projects!$C$39&lt;=CW$4,CW$4&lt;=Projects!$C$39+Projects!$D$39-1),Projects!$B$39/Projects!$D$39,"")</f>
        <v/>
      </c>
      <c r="CX45" s="189" t="str">
        <f aca="false">IF(AND(Projects!$C$39&lt;=CX$4,CX$4&lt;=Projects!$C$39+Projects!$D$39-1),Projects!$B$39/Projects!$D$39,"")</f>
        <v/>
      </c>
      <c r="CY45" s="189" t="str">
        <f aca="false">IF(AND(Projects!$C$39&lt;=CY$4,CY$4&lt;=Projects!$C$39+Projects!$D$39-1),Projects!$B$39/Projects!$D$39,"")</f>
        <v/>
      </c>
      <c r="CZ45" s="189" t="str">
        <f aca="false">IF(AND(Projects!$C$39&lt;=CZ$4,CZ$4&lt;=Projects!$C$39+Projects!$D$39-1),Projects!$B$39/Projects!$D$39,"")</f>
        <v/>
      </c>
      <c r="DA45" s="189" t="str">
        <f aca="false">IF(AND(Projects!$C$39&lt;=DA$4,DA$4&lt;=Projects!$C$39+Projects!$D$39-1),Projects!$B$39/Projects!$D$39,"")</f>
        <v/>
      </c>
      <c r="DB45" s="189" t="str">
        <f aca="false">IF(AND(Projects!$C$39&lt;=DB$4,DB$4&lt;=Projects!$C$39+Projects!$D$39-1),Projects!$B$39/Projects!$D$39,"")</f>
        <v/>
      </c>
    </row>
    <row r="46" s="1" customFormat="true" ht="15" hidden="false" customHeight="true" outlineLevel="0" collapsed="false">
      <c r="A46" s="185" t="s">
        <v>43</v>
      </c>
      <c r="B46" s="186" t="n">
        <f aca="false">Projects!$B$40</f>
        <v>15000000</v>
      </c>
      <c r="C46" s="187" t="n">
        <f aca="false">EDATE(Model!$E$2,Projects!$C$40-1)</f>
        <v>48214</v>
      </c>
      <c r="D46" s="187" t="n">
        <f aca="false">EDATE(Model!$E$2,Projects!$C$40+Projects!$D$40-2)</f>
        <v>48761</v>
      </c>
      <c r="E46" s="188" t="n">
        <f aca="false">Projects!$D$40</f>
        <v>19</v>
      </c>
      <c r="F46" s="186" t="n">
        <f aca="false">Projects!$B$40/Projects!$D$40</f>
        <v>789473.684210526</v>
      </c>
      <c r="G46" s="189" t="str">
        <f aca="false">IF(AND(Projects!$C$40&lt;=G$4,G$4&lt;=Projects!$C$40+Projects!$D$40-1),Projects!$B$40/Projects!$D$40,"")</f>
        <v/>
      </c>
      <c r="H46" s="189" t="str">
        <f aca="false">IF(AND(Projects!$C$40&lt;=H$4,H$4&lt;=Projects!$C$40+Projects!$D$40-1),Projects!$B$40/Projects!$D$40,"")</f>
        <v/>
      </c>
      <c r="I46" s="189" t="str">
        <f aca="false">IF(AND(Projects!$C$40&lt;=I$4,I$4&lt;=Projects!$C$40+Projects!$D$40-1),Projects!$B$40/Projects!$D$40,"")</f>
        <v/>
      </c>
      <c r="J46" s="189" t="str">
        <f aca="false">IF(AND(Projects!$C$40&lt;=J$4,J$4&lt;=Projects!$C$40+Projects!$D$40-1),Projects!$B$40/Projects!$D$40,"")</f>
        <v/>
      </c>
      <c r="K46" s="189" t="str">
        <f aca="false">IF(AND(Projects!$C$40&lt;=K$4,K$4&lt;=Projects!$C$40+Projects!$D$40-1),Projects!$B$40/Projects!$D$40,"")</f>
        <v/>
      </c>
      <c r="L46" s="189" t="str">
        <f aca="false">IF(AND(Projects!$C$40&lt;=L$4,L$4&lt;=Projects!$C$40+Projects!$D$40-1),Projects!$B$40/Projects!$D$40,"")</f>
        <v/>
      </c>
      <c r="M46" s="189" t="str">
        <f aca="false">IF(AND(Projects!$C$40&lt;=M$4,M$4&lt;=Projects!$C$40+Projects!$D$40-1),Projects!$B$40/Projects!$D$40,"")</f>
        <v/>
      </c>
      <c r="N46" s="189" t="str">
        <f aca="false">IF(AND(Projects!$C$40&lt;=N$4,N$4&lt;=Projects!$C$40+Projects!$D$40-1),Projects!$B$40/Projects!$D$40,"")</f>
        <v/>
      </c>
      <c r="O46" s="189" t="str">
        <f aca="false">IF(AND(Projects!$C$40&lt;=O$4,O$4&lt;=Projects!$C$40+Projects!$D$40-1),Projects!$B$40/Projects!$D$40,"")</f>
        <v/>
      </c>
      <c r="P46" s="189" t="str">
        <f aca="false">IF(AND(Projects!$C$40&lt;=P$4,P$4&lt;=Projects!$C$40+Projects!$D$40-1),Projects!$B$40/Projects!$D$40,"")</f>
        <v/>
      </c>
      <c r="Q46" s="189" t="str">
        <f aca="false">IF(AND(Projects!$C$40&lt;=Q$4,Q$4&lt;=Projects!$C$40+Projects!$D$40-1),Projects!$B$40/Projects!$D$40,"")</f>
        <v/>
      </c>
      <c r="R46" s="189" t="str">
        <f aca="false">IF(AND(Projects!$C$40&lt;=R$4,R$4&lt;=Projects!$C$40+Projects!$D$40-1),Projects!$B$40/Projects!$D$40,"")</f>
        <v/>
      </c>
      <c r="S46" s="189" t="str">
        <f aca="false">IF(AND(Projects!$C$40&lt;=S$4,S$4&lt;=Projects!$C$40+Projects!$D$40-1),Projects!$B$40/Projects!$D$40,"")</f>
        <v/>
      </c>
      <c r="T46" s="189" t="str">
        <f aca="false">IF(AND(Projects!$C$40&lt;=T$4,T$4&lt;=Projects!$C$40+Projects!$D$40-1),Projects!$B$40/Projects!$D$40,"")</f>
        <v/>
      </c>
      <c r="U46" s="189" t="str">
        <f aca="false">IF(AND(Projects!$C$40&lt;=U$4,U$4&lt;=Projects!$C$40+Projects!$D$40-1),Projects!$B$40/Projects!$D$40,"")</f>
        <v/>
      </c>
      <c r="V46" s="189" t="str">
        <f aca="false">IF(AND(Projects!$C$40&lt;=V$4,V$4&lt;=Projects!$C$40+Projects!$D$40-1),Projects!$B$40/Projects!$D$40,"")</f>
        <v/>
      </c>
      <c r="W46" s="189" t="str">
        <f aca="false">IF(AND(Projects!$C$40&lt;=W$4,W$4&lt;=Projects!$C$40+Projects!$D$40-1),Projects!$B$40/Projects!$D$40,"")</f>
        <v/>
      </c>
      <c r="X46" s="189" t="str">
        <f aca="false">IF(AND(Projects!$C$40&lt;=X$4,X$4&lt;=Projects!$C$40+Projects!$D$40-1),Projects!$B$40/Projects!$D$40,"")</f>
        <v/>
      </c>
      <c r="Y46" s="189" t="str">
        <f aca="false">IF(AND(Projects!$C$40&lt;=Y$4,Y$4&lt;=Projects!$C$40+Projects!$D$40-1),Projects!$B$40/Projects!$D$40,"")</f>
        <v/>
      </c>
      <c r="Z46" s="189" t="str">
        <f aca="false">IF(AND(Projects!$C$40&lt;=Z$4,Z$4&lt;=Projects!$C$40+Projects!$D$40-1),Projects!$B$40/Projects!$D$40,"")</f>
        <v/>
      </c>
      <c r="AA46" s="189" t="str">
        <f aca="false">IF(AND(Projects!$C$40&lt;=AA$4,AA$4&lt;=Projects!$C$40+Projects!$D$40-1),Projects!$B$40/Projects!$D$40,"")</f>
        <v/>
      </c>
      <c r="AB46" s="189" t="str">
        <f aca="false">IF(AND(Projects!$C$40&lt;=AB$4,AB$4&lt;=Projects!$C$40+Projects!$D$40-1),Projects!$B$40/Projects!$D$40,"")</f>
        <v/>
      </c>
      <c r="AC46" s="189" t="str">
        <f aca="false">IF(AND(Projects!$C$40&lt;=AC$4,AC$4&lt;=Projects!$C$40+Projects!$D$40-1),Projects!$B$40/Projects!$D$40,"")</f>
        <v/>
      </c>
      <c r="AD46" s="189" t="str">
        <f aca="false">IF(AND(Projects!$C$40&lt;=AD$4,AD$4&lt;=Projects!$C$40+Projects!$D$40-1),Projects!$B$40/Projects!$D$40,"")</f>
        <v/>
      </c>
      <c r="AE46" s="189" t="str">
        <f aca="false">IF(AND(Projects!$C$40&lt;=AE$4,AE$4&lt;=Projects!$C$40+Projects!$D$40-1),Projects!$B$40/Projects!$D$40,"")</f>
        <v/>
      </c>
      <c r="AF46" s="189" t="str">
        <f aca="false">IF(AND(Projects!$C$40&lt;=AF$4,AF$4&lt;=Projects!$C$40+Projects!$D$40-1),Projects!$B$40/Projects!$D$40,"")</f>
        <v/>
      </c>
      <c r="AG46" s="189" t="str">
        <f aca="false">IF(AND(Projects!$C$40&lt;=AG$4,AG$4&lt;=Projects!$C$40+Projects!$D$40-1),Projects!$B$40/Projects!$D$40,"")</f>
        <v/>
      </c>
      <c r="AH46" s="189" t="str">
        <f aca="false">IF(AND(Projects!$C$40&lt;=AH$4,AH$4&lt;=Projects!$C$40+Projects!$D$40-1),Projects!$B$40/Projects!$D$40,"")</f>
        <v/>
      </c>
      <c r="AI46" s="189" t="str">
        <f aca="false">IF(AND(Projects!$C$40&lt;=AI$4,AI$4&lt;=Projects!$C$40+Projects!$D$40-1),Projects!$B$40/Projects!$D$40,"")</f>
        <v/>
      </c>
      <c r="AJ46" s="189" t="str">
        <f aca="false">IF(AND(Projects!$C$40&lt;=AJ$4,AJ$4&lt;=Projects!$C$40+Projects!$D$40-1),Projects!$B$40/Projects!$D$40,"")</f>
        <v/>
      </c>
      <c r="AK46" s="189" t="str">
        <f aca="false">IF(AND(Projects!$C$40&lt;=AK$4,AK$4&lt;=Projects!$C$40+Projects!$D$40-1),Projects!$B$40/Projects!$D$40,"")</f>
        <v/>
      </c>
      <c r="AL46" s="189" t="str">
        <f aca="false">IF(AND(Projects!$C$40&lt;=AL$4,AL$4&lt;=Projects!$C$40+Projects!$D$40-1),Projects!$B$40/Projects!$D$40,"")</f>
        <v/>
      </c>
      <c r="AM46" s="189" t="str">
        <f aca="false">IF(AND(Projects!$C$40&lt;=AM$4,AM$4&lt;=Projects!$C$40+Projects!$D$40-1),Projects!$B$40/Projects!$D$40,"")</f>
        <v/>
      </c>
      <c r="AN46" s="189" t="str">
        <f aca="false">IF(AND(Projects!$C$40&lt;=AN$4,AN$4&lt;=Projects!$C$40+Projects!$D$40-1),Projects!$B$40/Projects!$D$40,"")</f>
        <v/>
      </c>
      <c r="AO46" s="189" t="str">
        <f aca="false">IF(AND(Projects!$C$40&lt;=AO$4,AO$4&lt;=Projects!$C$40+Projects!$D$40-1),Projects!$B$40/Projects!$D$40,"")</f>
        <v/>
      </c>
      <c r="AP46" s="189" t="str">
        <f aca="false">IF(AND(Projects!$C$40&lt;=AP$4,AP$4&lt;=Projects!$C$40+Projects!$D$40-1),Projects!$B$40/Projects!$D$40,"")</f>
        <v/>
      </c>
      <c r="AQ46" s="189" t="str">
        <f aca="false">IF(AND(Projects!$C$40&lt;=AQ$4,AQ$4&lt;=Projects!$C$40+Projects!$D$40-1),Projects!$B$40/Projects!$D$40,"")</f>
        <v/>
      </c>
      <c r="AR46" s="189" t="str">
        <f aca="false">IF(AND(Projects!$C$40&lt;=AR$4,AR$4&lt;=Projects!$C$40+Projects!$D$40-1),Projects!$B$40/Projects!$D$40,"")</f>
        <v/>
      </c>
      <c r="AS46" s="189" t="str">
        <f aca="false">IF(AND(Projects!$C$40&lt;=AS$4,AS$4&lt;=Projects!$C$40+Projects!$D$40-1),Projects!$B$40/Projects!$D$40,"")</f>
        <v/>
      </c>
      <c r="AT46" s="189" t="str">
        <f aca="false">IF(AND(Projects!$C$40&lt;=AT$4,AT$4&lt;=Projects!$C$40+Projects!$D$40-1),Projects!$B$40/Projects!$D$40,"")</f>
        <v/>
      </c>
      <c r="AU46" s="189" t="str">
        <f aca="false">IF(AND(Projects!$C$40&lt;=AU$4,AU$4&lt;=Projects!$C$40+Projects!$D$40-1),Projects!$B$40/Projects!$D$40,"")</f>
        <v/>
      </c>
      <c r="AV46" s="189" t="str">
        <f aca="false">IF(AND(Projects!$C$40&lt;=AV$4,AV$4&lt;=Projects!$C$40+Projects!$D$40-1),Projects!$B$40/Projects!$D$40,"")</f>
        <v/>
      </c>
      <c r="AW46" s="189" t="str">
        <f aca="false">IF(AND(Projects!$C$40&lt;=AW$4,AW$4&lt;=Projects!$C$40+Projects!$D$40-1),Projects!$B$40/Projects!$D$40,"")</f>
        <v/>
      </c>
      <c r="AX46" s="189" t="str">
        <f aca="false">IF(AND(Projects!$C$40&lt;=AX$4,AX$4&lt;=Projects!$C$40+Projects!$D$40-1),Projects!$B$40/Projects!$D$40,"")</f>
        <v/>
      </c>
      <c r="AY46" s="189" t="str">
        <f aca="false">IF(AND(Projects!$C$40&lt;=AY$4,AY$4&lt;=Projects!$C$40+Projects!$D$40-1),Projects!$B$40/Projects!$D$40,"")</f>
        <v/>
      </c>
      <c r="AZ46" s="189" t="str">
        <f aca="false">IF(AND(Projects!$C$40&lt;=AZ$4,AZ$4&lt;=Projects!$C$40+Projects!$D$40-1),Projects!$B$40/Projects!$D$40,"")</f>
        <v/>
      </c>
      <c r="BA46" s="189" t="str">
        <f aca="false">IF(AND(Projects!$C$40&lt;=BA$4,BA$4&lt;=Projects!$C$40+Projects!$D$40-1),Projects!$B$40/Projects!$D$40,"")</f>
        <v/>
      </c>
      <c r="BB46" s="189" t="str">
        <f aca="false">IF(AND(Projects!$C$40&lt;=BB$4,BB$4&lt;=Projects!$C$40+Projects!$D$40-1),Projects!$B$40/Projects!$D$40,"")</f>
        <v/>
      </c>
      <c r="BC46" s="189" t="str">
        <f aca="false">IF(AND(Projects!$C$40&lt;=BC$4,BC$4&lt;=Projects!$C$40+Projects!$D$40-1),Projects!$B$40/Projects!$D$40,"")</f>
        <v/>
      </c>
      <c r="BD46" s="189" t="str">
        <f aca="false">IF(AND(Projects!$C$40&lt;=BD$4,BD$4&lt;=Projects!$C$40+Projects!$D$40-1),Projects!$B$40/Projects!$D$40,"")</f>
        <v/>
      </c>
      <c r="BE46" s="189" t="str">
        <f aca="false">IF(AND(Projects!$C$40&lt;=BE$4,BE$4&lt;=Projects!$C$40+Projects!$D$40-1),Projects!$B$40/Projects!$D$40,"")</f>
        <v/>
      </c>
      <c r="BF46" s="189" t="str">
        <f aca="false">IF(AND(Projects!$C$40&lt;=BF$4,BF$4&lt;=Projects!$C$40+Projects!$D$40-1),Projects!$B$40/Projects!$D$40,"")</f>
        <v/>
      </c>
      <c r="BG46" s="189" t="str">
        <f aca="false">IF(AND(Projects!$C$40&lt;=BG$4,BG$4&lt;=Projects!$C$40+Projects!$D$40-1),Projects!$B$40/Projects!$D$40,"")</f>
        <v/>
      </c>
      <c r="BH46" s="189" t="str">
        <f aca="false">IF(AND(Projects!$C$40&lt;=BH$4,BH$4&lt;=Projects!$C$40+Projects!$D$40-1),Projects!$B$40/Projects!$D$40,"")</f>
        <v/>
      </c>
      <c r="BI46" s="189" t="str">
        <f aca="false">IF(AND(Projects!$C$40&lt;=BI$4,BI$4&lt;=Projects!$C$40+Projects!$D$40-1),Projects!$B$40/Projects!$D$40,"")</f>
        <v/>
      </c>
      <c r="BJ46" s="189" t="str">
        <f aca="false">IF(AND(Projects!$C$40&lt;=BJ$4,BJ$4&lt;=Projects!$C$40+Projects!$D$40-1),Projects!$B$40/Projects!$D$40,"")</f>
        <v/>
      </c>
      <c r="BK46" s="189" t="str">
        <f aca="false">IF(AND(Projects!$C$40&lt;=BK$4,BK$4&lt;=Projects!$C$40+Projects!$D$40-1),Projects!$B$40/Projects!$D$40,"")</f>
        <v/>
      </c>
      <c r="BL46" s="189" t="str">
        <f aca="false">IF(AND(Projects!$C$40&lt;=BL$4,BL$4&lt;=Projects!$C$40+Projects!$D$40-1),Projects!$B$40/Projects!$D$40,"")</f>
        <v/>
      </c>
      <c r="BM46" s="189" t="str">
        <f aca="false">IF(AND(Projects!$C$40&lt;=BM$4,BM$4&lt;=Projects!$C$40+Projects!$D$40-1),Projects!$B$40/Projects!$D$40,"")</f>
        <v/>
      </c>
      <c r="BN46" s="189" t="str">
        <f aca="false">IF(AND(Projects!$C$40&lt;=BN$4,BN$4&lt;=Projects!$C$40+Projects!$D$40-1),Projects!$B$40/Projects!$D$40,"")</f>
        <v/>
      </c>
      <c r="BO46" s="189" t="str">
        <f aca="false">IF(AND(Projects!$C$40&lt;=BO$4,BO$4&lt;=Projects!$C$40+Projects!$D$40-1),Projects!$B$40/Projects!$D$40,"")</f>
        <v/>
      </c>
      <c r="BP46" s="189" t="str">
        <f aca="false">IF(AND(Projects!$C$40&lt;=BP$4,BP$4&lt;=Projects!$C$40+Projects!$D$40-1),Projects!$B$40/Projects!$D$40,"")</f>
        <v/>
      </c>
      <c r="BQ46" s="189" t="str">
        <f aca="false">IF(AND(Projects!$C$40&lt;=BQ$4,BQ$4&lt;=Projects!$C$40+Projects!$D$40-1),Projects!$B$40/Projects!$D$40,"")</f>
        <v/>
      </c>
      <c r="BR46" s="189" t="str">
        <f aca="false">IF(AND(Projects!$C$40&lt;=BR$4,BR$4&lt;=Projects!$C$40+Projects!$D$40-1),Projects!$B$40/Projects!$D$40,"")</f>
        <v/>
      </c>
      <c r="BS46" s="189" t="str">
        <f aca="false">IF(AND(Projects!$C$40&lt;=BS$4,BS$4&lt;=Projects!$C$40+Projects!$D$40-1),Projects!$B$40/Projects!$D$40,"")</f>
        <v/>
      </c>
      <c r="BT46" s="189" t="str">
        <f aca="false">IF(AND(Projects!$C$40&lt;=BT$4,BT$4&lt;=Projects!$C$40+Projects!$D$40-1),Projects!$B$40/Projects!$D$40,"")</f>
        <v/>
      </c>
      <c r="BU46" s="189" t="str">
        <f aca="false">IF(AND(Projects!$C$40&lt;=BU$4,BU$4&lt;=Projects!$C$40+Projects!$D$40-1),Projects!$B$40/Projects!$D$40,"")</f>
        <v/>
      </c>
      <c r="BV46" s="189" t="str">
        <f aca="false">IF(AND(Projects!$C$40&lt;=BV$4,BV$4&lt;=Projects!$C$40+Projects!$D$40-1),Projects!$B$40/Projects!$D$40,"")</f>
        <v/>
      </c>
      <c r="BW46" s="189" t="str">
        <f aca="false">IF(AND(Projects!$C$40&lt;=BW$4,BW$4&lt;=Projects!$C$40+Projects!$D$40-1),Projects!$B$40/Projects!$D$40,"")</f>
        <v/>
      </c>
      <c r="BX46" s="189" t="n">
        <f aca="false">IF(AND(Projects!$C$40&lt;=BX$4,BX$4&lt;=Projects!$C$40+Projects!$D$40-1),Projects!$B$40/Projects!$D$40,"")</f>
        <v>789473.684210526</v>
      </c>
      <c r="BY46" s="189" t="n">
        <f aca="false">IF(AND(Projects!$C$40&lt;=BY$4,BY$4&lt;=Projects!$C$40+Projects!$D$40-1),Projects!$B$40/Projects!$D$40,"")</f>
        <v>789473.684210526</v>
      </c>
      <c r="BZ46" s="189" t="n">
        <f aca="false">IF(AND(Projects!$C$40&lt;=BZ$4,BZ$4&lt;=Projects!$C$40+Projects!$D$40-1),Projects!$B$40/Projects!$D$40,"")</f>
        <v>789473.684210526</v>
      </c>
      <c r="CA46" s="189" t="n">
        <f aca="false">IF(AND(Projects!$C$40&lt;=CA$4,CA$4&lt;=Projects!$C$40+Projects!$D$40-1),Projects!$B$40/Projects!$D$40,"")</f>
        <v>789473.684210526</v>
      </c>
      <c r="CB46" s="189" t="n">
        <f aca="false">IF(AND(Projects!$C$40&lt;=CB$4,CB$4&lt;=Projects!$C$40+Projects!$D$40-1),Projects!$B$40/Projects!$D$40,"")</f>
        <v>789473.684210526</v>
      </c>
      <c r="CC46" s="189" t="n">
        <f aca="false">IF(AND(Projects!$C$40&lt;=CC$4,CC$4&lt;=Projects!$C$40+Projects!$D$40-1),Projects!$B$40/Projects!$D$40,"")</f>
        <v>789473.684210526</v>
      </c>
      <c r="CD46" s="189" t="n">
        <f aca="false">IF(AND(Projects!$C$40&lt;=CD$4,CD$4&lt;=Projects!$C$40+Projects!$D$40-1),Projects!$B$40/Projects!$D$40,"")</f>
        <v>789473.684210526</v>
      </c>
      <c r="CE46" s="189" t="n">
        <f aca="false">IF(AND(Projects!$C$40&lt;=CE$4,CE$4&lt;=Projects!$C$40+Projects!$D$40-1),Projects!$B$40/Projects!$D$40,"")</f>
        <v>789473.684210526</v>
      </c>
      <c r="CF46" s="189" t="n">
        <f aca="false">IF(AND(Projects!$C$40&lt;=CF$4,CF$4&lt;=Projects!$C$40+Projects!$D$40-1),Projects!$B$40/Projects!$D$40,"")</f>
        <v>789473.684210526</v>
      </c>
      <c r="CG46" s="189" t="n">
        <f aca="false">IF(AND(Projects!$C$40&lt;=CG$4,CG$4&lt;=Projects!$C$40+Projects!$D$40-1),Projects!$B$40/Projects!$D$40,"")</f>
        <v>789473.684210526</v>
      </c>
      <c r="CH46" s="189" t="n">
        <f aca="false">IF(AND(Projects!$C$40&lt;=CH$4,CH$4&lt;=Projects!$C$40+Projects!$D$40-1),Projects!$B$40/Projects!$D$40,"")</f>
        <v>789473.684210526</v>
      </c>
      <c r="CI46" s="189" t="n">
        <f aca="false">IF(AND(Projects!$C$40&lt;=CI$4,CI$4&lt;=Projects!$C$40+Projects!$D$40-1),Projects!$B$40/Projects!$D$40,"")</f>
        <v>789473.684210526</v>
      </c>
      <c r="CJ46" s="189" t="n">
        <f aca="false">IF(AND(Projects!$C$40&lt;=CJ$4,CJ$4&lt;=Projects!$C$40+Projects!$D$40-1),Projects!$B$40/Projects!$D$40,"")</f>
        <v>789473.684210526</v>
      </c>
      <c r="CK46" s="189" t="n">
        <f aca="false">IF(AND(Projects!$C$40&lt;=CK$4,CK$4&lt;=Projects!$C$40+Projects!$D$40-1),Projects!$B$40/Projects!$D$40,"")</f>
        <v>789473.684210526</v>
      </c>
      <c r="CL46" s="189" t="n">
        <f aca="false">IF(AND(Projects!$C$40&lt;=CL$4,CL$4&lt;=Projects!$C$40+Projects!$D$40-1),Projects!$B$40/Projects!$D$40,"")</f>
        <v>789473.684210526</v>
      </c>
      <c r="CM46" s="189" t="n">
        <f aca="false">IF(AND(Projects!$C$40&lt;=CM$4,CM$4&lt;=Projects!$C$40+Projects!$D$40-1),Projects!$B$40/Projects!$D$40,"")</f>
        <v>789473.684210526</v>
      </c>
      <c r="CN46" s="189" t="n">
        <f aca="false">IF(AND(Projects!$C$40&lt;=CN$4,CN$4&lt;=Projects!$C$40+Projects!$D$40-1),Projects!$B$40/Projects!$D$40,"")</f>
        <v>789473.684210526</v>
      </c>
      <c r="CO46" s="189" t="n">
        <f aca="false">IF(AND(Projects!$C$40&lt;=CO$4,CO$4&lt;=Projects!$C$40+Projects!$D$40-1),Projects!$B$40/Projects!$D$40,"")</f>
        <v>789473.684210526</v>
      </c>
      <c r="CP46" s="189" t="n">
        <f aca="false">IF(AND(Projects!$C$40&lt;=CP$4,CP$4&lt;=Projects!$C$40+Projects!$D$40-1),Projects!$B$40/Projects!$D$40,"")</f>
        <v>789473.684210526</v>
      </c>
      <c r="CQ46" s="189" t="str">
        <f aca="false">IF(AND(Projects!$C$40&lt;=CQ$4,CQ$4&lt;=Projects!$C$40+Projects!$D$40-1),Projects!$B$40/Projects!$D$40,"")</f>
        <v/>
      </c>
      <c r="CR46" s="189" t="str">
        <f aca="false">IF(AND(Projects!$C$40&lt;=CR$4,CR$4&lt;=Projects!$C$40+Projects!$D$40-1),Projects!$B$40/Projects!$D$40,"")</f>
        <v/>
      </c>
      <c r="CS46" s="189" t="str">
        <f aca="false">IF(AND(Projects!$C$40&lt;=CS$4,CS$4&lt;=Projects!$C$40+Projects!$D$40-1),Projects!$B$40/Projects!$D$40,"")</f>
        <v/>
      </c>
      <c r="CT46" s="189" t="str">
        <f aca="false">IF(AND(Projects!$C$40&lt;=CT$4,CT$4&lt;=Projects!$C$40+Projects!$D$40-1),Projects!$B$40/Projects!$D$40,"")</f>
        <v/>
      </c>
      <c r="CU46" s="189" t="str">
        <f aca="false">IF(AND(Projects!$C$40&lt;=CU$4,CU$4&lt;=Projects!$C$40+Projects!$D$40-1),Projects!$B$40/Projects!$D$40,"")</f>
        <v/>
      </c>
      <c r="CV46" s="189" t="str">
        <f aca="false">IF(AND(Projects!$C$40&lt;=CV$4,CV$4&lt;=Projects!$C$40+Projects!$D$40-1),Projects!$B$40/Projects!$D$40,"")</f>
        <v/>
      </c>
      <c r="CW46" s="189" t="str">
        <f aca="false">IF(AND(Projects!$C$40&lt;=CW$4,CW$4&lt;=Projects!$C$40+Projects!$D$40-1),Projects!$B$40/Projects!$D$40,"")</f>
        <v/>
      </c>
      <c r="CX46" s="189" t="str">
        <f aca="false">IF(AND(Projects!$C$40&lt;=CX$4,CX$4&lt;=Projects!$C$40+Projects!$D$40-1),Projects!$B$40/Projects!$D$40,"")</f>
        <v/>
      </c>
      <c r="CY46" s="189" t="str">
        <f aca="false">IF(AND(Projects!$C$40&lt;=CY$4,CY$4&lt;=Projects!$C$40+Projects!$D$40-1),Projects!$B$40/Projects!$D$40,"")</f>
        <v/>
      </c>
      <c r="CZ46" s="189" t="str">
        <f aca="false">IF(AND(Projects!$C$40&lt;=CZ$4,CZ$4&lt;=Projects!$C$40+Projects!$D$40-1),Projects!$B$40/Projects!$D$40,"")</f>
        <v/>
      </c>
      <c r="DA46" s="189" t="str">
        <f aca="false">IF(AND(Projects!$C$40&lt;=DA$4,DA$4&lt;=Projects!$C$40+Projects!$D$40-1),Projects!$B$40/Projects!$D$40,"")</f>
        <v/>
      </c>
      <c r="DB46" s="189" t="str">
        <f aca="false">IF(AND(Projects!$C$40&lt;=DB$4,DB$4&lt;=Projects!$C$40+Projects!$D$40-1),Projects!$B$40/Projects!$D$40,"")</f>
        <v/>
      </c>
    </row>
    <row r="47" s="1" customFormat="true" ht="15" hidden="false" customHeight="true" outlineLevel="0" collapsed="false">
      <c r="A47" s="185" t="s">
        <v>44</v>
      </c>
      <c r="B47" s="186" t="n">
        <f aca="false">Projects!$B$41</f>
        <v>15000000</v>
      </c>
      <c r="C47" s="187" t="n">
        <f aca="false">EDATE(Model!$E$2,Projects!$C$41-1)</f>
        <v>48274</v>
      </c>
      <c r="D47" s="187" t="n">
        <f aca="false">EDATE(Model!$E$2,Projects!$C$41+Projects!$D$41-2)</f>
        <v>48823</v>
      </c>
      <c r="E47" s="188" t="n">
        <f aca="false">Projects!$D$41</f>
        <v>19</v>
      </c>
      <c r="F47" s="186" t="n">
        <f aca="false">Projects!$B$41/Projects!$D$41</f>
        <v>789473.684210526</v>
      </c>
      <c r="G47" s="189" t="str">
        <f aca="false">IF(AND(Projects!$C$41&lt;=G$4,G$4&lt;=Projects!$C$41+Projects!$D$41-1),Projects!$B$41/Projects!$D$41,"")</f>
        <v/>
      </c>
      <c r="H47" s="189" t="str">
        <f aca="false">IF(AND(Projects!$C$41&lt;=H$4,H$4&lt;=Projects!$C$41+Projects!$D$41-1),Projects!$B$41/Projects!$D$41,"")</f>
        <v/>
      </c>
      <c r="I47" s="189" t="str">
        <f aca="false">IF(AND(Projects!$C$41&lt;=I$4,I$4&lt;=Projects!$C$41+Projects!$D$41-1),Projects!$B$41/Projects!$D$41,"")</f>
        <v/>
      </c>
      <c r="J47" s="189" t="str">
        <f aca="false">IF(AND(Projects!$C$41&lt;=J$4,J$4&lt;=Projects!$C$41+Projects!$D$41-1),Projects!$B$41/Projects!$D$41,"")</f>
        <v/>
      </c>
      <c r="K47" s="189" t="str">
        <f aca="false">IF(AND(Projects!$C$41&lt;=K$4,K$4&lt;=Projects!$C$41+Projects!$D$41-1),Projects!$B$41/Projects!$D$41,"")</f>
        <v/>
      </c>
      <c r="L47" s="189" t="str">
        <f aca="false">IF(AND(Projects!$C$41&lt;=L$4,L$4&lt;=Projects!$C$41+Projects!$D$41-1),Projects!$B$41/Projects!$D$41,"")</f>
        <v/>
      </c>
      <c r="M47" s="189" t="str">
        <f aca="false">IF(AND(Projects!$C$41&lt;=M$4,M$4&lt;=Projects!$C$41+Projects!$D$41-1),Projects!$B$41/Projects!$D$41,"")</f>
        <v/>
      </c>
      <c r="N47" s="189" t="str">
        <f aca="false">IF(AND(Projects!$C$41&lt;=N$4,N$4&lt;=Projects!$C$41+Projects!$D$41-1),Projects!$B$41/Projects!$D$41,"")</f>
        <v/>
      </c>
      <c r="O47" s="189" t="str">
        <f aca="false">IF(AND(Projects!$C$41&lt;=O$4,O$4&lt;=Projects!$C$41+Projects!$D$41-1),Projects!$B$41/Projects!$D$41,"")</f>
        <v/>
      </c>
      <c r="P47" s="189" t="str">
        <f aca="false">IF(AND(Projects!$C$41&lt;=P$4,P$4&lt;=Projects!$C$41+Projects!$D$41-1),Projects!$B$41/Projects!$D$41,"")</f>
        <v/>
      </c>
      <c r="Q47" s="189" t="str">
        <f aca="false">IF(AND(Projects!$C$41&lt;=Q$4,Q$4&lt;=Projects!$C$41+Projects!$D$41-1),Projects!$B$41/Projects!$D$41,"")</f>
        <v/>
      </c>
      <c r="R47" s="189" t="str">
        <f aca="false">IF(AND(Projects!$C$41&lt;=R$4,R$4&lt;=Projects!$C$41+Projects!$D$41-1),Projects!$B$41/Projects!$D$41,"")</f>
        <v/>
      </c>
      <c r="S47" s="189" t="str">
        <f aca="false">IF(AND(Projects!$C$41&lt;=S$4,S$4&lt;=Projects!$C$41+Projects!$D$41-1),Projects!$B$41/Projects!$D$41,"")</f>
        <v/>
      </c>
      <c r="T47" s="189" t="str">
        <f aca="false">IF(AND(Projects!$C$41&lt;=T$4,T$4&lt;=Projects!$C$41+Projects!$D$41-1),Projects!$B$41/Projects!$D$41,"")</f>
        <v/>
      </c>
      <c r="U47" s="189" t="str">
        <f aca="false">IF(AND(Projects!$C$41&lt;=U$4,U$4&lt;=Projects!$C$41+Projects!$D$41-1),Projects!$B$41/Projects!$D$41,"")</f>
        <v/>
      </c>
      <c r="V47" s="189" t="str">
        <f aca="false">IF(AND(Projects!$C$41&lt;=V$4,V$4&lt;=Projects!$C$41+Projects!$D$41-1),Projects!$B$41/Projects!$D$41,"")</f>
        <v/>
      </c>
      <c r="W47" s="189" t="str">
        <f aca="false">IF(AND(Projects!$C$41&lt;=W$4,W$4&lt;=Projects!$C$41+Projects!$D$41-1),Projects!$B$41/Projects!$D$41,"")</f>
        <v/>
      </c>
      <c r="X47" s="189" t="str">
        <f aca="false">IF(AND(Projects!$C$41&lt;=X$4,X$4&lt;=Projects!$C$41+Projects!$D$41-1),Projects!$B$41/Projects!$D$41,"")</f>
        <v/>
      </c>
      <c r="Y47" s="189" t="str">
        <f aca="false">IF(AND(Projects!$C$41&lt;=Y$4,Y$4&lt;=Projects!$C$41+Projects!$D$41-1),Projects!$B$41/Projects!$D$41,"")</f>
        <v/>
      </c>
      <c r="Z47" s="189" t="str">
        <f aca="false">IF(AND(Projects!$C$41&lt;=Z$4,Z$4&lt;=Projects!$C$41+Projects!$D$41-1),Projects!$B$41/Projects!$D$41,"")</f>
        <v/>
      </c>
      <c r="AA47" s="189" t="str">
        <f aca="false">IF(AND(Projects!$C$41&lt;=AA$4,AA$4&lt;=Projects!$C$41+Projects!$D$41-1),Projects!$B$41/Projects!$D$41,"")</f>
        <v/>
      </c>
      <c r="AB47" s="189" t="str">
        <f aca="false">IF(AND(Projects!$C$41&lt;=AB$4,AB$4&lt;=Projects!$C$41+Projects!$D$41-1),Projects!$B$41/Projects!$D$41,"")</f>
        <v/>
      </c>
      <c r="AC47" s="189" t="str">
        <f aca="false">IF(AND(Projects!$C$41&lt;=AC$4,AC$4&lt;=Projects!$C$41+Projects!$D$41-1),Projects!$B$41/Projects!$D$41,"")</f>
        <v/>
      </c>
      <c r="AD47" s="189" t="str">
        <f aca="false">IF(AND(Projects!$C$41&lt;=AD$4,AD$4&lt;=Projects!$C$41+Projects!$D$41-1),Projects!$B$41/Projects!$D$41,"")</f>
        <v/>
      </c>
      <c r="AE47" s="189" t="str">
        <f aca="false">IF(AND(Projects!$C$41&lt;=AE$4,AE$4&lt;=Projects!$C$41+Projects!$D$41-1),Projects!$B$41/Projects!$D$41,"")</f>
        <v/>
      </c>
      <c r="AF47" s="189" t="str">
        <f aca="false">IF(AND(Projects!$C$41&lt;=AF$4,AF$4&lt;=Projects!$C$41+Projects!$D$41-1),Projects!$B$41/Projects!$D$41,"")</f>
        <v/>
      </c>
      <c r="AG47" s="189" t="str">
        <f aca="false">IF(AND(Projects!$C$41&lt;=AG$4,AG$4&lt;=Projects!$C$41+Projects!$D$41-1),Projects!$B$41/Projects!$D$41,"")</f>
        <v/>
      </c>
      <c r="AH47" s="189" t="str">
        <f aca="false">IF(AND(Projects!$C$41&lt;=AH$4,AH$4&lt;=Projects!$C$41+Projects!$D$41-1),Projects!$B$41/Projects!$D$41,"")</f>
        <v/>
      </c>
      <c r="AI47" s="189" t="str">
        <f aca="false">IF(AND(Projects!$C$41&lt;=AI$4,AI$4&lt;=Projects!$C$41+Projects!$D$41-1),Projects!$B$41/Projects!$D$41,"")</f>
        <v/>
      </c>
      <c r="AJ47" s="189" t="str">
        <f aca="false">IF(AND(Projects!$C$41&lt;=AJ$4,AJ$4&lt;=Projects!$C$41+Projects!$D$41-1),Projects!$B$41/Projects!$D$41,"")</f>
        <v/>
      </c>
      <c r="AK47" s="189" t="str">
        <f aca="false">IF(AND(Projects!$C$41&lt;=AK$4,AK$4&lt;=Projects!$C$41+Projects!$D$41-1),Projects!$B$41/Projects!$D$41,"")</f>
        <v/>
      </c>
      <c r="AL47" s="189" t="str">
        <f aca="false">IF(AND(Projects!$C$41&lt;=AL$4,AL$4&lt;=Projects!$C$41+Projects!$D$41-1),Projects!$B$41/Projects!$D$41,"")</f>
        <v/>
      </c>
      <c r="AM47" s="189" t="str">
        <f aca="false">IF(AND(Projects!$C$41&lt;=AM$4,AM$4&lt;=Projects!$C$41+Projects!$D$41-1),Projects!$B$41/Projects!$D$41,"")</f>
        <v/>
      </c>
      <c r="AN47" s="189" t="str">
        <f aca="false">IF(AND(Projects!$C$41&lt;=AN$4,AN$4&lt;=Projects!$C$41+Projects!$D$41-1),Projects!$B$41/Projects!$D$41,"")</f>
        <v/>
      </c>
      <c r="AO47" s="189" t="str">
        <f aca="false">IF(AND(Projects!$C$41&lt;=AO$4,AO$4&lt;=Projects!$C$41+Projects!$D$41-1),Projects!$B$41/Projects!$D$41,"")</f>
        <v/>
      </c>
      <c r="AP47" s="189" t="str">
        <f aca="false">IF(AND(Projects!$C$41&lt;=AP$4,AP$4&lt;=Projects!$C$41+Projects!$D$41-1),Projects!$B$41/Projects!$D$41,"")</f>
        <v/>
      </c>
      <c r="AQ47" s="189" t="str">
        <f aca="false">IF(AND(Projects!$C$41&lt;=AQ$4,AQ$4&lt;=Projects!$C$41+Projects!$D$41-1),Projects!$B$41/Projects!$D$41,"")</f>
        <v/>
      </c>
      <c r="AR47" s="189" t="str">
        <f aca="false">IF(AND(Projects!$C$41&lt;=AR$4,AR$4&lt;=Projects!$C$41+Projects!$D$41-1),Projects!$B$41/Projects!$D$41,"")</f>
        <v/>
      </c>
      <c r="AS47" s="189" t="str">
        <f aca="false">IF(AND(Projects!$C$41&lt;=AS$4,AS$4&lt;=Projects!$C$41+Projects!$D$41-1),Projects!$B$41/Projects!$D$41,"")</f>
        <v/>
      </c>
      <c r="AT47" s="189" t="str">
        <f aca="false">IF(AND(Projects!$C$41&lt;=AT$4,AT$4&lt;=Projects!$C$41+Projects!$D$41-1),Projects!$B$41/Projects!$D$41,"")</f>
        <v/>
      </c>
      <c r="AU47" s="189" t="str">
        <f aca="false">IF(AND(Projects!$C$41&lt;=AU$4,AU$4&lt;=Projects!$C$41+Projects!$D$41-1),Projects!$B$41/Projects!$D$41,"")</f>
        <v/>
      </c>
      <c r="AV47" s="189" t="str">
        <f aca="false">IF(AND(Projects!$C$41&lt;=AV$4,AV$4&lt;=Projects!$C$41+Projects!$D$41-1),Projects!$B$41/Projects!$D$41,"")</f>
        <v/>
      </c>
      <c r="AW47" s="189" t="str">
        <f aca="false">IF(AND(Projects!$C$41&lt;=AW$4,AW$4&lt;=Projects!$C$41+Projects!$D$41-1),Projects!$B$41/Projects!$D$41,"")</f>
        <v/>
      </c>
      <c r="AX47" s="189" t="str">
        <f aca="false">IF(AND(Projects!$C$41&lt;=AX$4,AX$4&lt;=Projects!$C$41+Projects!$D$41-1),Projects!$B$41/Projects!$D$41,"")</f>
        <v/>
      </c>
      <c r="AY47" s="189" t="str">
        <f aca="false">IF(AND(Projects!$C$41&lt;=AY$4,AY$4&lt;=Projects!$C$41+Projects!$D$41-1),Projects!$B$41/Projects!$D$41,"")</f>
        <v/>
      </c>
      <c r="AZ47" s="189" t="str">
        <f aca="false">IF(AND(Projects!$C$41&lt;=AZ$4,AZ$4&lt;=Projects!$C$41+Projects!$D$41-1),Projects!$B$41/Projects!$D$41,"")</f>
        <v/>
      </c>
      <c r="BA47" s="189" t="str">
        <f aca="false">IF(AND(Projects!$C$41&lt;=BA$4,BA$4&lt;=Projects!$C$41+Projects!$D$41-1),Projects!$B$41/Projects!$D$41,"")</f>
        <v/>
      </c>
      <c r="BB47" s="189" t="str">
        <f aca="false">IF(AND(Projects!$C$41&lt;=BB$4,BB$4&lt;=Projects!$C$41+Projects!$D$41-1),Projects!$B$41/Projects!$D$41,"")</f>
        <v/>
      </c>
      <c r="BC47" s="189" t="str">
        <f aca="false">IF(AND(Projects!$C$41&lt;=BC$4,BC$4&lt;=Projects!$C$41+Projects!$D$41-1),Projects!$B$41/Projects!$D$41,"")</f>
        <v/>
      </c>
      <c r="BD47" s="189" t="str">
        <f aca="false">IF(AND(Projects!$C$41&lt;=BD$4,BD$4&lt;=Projects!$C$41+Projects!$D$41-1),Projects!$B$41/Projects!$D$41,"")</f>
        <v/>
      </c>
      <c r="BE47" s="189" t="str">
        <f aca="false">IF(AND(Projects!$C$41&lt;=BE$4,BE$4&lt;=Projects!$C$41+Projects!$D$41-1),Projects!$B$41/Projects!$D$41,"")</f>
        <v/>
      </c>
      <c r="BF47" s="189" t="str">
        <f aca="false">IF(AND(Projects!$C$41&lt;=BF$4,BF$4&lt;=Projects!$C$41+Projects!$D$41-1),Projects!$B$41/Projects!$D$41,"")</f>
        <v/>
      </c>
      <c r="BG47" s="189" t="str">
        <f aca="false">IF(AND(Projects!$C$41&lt;=BG$4,BG$4&lt;=Projects!$C$41+Projects!$D$41-1),Projects!$B$41/Projects!$D$41,"")</f>
        <v/>
      </c>
      <c r="BH47" s="189" t="str">
        <f aca="false">IF(AND(Projects!$C$41&lt;=BH$4,BH$4&lt;=Projects!$C$41+Projects!$D$41-1),Projects!$B$41/Projects!$D$41,"")</f>
        <v/>
      </c>
      <c r="BI47" s="189" t="str">
        <f aca="false">IF(AND(Projects!$C$41&lt;=BI$4,BI$4&lt;=Projects!$C$41+Projects!$D$41-1),Projects!$B$41/Projects!$D$41,"")</f>
        <v/>
      </c>
      <c r="BJ47" s="189" t="str">
        <f aca="false">IF(AND(Projects!$C$41&lt;=BJ$4,BJ$4&lt;=Projects!$C$41+Projects!$D$41-1),Projects!$B$41/Projects!$D$41,"")</f>
        <v/>
      </c>
      <c r="BK47" s="189" t="str">
        <f aca="false">IF(AND(Projects!$C$41&lt;=BK$4,BK$4&lt;=Projects!$C$41+Projects!$D$41-1),Projects!$B$41/Projects!$D$41,"")</f>
        <v/>
      </c>
      <c r="BL47" s="189" t="str">
        <f aca="false">IF(AND(Projects!$C$41&lt;=BL$4,BL$4&lt;=Projects!$C$41+Projects!$D$41-1),Projects!$B$41/Projects!$D$41,"")</f>
        <v/>
      </c>
      <c r="BM47" s="189" t="str">
        <f aca="false">IF(AND(Projects!$C$41&lt;=BM$4,BM$4&lt;=Projects!$C$41+Projects!$D$41-1),Projects!$B$41/Projects!$D$41,"")</f>
        <v/>
      </c>
      <c r="BN47" s="189" t="str">
        <f aca="false">IF(AND(Projects!$C$41&lt;=BN$4,BN$4&lt;=Projects!$C$41+Projects!$D$41-1),Projects!$B$41/Projects!$D$41,"")</f>
        <v/>
      </c>
      <c r="BO47" s="189" t="str">
        <f aca="false">IF(AND(Projects!$C$41&lt;=BO$4,BO$4&lt;=Projects!$C$41+Projects!$D$41-1),Projects!$B$41/Projects!$D$41,"")</f>
        <v/>
      </c>
      <c r="BP47" s="189" t="str">
        <f aca="false">IF(AND(Projects!$C$41&lt;=BP$4,BP$4&lt;=Projects!$C$41+Projects!$D$41-1),Projects!$B$41/Projects!$D$41,"")</f>
        <v/>
      </c>
      <c r="BQ47" s="189" t="str">
        <f aca="false">IF(AND(Projects!$C$41&lt;=BQ$4,BQ$4&lt;=Projects!$C$41+Projects!$D$41-1),Projects!$B$41/Projects!$D$41,"")</f>
        <v/>
      </c>
      <c r="BR47" s="189" t="str">
        <f aca="false">IF(AND(Projects!$C$41&lt;=BR$4,BR$4&lt;=Projects!$C$41+Projects!$D$41-1),Projects!$B$41/Projects!$D$41,"")</f>
        <v/>
      </c>
      <c r="BS47" s="189" t="str">
        <f aca="false">IF(AND(Projects!$C$41&lt;=BS$4,BS$4&lt;=Projects!$C$41+Projects!$D$41-1),Projects!$B$41/Projects!$D$41,"")</f>
        <v/>
      </c>
      <c r="BT47" s="189" t="str">
        <f aca="false">IF(AND(Projects!$C$41&lt;=BT$4,BT$4&lt;=Projects!$C$41+Projects!$D$41-1),Projects!$B$41/Projects!$D$41,"")</f>
        <v/>
      </c>
      <c r="BU47" s="189" t="str">
        <f aca="false">IF(AND(Projects!$C$41&lt;=BU$4,BU$4&lt;=Projects!$C$41+Projects!$D$41-1),Projects!$B$41/Projects!$D$41,"")</f>
        <v/>
      </c>
      <c r="BV47" s="189" t="str">
        <f aca="false">IF(AND(Projects!$C$41&lt;=BV$4,BV$4&lt;=Projects!$C$41+Projects!$D$41-1),Projects!$B$41/Projects!$D$41,"")</f>
        <v/>
      </c>
      <c r="BW47" s="189" t="str">
        <f aca="false">IF(AND(Projects!$C$41&lt;=BW$4,BW$4&lt;=Projects!$C$41+Projects!$D$41-1),Projects!$B$41/Projects!$D$41,"")</f>
        <v/>
      </c>
      <c r="BX47" s="189" t="str">
        <f aca="false">IF(AND(Projects!$C$41&lt;=BX$4,BX$4&lt;=Projects!$C$41+Projects!$D$41-1),Projects!$B$41/Projects!$D$41,"")</f>
        <v/>
      </c>
      <c r="BY47" s="189" t="str">
        <f aca="false">IF(AND(Projects!$C$41&lt;=BY$4,BY$4&lt;=Projects!$C$41+Projects!$D$41-1),Projects!$B$41/Projects!$D$41,"")</f>
        <v/>
      </c>
      <c r="BZ47" s="189" t="n">
        <f aca="false">IF(AND(Projects!$C$41&lt;=BZ$4,BZ$4&lt;=Projects!$C$41+Projects!$D$41-1),Projects!$B$41/Projects!$D$41,"")</f>
        <v>789473.684210526</v>
      </c>
      <c r="CA47" s="189" t="n">
        <f aca="false">IF(AND(Projects!$C$41&lt;=CA$4,CA$4&lt;=Projects!$C$41+Projects!$D$41-1),Projects!$B$41/Projects!$D$41,"")</f>
        <v>789473.684210526</v>
      </c>
      <c r="CB47" s="189" t="n">
        <f aca="false">IF(AND(Projects!$C$41&lt;=CB$4,CB$4&lt;=Projects!$C$41+Projects!$D$41-1),Projects!$B$41/Projects!$D$41,"")</f>
        <v>789473.684210526</v>
      </c>
      <c r="CC47" s="189" t="n">
        <f aca="false">IF(AND(Projects!$C$41&lt;=CC$4,CC$4&lt;=Projects!$C$41+Projects!$D$41-1),Projects!$B$41/Projects!$D$41,"")</f>
        <v>789473.684210526</v>
      </c>
      <c r="CD47" s="189" t="n">
        <f aca="false">IF(AND(Projects!$C$41&lt;=CD$4,CD$4&lt;=Projects!$C$41+Projects!$D$41-1),Projects!$B$41/Projects!$D$41,"")</f>
        <v>789473.684210526</v>
      </c>
      <c r="CE47" s="189" t="n">
        <f aca="false">IF(AND(Projects!$C$41&lt;=CE$4,CE$4&lt;=Projects!$C$41+Projects!$D$41-1),Projects!$B$41/Projects!$D$41,"")</f>
        <v>789473.684210526</v>
      </c>
      <c r="CF47" s="189" t="n">
        <f aca="false">IF(AND(Projects!$C$41&lt;=CF$4,CF$4&lt;=Projects!$C$41+Projects!$D$41-1),Projects!$B$41/Projects!$D$41,"")</f>
        <v>789473.684210526</v>
      </c>
      <c r="CG47" s="189" t="n">
        <f aca="false">IF(AND(Projects!$C$41&lt;=CG$4,CG$4&lt;=Projects!$C$41+Projects!$D$41-1),Projects!$B$41/Projects!$D$41,"")</f>
        <v>789473.684210526</v>
      </c>
      <c r="CH47" s="189" t="n">
        <f aca="false">IF(AND(Projects!$C$41&lt;=CH$4,CH$4&lt;=Projects!$C$41+Projects!$D$41-1),Projects!$B$41/Projects!$D$41,"")</f>
        <v>789473.684210526</v>
      </c>
      <c r="CI47" s="189" t="n">
        <f aca="false">IF(AND(Projects!$C$41&lt;=CI$4,CI$4&lt;=Projects!$C$41+Projects!$D$41-1),Projects!$B$41/Projects!$D$41,"")</f>
        <v>789473.684210526</v>
      </c>
      <c r="CJ47" s="189" t="n">
        <f aca="false">IF(AND(Projects!$C$41&lt;=CJ$4,CJ$4&lt;=Projects!$C$41+Projects!$D$41-1),Projects!$B$41/Projects!$D$41,"")</f>
        <v>789473.684210526</v>
      </c>
      <c r="CK47" s="189" t="n">
        <f aca="false">IF(AND(Projects!$C$41&lt;=CK$4,CK$4&lt;=Projects!$C$41+Projects!$D$41-1),Projects!$B$41/Projects!$D$41,"")</f>
        <v>789473.684210526</v>
      </c>
      <c r="CL47" s="189" t="n">
        <f aca="false">IF(AND(Projects!$C$41&lt;=CL$4,CL$4&lt;=Projects!$C$41+Projects!$D$41-1),Projects!$B$41/Projects!$D$41,"")</f>
        <v>789473.684210526</v>
      </c>
      <c r="CM47" s="189" t="n">
        <f aca="false">IF(AND(Projects!$C$41&lt;=CM$4,CM$4&lt;=Projects!$C$41+Projects!$D$41-1),Projects!$B$41/Projects!$D$41,"")</f>
        <v>789473.684210526</v>
      </c>
      <c r="CN47" s="189" t="n">
        <f aca="false">IF(AND(Projects!$C$41&lt;=CN$4,CN$4&lt;=Projects!$C$41+Projects!$D$41-1),Projects!$B$41/Projects!$D$41,"")</f>
        <v>789473.684210526</v>
      </c>
      <c r="CO47" s="189" t="n">
        <f aca="false">IF(AND(Projects!$C$41&lt;=CO$4,CO$4&lt;=Projects!$C$41+Projects!$D$41-1),Projects!$B$41/Projects!$D$41,"")</f>
        <v>789473.684210526</v>
      </c>
      <c r="CP47" s="189" t="n">
        <f aca="false">IF(AND(Projects!$C$41&lt;=CP$4,CP$4&lt;=Projects!$C$41+Projects!$D$41-1),Projects!$B$41/Projects!$D$41,"")</f>
        <v>789473.684210526</v>
      </c>
      <c r="CQ47" s="189" t="n">
        <f aca="false">IF(AND(Projects!$C$41&lt;=CQ$4,CQ$4&lt;=Projects!$C$41+Projects!$D$41-1),Projects!$B$41/Projects!$D$41,"")</f>
        <v>789473.684210526</v>
      </c>
      <c r="CR47" s="189" t="n">
        <f aca="false">IF(AND(Projects!$C$41&lt;=CR$4,CR$4&lt;=Projects!$C$41+Projects!$D$41-1),Projects!$B$41/Projects!$D$41,"")</f>
        <v>789473.684210526</v>
      </c>
      <c r="CS47" s="189" t="str">
        <f aca="false">IF(AND(Projects!$C$41&lt;=CS$4,CS$4&lt;=Projects!$C$41+Projects!$D$41-1),Projects!$B$41/Projects!$D$41,"")</f>
        <v/>
      </c>
      <c r="CT47" s="189" t="str">
        <f aca="false">IF(AND(Projects!$C$41&lt;=CT$4,CT$4&lt;=Projects!$C$41+Projects!$D$41-1),Projects!$B$41/Projects!$D$41,"")</f>
        <v/>
      </c>
      <c r="CU47" s="189" t="str">
        <f aca="false">IF(AND(Projects!$C$41&lt;=CU$4,CU$4&lt;=Projects!$C$41+Projects!$D$41-1),Projects!$B$41/Projects!$D$41,"")</f>
        <v/>
      </c>
      <c r="CV47" s="189" t="str">
        <f aca="false">IF(AND(Projects!$C$41&lt;=CV$4,CV$4&lt;=Projects!$C$41+Projects!$D$41-1),Projects!$B$41/Projects!$D$41,"")</f>
        <v/>
      </c>
      <c r="CW47" s="189" t="str">
        <f aca="false">IF(AND(Projects!$C$41&lt;=CW$4,CW$4&lt;=Projects!$C$41+Projects!$D$41-1),Projects!$B$41/Projects!$D$41,"")</f>
        <v/>
      </c>
      <c r="CX47" s="189" t="str">
        <f aca="false">IF(AND(Projects!$C$41&lt;=CX$4,CX$4&lt;=Projects!$C$41+Projects!$D$41-1),Projects!$B$41/Projects!$D$41,"")</f>
        <v/>
      </c>
      <c r="CY47" s="189" t="str">
        <f aca="false">IF(AND(Projects!$C$41&lt;=CY$4,CY$4&lt;=Projects!$C$41+Projects!$D$41-1),Projects!$B$41/Projects!$D$41,"")</f>
        <v/>
      </c>
      <c r="CZ47" s="189" t="str">
        <f aca="false">IF(AND(Projects!$C$41&lt;=CZ$4,CZ$4&lt;=Projects!$C$41+Projects!$D$41-1),Projects!$B$41/Projects!$D$41,"")</f>
        <v/>
      </c>
      <c r="DA47" s="189" t="str">
        <f aca="false">IF(AND(Projects!$C$41&lt;=DA$4,DA$4&lt;=Projects!$C$41+Projects!$D$41-1),Projects!$B$41/Projects!$D$41,"")</f>
        <v/>
      </c>
      <c r="DB47" s="189" t="str">
        <f aca="false">IF(AND(Projects!$C$41&lt;=DB$4,DB$4&lt;=Projects!$C$41+Projects!$D$41-1),Projects!$B$41/Projects!$D$41,"")</f>
        <v/>
      </c>
    </row>
    <row r="48" s="1" customFormat="true" ht="15" hidden="false" customHeight="true" outlineLevel="0" collapsed="false">
      <c r="A48" s="185" t="s">
        <v>45</v>
      </c>
      <c r="B48" s="186" t="n">
        <f aca="false">Projects!$B$42</f>
        <v>18000000</v>
      </c>
      <c r="C48" s="187" t="n">
        <f aca="false">EDATE(Model!$E$2,Projects!$C$42-1)</f>
        <v>48335</v>
      </c>
      <c r="D48" s="187" t="n">
        <f aca="false">EDATE(Model!$E$2,Projects!$C$42+Projects!$D$42-2)</f>
        <v>48884</v>
      </c>
      <c r="E48" s="188" t="n">
        <f aca="false">Projects!$D$42</f>
        <v>19</v>
      </c>
      <c r="F48" s="186" t="n">
        <f aca="false">Projects!$B$42/Projects!$D$42</f>
        <v>947368.421052632</v>
      </c>
      <c r="G48" s="189" t="str">
        <f aca="false">IF(AND(Projects!$C$42&lt;=G$4,G$4&lt;=Projects!$C$42+Projects!$D$42-1),Projects!$B$42/Projects!$D$42,"")</f>
        <v/>
      </c>
      <c r="H48" s="189" t="str">
        <f aca="false">IF(AND(Projects!$C$42&lt;=H$4,H$4&lt;=Projects!$C$42+Projects!$D$42-1),Projects!$B$42/Projects!$D$42,"")</f>
        <v/>
      </c>
      <c r="I48" s="189" t="str">
        <f aca="false">IF(AND(Projects!$C$42&lt;=I$4,I$4&lt;=Projects!$C$42+Projects!$D$42-1),Projects!$B$42/Projects!$D$42,"")</f>
        <v/>
      </c>
      <c r="J48" s="189" t="str">
        <f aca="false">IF(AND(Projects!$C$42&lt;=J$4,J$4&lt;=Projects!$C$42+Projects!$D$42-1),Projects!$B$42/Projects!$D$42,"")</f>
        <v/>
      </c>
      <c r="K48" s="189" t="str">
        <f aca="false">IF(AND(Projects!$C$42&lt;=K$4,K$4&lt;=Projects!$C$42+Projects!$D$42-1),Projects!$B$42/Projects!$D$42,"")</f>
        <v/>
      </c>
      <c r="L48" s="189" t="str">
        <f aca="false">IF(AND(Projects!$C$42&lt;=L$4,L$4&lt;=Projects!$C$42+Projects!$D$42-1),Projects!$B$42/Projects!$D$42,"")</f>
        <v/>
      </c>
      <c r="M48" s="189" t="str">
        <f aca="false">IF(AND(Projects!$C$42&lt;=M$4,M$4&lt;=Projects!$C$42+Projects!$D$42-1),Projects!$B$42/Projects!$D$42,"")</f>
        <v/>
      </c>
      <c r="N48" s="189" t="str">
        <f aca="false">IF(AND(Projects!$C$42&lt;=N$4,N$4&lt;=Projects!$C$42+Projects!$D$42-1),Projects!$B$42/Projects!$D$42,"")</f>
        <v/>
      </c>
      <c r="O48" s="189" t="str">
        <f aca="false">IF(AND(Projects!$C$42&lt;=O$4,O$4&lt;=Projects!$C$42+Projects!$D$42-1),Projects!$B$42/Projects!$D$42,"")</f>
        <v/>
      </c>
      <c r="P48" s="189" t="str">
        <f aca="false">IF(AND(Projects!$C$42&lt;=P$4,P$4&lt;=Projects!$C$42+Projects!$D$42-1),Projects!$B$42/Projects!$D$42,"")</f>
        <v/>
      </c>
      <c r="Q48" s="189" t="str">
        <f aca="false">IF(AND(Projects!$C$42&lt;=Q$4,Q$4&lt;=Projects!$C$42+Projects!$D$42-1),Projects!$B$42/Projects!$D$42,"")</f>
        <v/>
      </c>
      <c r="R48" s="189" t="str">
        <f aca="false">IF(AND(Projects!$C$42&lt;=R$4,R$4&lt;=Projects!$C$42+Projects!$D$42-1),Projects!$B$42/Projects!$D$42,"")</f>
        <v/>
      </c>
      <c r="S48" s="189" t="str">
        <f aca="false">IF(AND(Projects!$C$42&lt;=S$4,S$4&lt;=Projects!$C$42+Projects!$D$42-1),Projects!$B$42/Projects!$D$42,"")</f>
        <v/>
      </c>
      <c r="T48" s="189" t="str">
        <f aca="false">IF(AND(Projects!$C$42&lt;=T$4,T$4&lt;=Projects!$C$42+Projects!$D$42-1),Projects!$B$42/Projects!$D$42,"")</f>
        <v/>
      </c>
      <c r="U48" s="189" t="str">
        <f aca="false">IF(AND(Projects!$C$42&lt;=U$4,U$4&lt;=Projects!$C$42+Projects!$D$42-1),Projects!$B$42/Projects!$D$42,"")</f>
        <v/>
      </c>
      <c r="V48" s="189" t="str">
        <f aca="false">IF(AND(Projects!$C$42&lt;=V$4,V$4&lt;=Projects!$C$42+Projects!$D$42-1),Projects!$B$42/Projects!$D$42,"")</f>
        <v/>
      </c>
      <c r="W48" s="189" t="str">
        <f aca="false">IF(AND(Projects!$C$42&lt;=W$4,W$4&lt;=Projects!$C$42+Projects!$D$42-1),Projects!$B$42/Projects!$D$42,"")</f>
        <v/>
      </c>
      <c r="X48" s="189" t="str">
        <f aca="false">IF(AND(Projects!$C$42&lt;=X$4,X$4&lt;=Projects!$C$42+Projects!$D$42-1),Projects!$B$42/Projects!$D$42,"")</f>
        <v/>
      </c>
      <c r="Y48" s="189" t="str">
        <f aca="false">IF(AND(Projects!$C$42&lt;=Y$4,Y$4&lt;=Projects!$C$42+Projects!$D$42-1),Projects!$B$42/Projects!$D$42,"")</f>
        <v/>
      </c>
      <c r="Z48" s="189" t="str">
        <f aca="false">IF(AND(Projects!$C$42&lt;=Z$4,Z$4&lt;=Projects!$C$42+Projects!$D$42-1),Projects!$B$42/Projects!$D$42,"")</f>
        <v/>
      </c>
      <c r="AA48" s="189" t="str">
        <f aca="false">IF(AND(Projects!$C$42&lt;=AA$4,AA$4&lt;=Projects!$C$42+Projects!$D$42-1),Projects!$B$42/Projects!$D$42,"")</f>
        <v/>
      </c>
      <c r="AB48" s="189" t="str">
        <f aca="false">IF(AND(Projects!$C$42&lt;=AB$4,AB$4&lt;=Projects!$C$42+Projects!$D$42-1),Projects!$B$42/Projects!$D$42,"")</f>
        <v/>
      </c>
      <c r="AC48" s="189" t="str">
        <f aca="false">IF(AND(Projects!$C$42&lt;=AC$4,AC$4&lt;=Projects!$C$42+Projects!$D$42-1),Projects!$B$42/Projects!$D$42,"")</f>
        <v/>
      </c>
      <c r="AD48" s="189" t="str">
        <f aca="false">IF(AND(Projects!$C$42&lt;=AD$4,AD$4&lt;=Projects!$C$42+Projects!$D$42-1),Projects!$B$42/Projects!$D$42,"")</f>
        <v/>
      </c>
      <c r="AE48" s="189" t="str">
        <f aca="false">IF(AND(Projects!$C$42&lt;=AE$4,AE$4&lt;=Projects!$C$42+Projects!$D$42-1),Projects!$B$42/Projects!$D$42,"")</f>
        <v/>
      </c>
      <c r="AF48" s="189" t="str">
        <f aca="false">IF(AND(Projects!$C$42&lt;=AF$4,AF$4&lt;=Projects!$C$42+Projects!$D$42-1),Projects!$B$42/Projects!$D$42,"")</f>
        <v/>
      </c>
      <c r="AG48" s="189" t="str">
        <f aca="false">IF(AND(Projects!$C$42&lt;=AG$4,AG$4&lt;=Projects!$C$42+Projects!$D$42-1),Projects!$B$42/Projects!$D$42,"")</f>
        <v/>
      </c>
      <c r="AH48" s="189" t="str">
        <f aca="false">IF(AND(Projects!$C$42&lt;=AH$4,AH$4&lt;=Projects!$C$42+Projects!$D$42-1),Projects!$B$42/Projects!$D$42,"")</f>
        <v/>
      </c>
      <c r="AI48" s="189" t="str">
        <f aca="false">IF(AND(Projects!$C$42&lt;=AI$4,AI$4&lt;=Projects!$C$42+Projects!$D$42-1),Projects!$B$42/Projects!$D$42,"")</f>
        <v/>
      </c>
      <c r="AJ48" s="189" t="str">
        <f aca="false">IF(AND(Projects!$C$42&lt;=AJ$4,AJ$4&lt;=Projects!$C$42+Projects!$D$42-1),Projects!$B$42/Projects!$D$42,"")</f>
        <v/>
      </c>
      <c r="AK48" s="189" t="str">
        <f aca="false">IF(AND(Projects!$C$42&lt;=AK$4,AK$4&lt;=Projects!$C$42+Projects!$D$42-1),Projects!$B$42/Projects!$D$42,"")</f>
        <v/>
      </c>
      <c r="AL48" s="189" t="str">
        <f aca="false">IF(AND(Projects!$C$42&lt;=AL$4,AL$4&lt;=Projects!$C$42+Projects!$D$42-1),Projects!$B$42/Projects!$D$42,"")</f>
        <v/>
      </c>
      <c r="AM48" s="189" t="str">
        <f aca="false">IF(AND(Projects!$C$42&lt;=AM$4,AM$4&lt;=Projects!$C$42+Projects!$D$42-1),Projects!$B$42/Projects!$D$42,"")</f>
        <v/>
      </c>
      <c r="AN48" s="189" t="str">
        <f aca="false">IF(AND(Projects!$C$42&lt;=AN$4,AN$4&lt;=Projects!$C$42+Projects!$D$42-1),Projects!$B$42/Projects!$D$42,"")</f>
        <v/>
      </c>
      <c r="AO48" s="189" t="str">
        <f aca="false">IF(AND(Projects!$C$42&lt;=AO$4,AO$4&lt;=Projects!$C$42+Projects!$D$42-1),Projects!$B$42/Projects!$D$42,"")</f>
        <v/>
      </c>
      <c r="AP48" s="189" t="str">
        <f aca="false">IF(AND(Projects!$C$42&lt;=AP$4,AP$4&lt;=Projects!$C$42+Projects!$D$42-1),Projects!$B$42/Projects!$D$42,"")</f>
        <v/>
      </c>
      <c r="AQ48" s="189" t="str">
        <f aca="false">IF(AND(Projects!$C$42&lt;=AQ$4,AQ$4&lt;=Projects!$C$42+Projects!$D$42-1),Projects!$B$42/Projects!$D$42,"")</f>
        <v/>
      </c>
      <c r="AR48" s="189" t="str">
        <f aca="false">IF(AND(Projects!$C$42&lt;=AR$4,AR$4&lt;=Projects!$C$42+Projects!$D$42-1),Projects!$B$42/Projects!$D$42,"")</f>
        <v/>
      </c>
      <c r="AS48" s="189" t="str">
        <f aca="false">IF(AND(Projects!$C$42&lt;=AS$4,AS$4&lt;=Projects!$C$42+Projects!$D$42-1),Projects!$B$42/Projects!$D$42,"")</f>
        <v/>
      </c>
      <c r="AT48" s="189" t="str">
        <f aca="false">IF(AND(Projects!$C$42&lt;=AT$4,AT$4&lt;=Projects!$C$42+Projects!$D$42-1),Projects!$B$42/Projects!$D$42,"")</f>
        <v/>
      </c>
      <c r="AU48" s="189" t="str">
        <f aca="false">IF(AND(Projects!$C$42&lt;=AU$4,AU$4&lt;=Projects!$C$42+Projects!$D$42-1),Projects!$B$42/Projects!$D$42,"")</f>
        <v/>
      </c>
      <c r="AV48" s="189" t="str">
        <f aca="false">IF(AND(Projects!$C$42&lt;=AV$4,AV$4&lt;=Projects!$C$42+Projects!$D$42-1),Projects!$B$42/Projects!$D$42,"")</f>
        <v/>
      </c>
      <c r="AW48" s="189" t="str">
        <f aca="false">IF(AND(Projects!$C$42&lt;=AW$4,AW$4&lt;=Projects!$C$42+Projects!$D$42-1),Projects!$B$42/Projects!$D$42,"")</f>
        <v/>
      </c>
      <c r="AX48" s="189" t="str">
        <f aca="false">IF(AND(Projects!$C$42&lt;=AX$4,AX$4&lt;=Projects!$C$42+Projects!$D$42-1),Projects!$B$42/Projects!$D$42,"")</f>
        <v/>
      </c>
      <c r="AY48" s="189" t="str">
        <f aca="false">IF(AND(Projects!$C$42&lt;=AY$4,AY$4&lt;=Projects!$C$42+Projects!$D$42-1),Projects!$B$42/Projects!$D$42,"")</f>
        <v/>
      </c>
      <c r="AZ48" s="189" t="str">
        <f aca="false">IF(AND(Projects!$C$42&lt;=AZ$4,AZ$4&lt;=Projects!$C$42+Projects!$D$42-1),Projects!$B$42/Projects!$D$42,"")</f>
        <v/>
      </c>
      <c r="BA48" s="189" t="str">
        <f aca="false">IF(AND(Projects!$C$42&lt;=BA$4,BA$4&lt;=Projects!$C$42+Projects!$D$42-1),Projects!$B$42/Projects!$D$42,"")</f>
        <v/>
      </c>
      <c r="BB48" s="189" t="str">
        <f aca="false">IF(AND(Projects!$C$42&lt;=BB$4,BB$4&lt;=Projects!$C$42+Projects!$D$42-1),Projects!$B$42/Projects!$D$42,"")</f>
        <v/>
      </c>
      <c r="BC48" s="189" t="str">
        <f aca="false">IF(AND(Projects!$C$42&lt;=BC$4,BC$4&lt;=Projects!$C$42+Projects!$D$42-1),Projects!$B$42/Projects!$D$42,"")</f>
        <v/>
      </c>
      <c r="BD48" s="189" t="str">
        <f aca="false">IF(AND(Projects!$C$42&lt;=BD$4,BD$4&lt;=Projects!$C$42+Projects!$D$42-1),Projects!$B$42/Projects!$D$42,"")</f>
        <v/>
      </c>
      <c r="BE48" s="189" t="str">
        <f aca="false">IF(AND(Projects!$C$42&lt;=BE$4,BE$4&lt;=Projects!$C$42+Projects!$D$42-1),Projects!$B$42/Projects!$D$42,"")</f>
        <v/>
      </c>
      <c r="BF48" s="189" t="str">
        <f aca="false">IF(AND(Projects!$C$42&lt;=BF$4,BF$4&lt;=Projects!$C$42+Projects!$D$42-1),Projects!$B$42/Projects!$D$42,"")</f>
        <v/>
      </c>
      <c r="BG48" s="189" t="str">
        <f aca="false">IF(AND(Projects!$C$42&lt;=BG$4,BG$4&lt;=Projects!$C$42+Projects!$D$42-1),Projects!$B$42/Projects!$D$42,"")</f>
        <v/>
      </c>
      <c r="BH48" s="189" t="str">
        <f aca="false">IF(AND(Projects!$C$42&lt;=BH$4,BH$4&lt;=Projects!$C$42+Projects!$D$42-1),Projects!$B$42/Projects!$D$42,"")</f>
        <v/>
      </c>
      <c r="BI48" s="189" t="str">
        <f aca="false">IF(AND(Projects!$C$42&lt;=BI$4,BI$4&lt;=Projects!$C$42+Projects!$D$42-1),Projects!$B$42/Projects!$D$42,"")</f>
        <v/>
      </c>
      <c r="BJ48" s="189" t="str">
        <f aca="false">IF(AND(Projects!$C$42&lt;=BJ$4,BJ$4&lt;=Projects!$C$42+Projects!$D$42-1),Projects!$B$42/Projects!$D$42,"")</f>
        <v/>
      </c>
      <c r="BK48" s="189" t="str">
        <f aca="false">IF(AND(Projects!$C$42&lt;=BK$4,BK$4&lt;=Projects!$C$42+Projects!$D$42-1),Projects!$B$42/Projects!$D$42,"")</f>
        <v/>
      </c>
      <c r="BL48" s="189" t="str">
        <f aca="false">IF(AND(Projects!$C$42&lt;=BL$4,BL$4&lt;=Projects!$C$42+Projects!$D$42-1),Projects!$B$42/Projects!$D$42,"")</f>
        <v/>
      </c>
      <c r="BM48" s="189" t="str">
        <f aca="false">IF(AND(Projects!$C$42&lt;=BM$4,BM$4&lt;=Projects!$C$42+Projects!$D$42-1),Projects!$B$42/Projects!$D$42,"")</f>
        <v/>
      </c>
      <c r="BN48" s="189" t="str">
        <f aca="false">IF(AND(Projects!$C$42&lt;=BN$4,BN$4&lt;=Projects!$C$42+Projects!$D$42-1),Projects!$B$42/Projects!$D$42,"")</f>
        <v/>
      </c>
      <c r="BO48" s="189" t="str">
        <f aca="false">IF(AND(Projects!$C$42&lt;=BO$4,BO$4&lt;=Projects!$C$42+Projects!$D$42-1),Projects!$B$42/Projects!$D$42,"")</f>
        <v/>
      </c>
      <c r="BP48" s="189" t="str">
        <f aca="false">IF(AND(Projects!$C$42&lt;=BP$4,BP$4&lt;=Projects!$C$42+Projects!$D$42-1),Projects!$B$42/Projects!$D$42,"")</f>
        <v/>
      </c>
      <c r="BQ48" s="189" t="str">
        <f aca="false">IF(AND(Projects!$C$42&lt;=BQ$4,BQ$4&lt;=Projects!$C$42+Projects!$D$42-1),Projects!$B$42/Projects!$D$42,"")</f>
        <v/>
      </c>
      <c r="BR48" s="189" t="str">
        <f aca="false">IF(AND(Projects!$C$42&lt;=BR$4,BR$4&lt;=Projects!$C$42+Projects!$D$42-1),Projects!$B$42/Projects!$D$42,"")</f>
        <v/>
      </c>
      <c r="BS48" s="189" t="str">
        <f aca="false">IF(AND(Projects!$C$42&lt;=BS$4,BS$4&lt;=Projects!$C$42+Projects!$D$42-1),Projects!$B$42/Projects!$D$42,"")</f>
        <v/>
      </c>
      <c r="BT48" s="189" t="str">
        <f aca="false">IF(AND(Projects!$C$42&lt;=BT$4,BT$4&lt;=Projects!$C$42+Projects!$D$42-1),Projects!$B$42/Projects!$D$42,"")</f>
        <v/>
      </c>
      <c r="BU48" s="189" t="str">
        <f aca="false">IF(AND(Projects!$C$42&lt;=BU$4,BU$4&lt;=Projects!$C$42+Projects!$D$42-1),Projects!$B$42/Projects!$D$42,"")</f>
        <v/>
      </c>
      <c r="BV48" s="189" t="str">
        <f aca="false">IF(AND(Projects!$C$42&lt;=BV$4,BV$4&lt;=Projects!$C$42+Projects!$D$42-1),Projects!$B$42/Projects!$D$42,"")</f>
        <v/>
      </c>
      <c r="BW48" s="189" t="str">
        <f aca="false">IF(AND(Projects!$C$42&lt;=BW$4,BW$4&lt;=Projects!$C$42+Projects!$D$42-1),Projects!$B$42/Projects!$D$42,"")</f>
        <v/>
      </c>
      <c r="BX48" s="189" t="str">
        <f aca="false">IF(AND(Projects!$C$42&lt;=BX$4,BX$4&lt;=Projects!$C$42+Projects!$D$42-1),Projects!$B$42/Projects!$D$42,"")</f>
        <v/>
      </c>
      <c r="BY48" s="189" t="str">
        <f aca="false">IF(AND(Projects!$C$42&lt;=BY$4,BY$4&lt;=Projects!$C$42+Projects!$D$42-1),Projects!$B$42/Projects!$D$42,"")</f>
        <v/>
      </c>
      <c r="BZ48" s="189" t="str">
        <f aca="false">IF(AND(Projects!$C$42&lt;=BZ$4,BZ$4&lt;=Projects!$C$42+Projects!$D$42-1),Projects!$B$42/Projects!$D$42,"")</f>
        <v/>
      </c>
      <c r="CA48" s="189" t="str">
        <f aca="false">IF(AND(Projects!$C$42&lt;=CA$4,CA$4&lt;=Projects!$C$42+Projects!$D$42-1),Projects!$B$42/Projects!$D$42,"")</f>
        <v/>
      </c>
      <c r="CB48" s="189" t="n">
        <f aca="false">IF(AND(Projects!$C$42&lt;=CB$4,CB$4&lt;=Projects!$C$42+Projects!$D$42-1),Projects!$B$42/Projects!$D$42,"")</f>
        <v>947368.421052632</v>
      </c>
      <c r="CC48" s="189" t="n">
        <f aca="false">IF(AND(Projects!$C$42&lt;=CC$4,CC$4&lt;=Projects!$C$42+Projects!$D$42-1),Projects!$B$42/Projects!$D$42,"")</f>
        <v>947368.421052632</v>
      </c>
      <c r="CD48" s="189" t="n">
        <f aca="false">IF(AND(Projects!$C$42&lt;=CD$4,CD$4&lt;=Projects!$C$42+Projects!$D$42-1),Projects!$B$42/Projects!$D$42,"")</f>
        <v>947368.421052632</v>
      </c>
      <c r="CE48" s="189" t="n">
        <f aca="false">IF(AND(Projects!$C$42&lt;=CE$4,CE$4&lt;=Projects!$C$42+Projects!$D$42-1),Projects!$B$42/Projects!$D$42,"")</f>
        <v>947368.421052632</v>
      </c>
      <c r="CF48" s="189" t="n">
        <f aca="false">IF(AND(Projects!$C$42&lt;=CF$4,CF$4&lt;=Projects!$C$42+Projects!$D$42-1),Projects!$B$42/Projects!$D$42,"")</f>
        <v>947368.421052632</v>
      </c>
      <c r="CG48" s="189" t="n">
        <f aca="false">IF(AND(Projects!$C$42&lt;=CG$4,CG$4&lt;=Projects!$C$42+Projects!$D$42-1),Projects!$B$42/Projects!$D$42,"")</f>
        <v>947368.421052632</v>
      </c>
      <c r="CH48" s="189" t="n">
        <f aca="false">IF(AND(Projects!$C$42&lt;=CH$4,CH$4&lt;=Projects!$C$42+Projects!$D$42-1),Projects!$B$42/Projects!$D$42,"")</f>
        <v>947368.421052632</v>
      </c>
      <c r="CI48" s="189" t="n">
        <f aca="false">IF(AND(Projects!$C$42&lt;=CI$4,CI$4&lt;=Projects!$C$42+Projects!$D$42-1),Projects!$B$42/Projects!$D$42,"")</f>
        <v>947368.421052632</v>
      </c>
      <c r="CJ48" s="189" t="n">
        <f aca="false">IF(AND(Projects!$C$42&lt;=CJ$4,CJ$4&lt;=Projects!$C$42+Projects!$D$42-1),Projects!$B$42/Projects!$D$42,"")</f>
        <v>947368.421052632</v>
      </c>
      <c r="CK48" s="189" t="n">
        <f aca="false">IF(AND(Projects!$C$42&lt;=CK$4,CK$4&lt;=Projects!$C$42+Projects!$D$42-1),Projects!$B$42/Projects!$D$42,"")</f>
        <v>947368.421052632</v>
      </c>
      <c r="CL48" s="189" t="n">
        <f aca="false">IF(AND(Projects!$C$42&lt;=CL$4,CL$4&lt;=Projects!$C$42+Projects!$D$42-1),Projects!$B$42/Projects!$D$42,"")</f>
        <v>947368.421052632</v>
      </c>
      <c r="CM48" s="189" t="n">
        <f aca="false">IF(AND(Projects!$C$42&lt;=CM$4,CM$4&lt;=Projects!$C$42+Projects!$D$42-1),Projects!$B$42/Projects!$D$42,"")</f>
        <v>947368.421052632</v>
      </c>
      <c r="CN48" s="189" t="n">
        <f aca="false">IF(AND(Projects!$C$42&lt;=CN$4,CN$4&lt;=Projects!$C$42+Projects!$D$42-1),Projects!$B$42/Projects!$D$42,"")</f>
        <v>947368.421052632</v>
      </c>
      <c r="CO48" s="189" t="n">
        <f aca="false">IF(AND(Projects!$C$42&lt;=CO$4,CO$4&lt;=Projects!$C$42+Projects!$D$42-1),Projects!$B$42/Projects!$D$42,"")</f>
        <v>947368.421052632</v>
      </c>
      <c r="CP48" s="189" t="n">
        <f aca="false">IF(AND(Projects!$C$42&lt;=CP$4,CP$4&lt;=Projects!$C$42+Projects!$D$42-1),Projects!$B$42/Projects!$D$42,"")</f>
        <v>947368.421052632</v>
      </c>
      <c r="CQ48" s="189" t="n">
        <f aca="false">IF(AND(Projects!$C$42&lt;=CQ$4,CQ$4&lt;=Projects!$C$42+Projects!$D$42-1),Projects!$B$42/Projects!$D$42,"")</f>
        <v>947368.421052632</v>
      </c>
      <c r="CR48" s="189" t="n">
        <f aca="false">IF(AND(Projects!$C$42&lt;=CR$4,CR$4&lt;=Projects!$C$42+Projects!$D$42-1),Projects!$B$42/Projects!$D$42,"")</f>
        <v>947368.421052632</v>
      </c>
      <c r="CS48" s="189" t="n">
        <f aca="false">IF(AND(Projects!$C$42&lt;=CS$4,CS$4&lt;=Projects!$C$42+Projects!$D$42-1),Projects!$B$42/Projects!$D$42,"")</f>
        <v>947368.421052632</v>
      </c>
      <c r="CT48" s="189" t="n">
        <f aca="false">IF(AND(Projects!$C$42&lt;=CT$4,CT$4&lt;=Projects!$C$42+Projects!$D$42-1),Projects!$B$42/Projects!$D$42,"")</f>
        <v>947368.421052632</v>
      </c>
      <c r="CU48" s="189" t="str">
        <f aca="false">IF(AND(Projects!$C$42&lt;=CU$4,CU$4&lt;=Projects!$C$42+Projects!$D$42-1),Projects!$B$42/Projects!$D$42,"")</f>
        <v/>
      </c>
      <c r="CV48" s="189" t="str">
        <f aca="false">IF(AND(Projects!$C$42&lt;=CV$4,CV$4&lt;=Projects!$C$42+Projects!$D$42-1),Projects!$B$42/Projects!$D$42,"")</f>
        <v/>
      </c>
      <c r="CW48" s="189" t="str">
        <f aca="false">IF(AND(Projects!$C$42&lt;=CW$4,CW$4&lt;=Projects!$C$42+Projects!$D$42-1),Projects!$B$42/Projects!$D$42,"")</f>
        <v/>
      </c>
      <c r="CX48" s="189" t="str">
        <f aca="false">IF(AND(Projects!$C$42&lt;=CX$4,CX$4&lt;=Projects!$C$42+Projects!$D$42-1),Projects!$B$42/Projects!$D$42,"")</f>
        <v/>
      </c>
      <c r="CY48" s="189" t="str">
        <f aca="false">IF(AND(Projects!$C$42&lt;=CY$4,CY$4&lt;=Projects!$C$42+Projects!$D$42-1),Projects!$B$42/Projects!$D$42,"")</f>
        <v/>
      </c>
      <c r="CZ48" s="189" t="str">
        <f aca="false">IF(AND(Projects!$C$42&lt;=CZ$4,CZ$4&lt;=Projects!$C$42+Projects!$D$42-1),Projects!$B$42/Projects!$D$42,"")</f>
        <v/>
      </c>
      <c r="DA48" s="189" t="str">
        <f aca="false">IF(AND(Projects!$C$42&lt;=DA$4,DA$4&lt;=Projects!$C$42+Projects!$D$42-1),Projects!$B$42/Projects!$D$42,"")</f>
        <v/>
      </c>
      <c r="DB48" s="189" t="str">
        <f aca="false">IF(AND(Projects!$C$42&lt;=DB$4,DB$4&lt;=Projects!$C$42+Projects!$D$42-1),Projects!$B$42/Projects!$D$42,"")</f>
        <v/>
      </c>
    </row>
    <row r="49" s="1" customFormat="true" ht="15" hidden="false" customHeight="true" outlineLevel="0" collapsed="false">
      <c r="A49" s="185" t="s">
        <v>46</v>
      </c>
      <c r="B49" s="186" t="n">
        <f aca="false">Projects!$B$43</f>
        <v>15000000</v>
      </c>
      <c r="C49" s="187" t="n">
        <f aca="false">EDATE(Model!$E$2,Projects!$C$43-1)</f>
        <v>48396</v>
      </c>
      <c r="D49" s="187" t="n">
        <f aca="false">EDATE(Model!$E$2,Projects!$C$43+Projects!$D$43-2)</f>
        <v>48945</v>
      </c>
      <c r="E49" s="188" t="n">
        <f aca="false">Projects!$D$43</f>
        <v>19</v>
      </c>
      <c r="F49" s="186" t="n">
        <f aca="false">Projects!$B$43/Projects!$D$43</f>
        <v>789473.684210526</v>
      </c>
      <c r="G49" s="189" t="str">
        <f aca="false">IF(AND(Projects!$C$43&lt;=G$4,G$4&lt;=Projects!$C$43+Projects!$D$43-1),Projects!$B$43/Projects!$D$43,"")</f>
        <v/>
      </c>
      <c r="H49" s="189" t="str">
        <f aca="false">IF(AND(Projects!$C$43&lt;=H$4,H$4&lt;=Projects!$C$43+Projects!$D$43-1),Projects!$B$43/Projects!$D$43,"")</f>
        <v/>
      </c>
      <c r="I49" s="189" t="str">
        <f aca="false">IF(AND(Projects!$C$43&lt;=I$4,I$4&lt;=Projects!$C$43+Projects!$D$43-1),Projects!$B$43/Projects!$D$43,"")</f>
        <v/>
      </c>
      <c r="J49" s="189" t="str">
        <f aca="false">IF(AND(Projects!$C$43&lt;=J$4,J$4&lt;=Projects!$C$43+Projects!$D$43-1),Projects!$B$43/Projects!$D$43,"")</f>
        <v/>
      </c>
      <c r="K49" s="189" t="str">
        <f aca="false">IF(AND(Projects!$C$43&lt;=K$4,K$4&lt;=Projects!$C$43+Projects!$D$43-1),Projects!$B$43/Projects!$D$43,"")</f>
        <v/>
      </c>
      <c r="L49" s="189" t="str">
        <f aca="false">IF(AND(Projects!$C$43&lt;=L$4,L$4&lt;=Projects!$C$43+Projects!$D$43-1),Projects!$B$43/Projects!$D$43,"")</f>
        <v/>
      </c>
      <c r="M49" s="189" t="str">
        <f aca="false">IF(AND(Projects!$C$43&lt;=M$4,M$4&lt;=Projects!$C$43+Projects!$D$43-1),Projects!$B$43/Projects!$D$43,"")</f>
        <v/>
      </c>
      <c r="N49" s="189" t="str">
        <f aca="false">IF(AND(Projects!$C$43&lt;=N$4,N$4&lt;=Projects!$C$43+Projects!$D$43-1),Projects!$B$43/Projects!$D$43,"")</f>
        <v/>
      </c>
      <c r="O49" s="189" t="str">
        <f aca="false">IF(AND(Projects!$C$43&lt;=O$4,O$4&lt;=Projects!$C$43+Projects!$D$43-1),Projects!$B$43/Projects!$D$43,"")</f>
        <v/>
      </c>
      <c r="P49" s="189" t="str">
        <f aca="false">IF(AND(Projects!$C$43&lt;=P$4,P$4&lt;=Projects!$C$43+Projects!$D$43-1),Projects!$B$43/Projects!$D$43,"")</f>
        <v/>
      </c>
      <c r="Q49" s="189" t="str">
        <f aca="false">IF(AND(Projects!$C$43&lt;=Q$4,Q$4&lt;=Projects!$C$43+Projects!$D$43-1),Projects!$B$43/Projects!$D$43,"")</f>
        <v/>
      </c>
      <c r="R49" s="189" t="str">
        <f aca="false">IF(AND(Projects!$C$43&lt;=R$4,R$4&lt;=Projects!$C$43+Projects!$D$43-1),Projects!$B$43/Projects!$D$43,"")</f>
        <v/>
      </c>
      <c r="S49" s="189" t="str">
        <f aca="false">IF(AND(Projects!$C$43&lt;=S$4,S$4&lt;=Projects!$C$43+Projects!$D$43-1),Projects!$B$43/Projects!$D$43,"")</f>
        <v/>
      </c>
      <c r="T49" s="189" t="str">
        <f aca="false">IF(AND(Projects!$C$43&lt;=T$4,T$4&lt;=Projects!$C$43+Projects!$D$43-1),Projects!$B$43/Projects!$D$43,"")</f>
        <v/>
      </c>
      <c r="U49" s="189" t="str">
        <f aca="false">IF(AND(Projects!$C$43&lt;=U$4,U$4&lt;=Projects!$C$43+Projects!$D$43-1),Projects!$B$43/Projects!$D$43,"")</f>
        <v/>
      </c>
      <c r="V49" s="189" t="str">
        <f aca="false">IF(AND(Projects!$C$43&lt;=V$4,V$4&lt;=Projects!$C$43+Projects!$D$43-1),Projects!$B$43/Projects!$D$43,"")</f>
        <v/>
      </c>
      <c r="W49" s="189" t="str">
        <f aca="false">IF(AND(Projects!$C$43&lt;=W$4,W$4&lt;=Projects!$C$43+Projects!$D$43-1),Projects!$B$43/Projects!$D$43,"")</f>
        <v/>
      </c>
      <c r="X49" s="189" t="str">
        <f aca="false">IF(AND(Projects!$C$43&lt;=X$4,X$4&lt;=Projects!$C$43+Projects!$D$43-1),Projects!$B$43/Projects!$D$43,"")</f>
        <v/>
      </c>
      <c r="Y49" s="189" t="str">
        <f aca="false">IF(AND(Projects!$C$43&lt;=Y$4,Y$4&lt;=Projects!$C$43+Projects!$D$43-1),Projects!$B$43/Projects!$D$43,"")</f>
        <v/>
      </c>
      <c r="Z49" s="189" t="str">
        <f aca="false">IF(AND(Projects!$C$43&lt;=Z$4,Z$4&lt;=Projects!$C$43+Projects!$D$43-1),Projects!$B$43/Projects!$D$43,"")</f>
        <v/>
      </c>
      <c r="AA49" s="189" t="str">
        <f aca="false">IF(AND(Projects!$C$43&lt;=AA$4,AA$4&lt;=Projects!$C$43+Projects!$D$43-1),Projects!$B$43/Projects!$D$43,"")</f>
        <v/>
      </c>
      <c r="AB49" s="189" t="str">
        <f aca="false">IF(AND(Projects!$C$43&lt;=AB$4,AB$4&lt;=Projects!$C$43+Projects!$D$43-1),Projects!$B$43/Projects!$D$43,"")</f>
        <v/>
      </c>
      <c r="AC49" s="189" t="str">
        <f aca="false">IF(AND(Projects!$C$43&lt;=AC$4,AC$4&lt;=Projects!$C$43+Projects!$D$43-1),Projects!$B$43/Projects!$D$43,"")</f>
        <v/>
      </c>
      <c r="AD49" s="189" t="str">
        <f aca="false">IF(AND(Projects!$C$43&lt;=AD$4,AD$4&lt;=Projects!$C$43+Projects!$D$43-1),Projects!$B$43/Projects!$D$43,"")</f>
        <v/>
      </c>
      <c r="AE49" s="189" t="str">
        <f aca="false">IF(AND(Projects!$C$43&lt;=AE$4,AE$4&lt;=Projects!$C$43+Projects!$D$43-1),Projects!$B$43/Projects!$D$43,"")</f>
        <v/>
      </c>
      <c r="AF49" s="189" t="str">
        <f aca="false">IF(AND(Projects!$C$43&lt;=AF$4,AF$4&lt;=Projects!$C$43+Projects!$D$43-1),Projects!$B$43/Projects!$D$43,"")</f>
        <v/>
      </c>
      <c r="AG49" s="189" t="str">
        <f aca="false">IF(AND(Projects!$C$43&lt;=AG$4,AG$4&lt;=Projects!$C$43+Projects!$D$43-1),Projects!$B$43/Projects!$D$43,"")</f>
        <v/>
      </c>
      <c r="AH49" s="189" t="str">
        <f aca="false">IF(AND(Projects!$C$43&lt;=AH$4,AH$4&lt;=Projects!$C$43+Projects!$D$43-1),Projects!$B$43/Projects!$D$43,"")</f>
        <v/>
      </c>
      <c r="AI49" s="189" t="str">
        <f aca="false">IF(AND(Projects!$C$43&lt;=AI$4,AI$4&lt;=Projects!$C$43+Projects!$D$43-1),Projects!$B$43/Projects!$D$43,"")</f>
        <v/>
      </c>
      <c r="AJ49" s="189" t="str">
        <f aca="false">IF(AND(Projects!$C$43&lt;=AJ$4,AJ$4&lt;=Projects!$C$43+Projects!$D$43-1),Projects!$B$43/Projects!$D$43,"")</f>
        <v/>
      </c>
      <c r="AK49" s="189" t="str">
        <f aca="false">IF(AND(Projects!$C$43&lt;=AK$4,AK$4&lt;=Projects!$C$43+Projects!$D$43-1),Projects!$B$43/Projects!$D$43,"")</f>
        <v/>
      </c>
      <c r="AL49" s="189" t="str">
        <f aca="false">IF(AND(Projects!$C$43&lt;=AL$4,AL$4&lt;=Projects!$C$43+Projects!$D$43-1),Projects!$B$43/Projects!$D$43,"")</f>
        <v/>
      </c>
      <c r="AM49" s="189" t="str">
        <f aca="false">IF(AND(Projects!$C$43&lt;=AM$4,AM$4&lt;=Projects!$C$43+Projects!$D$43-1),Projects!$B$43/Projects!$D$43,"")</f>
        <v/>
      </c>
      <c r="AN49" s="189" t="str">
        <f aca="false">IF(AND(Projects!$C$43&lt;=AN$4,AN$4&lt;=Projects!$C$43+Projects!$D$43-1),Projects!$B$43/Projects!$D$43,"")</f>
        <v/>
      </c>
      <c r="AO49" s="189" t="str">
        <f aca="false">IF(AND(Projects!$C$43&lt;=AO$4,AO$4&lt;=Projects!$C$43+Projects!$D$43-1),Projects!$B$43/Projects!$D$43,"")</f>
        <v/>
      </c>
      <c r="AP49" s="189" t="str">
        <f aca="false">IF(AND(Projects!$C$43&lt;=AP$4,AP$4&lt;=Projects!$C$43+Projects!$D$43-1),Projects!$B$43/Projects!$D$43,"")</f>
        <v/>
      </c>
      <c r="AQ49" s="189" t="str">
        <f aca="false">IF(AND(Projects!$C$43&lt;=AQ$4,AQ$4&lt;=Projects!$C$43+Projects!$D$43-1),Projects!$B$43/Projects!$D$43,"")</f>
        <v/>
      </c>
      <c r="AR49" s="189" t="str">
        <f aca="false">IF(AND(Projects!$C$43&lt;=AR$4,AR$4&lt;=Projects!$C$43+Projects!$D$43-1),Projects!$B$43/Projects!$D$43,"")</f>
        <v/>
      </c>
      <c r="AS49" s="189" t="str">
        <f aca="false">IF(AND(Projects!$C$43&lt;=AS$4,AS$4&lt;=Projects!$C$43+Projects!$D$43-1),Projects!$B$43/Projects!$D$43,"")</f>
        <v/>
      </c>
      <c r="AT49" s="189" t="str">
        <f aca="false">IF(AND(Projects!$C$43&lt;=AT$4,AT$4&lt;=Projects!$C$43+Projects!$D$43-1),Projects!$B$43/Projects!$D$43,"")</f>
        <v/>
      </c>
      <c r="AU49" s="189" t="str">
        <f aca="false">IF(AND(Projects!$C$43&lt;=AU$4,AU$4&lt;=Projects!$C$43+Projects!$D$43-1),Projects!$B$43/Projects!$D$43,"")</f>
        <v/>
      </c>
      <c r="AV49" s="189" t="str">
        <f aca="false">IF(AND(Projects!$C$43&lt;=AV$4,AV$4&lt;=Projects!$C$43+Projects!$D$43-1),Projects!$B$43/Projects!$D$43,"")</f>
        <v/>
      </c>
      <c r="AW49" s="189" t="str">
        <f aca="false">IF(AND(Projects!$C$43&lt;=AW$4,AW$4&lt;=Projects!$C$43+Projects!$D$43-1),Projects!$B$43/Projects!$D$43,"")</f>
        <v/>
      </c>
      <c r="AX49" s="189" t="str">
        <f aca="false">IF(AND(Projects!$C$43&lt;=AX$4,AX$4&lt;=Projects!$C$43+Projects!$D$43-1),Projects!$B$43/Projects!$D$43,"")</f>
        <v/>
      </c>
      <c r="AY49" s="189" t="str">
        <f aca="false">IF(AND(Projects!$C$43&lt;=AY$4,AY$4&lt;=Projects!$C$43+Projects!$D$43-1),Projects!$B$43/Projects!$D$43,"")</f>
        <v/>
      </c>
      <c r="AZ49" s="189" t="str">
        <f aca="false">IF(AND(Projects!$C$43&lt;=AZ$4,AZ$4&lt;=Projects!$C$43+Projects!$D$43-1),Projects!$B$43/Projects!$D$43,"")</f>
        <v/>
      </c>
      <c r="BA49" s="189" t="str">
        <f aca="false">IF(AND(Projects!$C$43&lt;=BA$4,BA$4&lt;=Projects!$C$43+Projects!$D$43-1),Projects!$B$43/Projects!$D$43,"")</f>
        <v/>
      </c>
      <c r="BB49" s="189" t="str">
        <f aca="false">IF(AND(Projects!$C$43&lt;=BB$4,BB$4&lt;=Projects!$C$43+Projects!$D$43-1),Projects!$B$43/Projects!$D$43,"")</f>
        <v/>
      </c>
      <c r="BC49" s="189" t="str">
        <f aca="false">IF(AND(Projects!$C$43&lt;=BC$4,BC$4&lt;=Projects!$C$43+Projects!$D$43-1),Projects!$B$43/Projects!$D$43,"")</f>
        <v/>
      </c>
      <c r="BD49" s="189" t="str">
        <f aca="false">IF(AND(Projects!$C$43&lt;=BD$4,BD$4&lt;=Projects!$C$43+Projects!$D$43-1),Projects!$B$43/Projects!$D$43,"")</f>
        <v/>
      </c>
      <c r="BE49" s="189" t="str">
        <f aca="false">IF(AND(Projects!$C$43&lt;=BE$4,BE$4&lt;=Projects!$C$43+Projects!$D$43-1),Projects!$B$43/Projects!$D$43,"")</f>
        <v/>
      </c>
      <c r="BF49" s="189" t="str">
        <f aca="false">IF(AND(Projects!$C$43&lt;=BF$4,BF$4&lt;=Projects!$C$43+Projects!$D$43-1),Projects!$B$43/Projects!$D$43,"")</f>
        <v/>
      </c>
      <c r="BG49" s="189" t="str">
        <f aca="false">IF(AND(Projects!$C$43&lt;=BG$4,BG$4&lt;=Projects!$C$43+Projects!$D$43-1),Projects!$B$43/Projects!$D$43,"")</f>
        <v/>
      </c>
      <c r="BH49" s="189" t="str">
        <f aca="false">IF(AND(Projects!$C$43&lt;=BH$4,BH$4&lt;=Projects!$C$43+Projects!$D$43-1),Projects!$B$43/Projects!$D$43,"")</f>
        <v/>
      </c>
      <c r="BI49" s="189" t="str">
        <f aca="false">IF(AND(Projects!$C$43&lt;=BI$4,BI$4&lt;=Projects!$C$43+Projects!$D$43-1),Projects!$B$43/Projects!$D$43,"")</f>
        <v/>
      </c>
      <c r="BJ49" s="189" t="str">
        <f aca="false">IF(AND(Projects!$C$43&lt;=BJ$4,BJ$4&lt;=Projects!$C$43+Projects!$D$43-1),Projects!$B$43/Projects!$D$43,"")</f>
        <v/>
      </c>
      <c r="BK49" s="189" t="str">
        <f aca="false">IF(AND(Projects!$C$43&lt;=BK$4,BK$4&lt;=Projects!$C$43+Projects!$D$43-1),Projects!$B$43/Projects!$D$43,"")</f>
        <v/>
      </c>
      <c r="BL49" s="189" t="str">
        <f aca="false">IF(AND(Projects!$C$43&lt;=BL$4,BL$4&lt;=Projects!$C$43+Projects!$D$43-1),Projects!$B$43/Projects!$D$43,"")</f>
        <v/>
      </c>
      <c r="BM49" s="189" t="str">
        <f aca="false">IF(AND(Projects!$C$43&lt;=BM$4,BM$4&lt;=Projects!$C$43+Projects!$D$43-1),Projects!$B$43/Projects!$D$43,"")</f>
        <v/>
      </c>
      <c r="BN49" s="189" t="str">
        <f aca="false">IF(AND(Projects!$C$43&lt;=BN$4,BN$4&lt;=Projects!$C$43+Projects!$D$43-1),Projects!$B$43/Projects!$D$43,"")</f>
        <v/>
      </c>
      <c r="BO49" s="189" t="str">
        <f aca="false">IF(AND(Projects!$C$43&lt;=BO$4,BO$4&lt;=Projects!$C$43+Projects!$D$43-1),Projects!$B$43/Projects!$D$43,"")</f>
        <v/>
      </c>
      <c r="BP49" s="189" t="str">
        <f aca="false">IF(AND(Projects!$C$43&lt;=BP$4,BP$4&lt;=Projects!$C$43+Projects!$D$43-1),Projects!$B$43/Projects!$D$43,"")</f>
        <v/>
      </c>
      <c r="BQ49" s="189" t="str">
        <f aca="false">IF(AND(Projects!$C$43&lt;=BQ$4,BQ$4&lt;=Projects!$C$43+Projects!$D$43-1),Projects!$B$43/Projects!$D$43,"")</f>
        <v/>
      </c>
      <c r="BR49" s="189" t="str">
        <f aca="false">IF(AND(Projects!$C$43&lt;=BR$4,BR$4&lt;=Projects!$C$43+Projects!$D$43-1),Projects!$B$43/Projects!$D$43,"")</f>
        <v/>
      </c>
      <c r="BS49" s="189" t="str">
        <f aca="false">IF(AND(Projects!$C$43&lt;=BS$4,BS$4&lt;=Projects!$C$43+Projects!$D$43-1),Projects!$B$43/Projects!$D$43,"")</f>
        <v/>
      </c>
      <c r="BT49" s="189" t="str">
        <f aca="false">IF(AND(Projects!$C$43&lt;=BT$4,BT$4&lt;=Projects!$C$43+Projects!$D$43-1),Projects!$B$43/Projects!$D$43,"")</f>
        <v/>
      </c>
      <c r="BU49" s="189" t="str">
        <f aca="false">IF(AND(Projects!$C$43&lt;=BU$4,BU$4&lt;=Projects!$C$43+Projects!$D$43-1),Projects!$B$43/Projects!$D$43,"")</f>
        <v/>
      </c>
      <c r="BV49" s="189" t="str">
        <f aca="false">IF(AND(Projects!$C$43&lt;=BV$4,BV$4&lt;=Projects!$C$43+Projects!$D$43-1),Projects!$B$43/Projects!$D$43,"")</f>
        <v/>
      </c>
      <c r="BW49" s="189" t="str">
        <f aca="false">IF(AND(Projects!$C$43&lt;=BW$4,BW$4&lt;=Projects!$C$43+Projects!$D$43-1),Projects!$B$43/Projects!$D$43,"")</f>
        <v/>
      </c>
      <c r="BX49" s="189" t="str">
        <f aca="false">IF(AND(Projects!$C$43&lt;=BX$4,BX$4&lt;=Projects!$C$43+Projects!$D$43-1),Projects!$B$43/Projects!$D$43,"")</f>
        <v/>
      </c>
      <c r="BY49" s="189" t="str">
        <f aca="false">IF(AND(Projects!$C$43&lt;=BY$4,BY$4&lt;=Projects!$C$43+Projects!$D$43-1),Projects!$B$43/Projects!$D$43,"")</f>
        <v/>
      </c>
      <c r="BZ49" s="189" t="str">
        <f aca="false">IF(AND(Projects!$C$43&lt;=BZ$4,BZ$4&lt;=Projects!$C$43+Projects!$D$43-1),Projects!$B$43/Projects!$D$43,"")</f>
        <v/>
      </c>
      <c r="CA49" s="189" t="str">
        <f aca="false">IF(AND(Projects!$C$43&lt;=CA$4,CA$4&lt;=Projects!$C$43+Projects!$D$43-1),Projects!$B$43/Projects!$D$43,"")</f>
        <v/>
      </c>
      <c r="CB49" s="189" t="str">
        <f aca="false">IF(AND(Projects!$C$43&lt;=CB$4,CB$4&lt;=Projects!$C$43+Projects!$D$43-1),Projects!$B$43/Projects!$D$43,"")</f>
        <v/>
      </c>
      <c r="CC49" s="189" t="str">
        <f aca="false">IF(AND(Projects!$C$43&lt;=CC$4,CC$4&lt;=Projects!$C$43+Projects!$D$43-1),Projects!$B$43/Projects!$D$43,"")</f>
        <v/>
      </c>
      <c r="CD49" s="189" t="n">
        <f aca="false">IF(AND(Projects!$C$43&lt;=CD$4,CD$4&lt;=Projects!$C$43+Projects!$D$43-1),Projects!$B$43/Projects!$D$43,"")</f>
        <v>789473.684210526</v>
      </c>
      <c r="CE49" s="189" t="n">
        <f aca="false">IF(AND(Projects!$C$43&lt;=CE$4,CE$4&lt;=Projects!$C$43+Projects!$D$43-1),Projects!$B$43/Projects!$D$43,"")</f>
        <v>789473.684210526</v>
      </c>
      <c r="CF49" s="189" t="n">
        <f aca="false">IF(AND(Projects!$C$43&lt;=CF$4,CF$4&lt;=Projects!$C$43+Projects!$D$43-1),Projects!$B$43/Projects!$D$43,"")</f>
        <v>789473.684210526</v>
      </c>
      <c r="CG49" s="189" t="n">
        <f aca="false">IF(AND(Projects!$C$43&lt;=CG$4,CG$4&lt;=Projects!$C$43+Projects!$D$43-1),Projects!$B$43/Projects!$D$43,"")</f>
        <v>789473.684210526</v>
      </c>
      <c r="CH49" s="189" t="n">
        <f aca="false">IF(AND(Projects!$C$43&lt;=CH$4,CH$4&lt;=Projects!$C$43+Projects!$D$43-1),Projects!$B$43/Projects!$D$43,"")</f>
        <v>789473.684210526</v>
      </c>
      <c r="CI49" s="189" t="n">
        <f aca="false">IF(AND(Projects!$C$43&lt;=CI$4,CI$4&lt;=Projects!$C$43+Projects!$D$43-1),Projects!$B$43/Projects!$D$43,"")</f>
        <v>789473.684210526</v>
      </c>
      <c r="CJ49" s="189" t="n">
        <f aca="false">IF(AND(Projects!$C$43&lt;=CJ$4,CJ$4&lt;=Projects!$C$43+Projects!$D$43-1),Projects!$B$43/Projects!$D$43,"")</f>
        <v>789473.684210526</v>
      </c>
      <c r="CK49" s="189" t="n">
        <f aca="false">IF(AND(Projects!$C$43&lt;=CK$4,CK$4&lt;=Projects!$C$43+Projects!$D$43-1),Projects!$B$43/Projects!$D$43,"")</f>
        <v>789473.684210526</v>
      </c>
      <c r="CL49" s="189" t="n">
        <f aca="false">IF(AND(Projects!$C$43&lt;=CL$4,CL$4&lt;=Projects!$C$43+Projects!$D$43-1),Projects!$B$43/Projects!$D$43,"")</f>
        <v>789473.684210526</v>
      </c>
      <c r="CM49" s="189" t="n">
        <f aca="false">IF(AND(Projects!$C$43&lt;=CM$4,CM$4&lt;=Projects!$C$43+Projects!$D$43-1),Projects!$B$43/Projects!$D$43,"")</f>
        <v>789473.684210526</v>
      </c>
      <c r="CN49" s="189" t="n">
        <f aca="false">IF(AND(Projects!$C$43&lt;=CN$4,CN$4&lt;=Projects!$C$43+Projects!$D$43-1),Projects!$B$43/Projects!$D$43,"")</f>
        <v>789473.684210526</v>
      </c>
      <c r="CO49" s="189" t="n">
        <f aca="false">IF(AND(Projects!$C$43&lt;=CO$4,CO$4&lt;=Projects!$C$43+Projects!$D$43-1),Projects!$B$43/Projects!$D$43,"")</f>
        <v>789473.684210526</v>
      </c>
      <c r="CP49" s="189" t="n">
        <f aca="false">IF(AND(Projects!$C$43&lt;=CP$4,CP$4&lt;=Projects!$C$43+Projects!$D$43-1),Projects!$B$43/Projects!$D$43,"")</f>
        <v>789473.684210526</v>
      </c>
      <c r="CQ49" s="189" t="n">
        <f aca="false">IF(AND(Projects!$C$43&lt;=CQ$4,CQ$4&lt;=Projects!$C$43+Projects!$D$43-1),Projects!$B$43/Projects!$D$43,"")</f>
        <v>789473.684210526</v>
      </c>
      <c r="CR49" s="189" t="n">
        <f aca="false">IF(AND(Projects!$C$43&lt;=CR$4,CR$4&lt;=Projects!$C$43+Projects!$D$43-1),Projects!$B$43/Projects!$D$43,"")</f>
        <v>789473.684210526</v>
      </c>
      <c r="CS49" s="189" t="n">
        <f aca="false">IF(AND(Projects!$C$43&lt;=CS$4,CS$4&lt;=Projects!$C$43+Projects!$D$43-1),Projects!$B$43/Projects!$D$43,"")</f>
        <v>789473.684210526</v>
      </c>
      <c r="CT49" s="189" t="n">
        <f aca="false">IF(AND(Projects!$C$43&lt;=CT$4,CT$4&lt;=Projects!$C$43+Projects!$D$43-1),Projects!$B$43/Projects!$D$43,"")</f>
        <v>789473.684210526</v>
      </c>
      <c r="CU49" s="189" t="n">
        <f aca="false">IF(AND(Projects!$C$43&lt;=CU$4,CU$4&lt;=Projects!$C$43+Projects!$D$43-1),Projects!$B$43/Projects!$D$43,"")</f>
        <v>789473.684210526</v>
      </c>
      <c r="CV49" s="189" t="n">
        <f aca="false">IF(AND(Projects!$C$43&lt;=CV$4,CV$4&lt;=Projects!$C$43+Projects!$D$43-1),Projects!$B$43/Projects!$D$43,"")</f>
        <v>789473.684210526</v>
      </c>
      <c r="CW49" s="189" t="str">
        <f aca="false">IF(AND(Projects!$C$43&lt;=CW$4,CW$4&lt;=Projects!$C$43+Projects!$D$43-1),Projects!$B$43/Projects!$D$43,"")</f>
        <v/>
      </c>
      <c r="CX49" s="189" t="str">
        <f aca="false">IF(AND(Projects!$C$43&lt;=CX$4,CX$4&lt;=Projects!$C$43+Projects!$D$43-1),Projects!$B$43/Projects!$D$43,"")</f>
        <v/>
      </c>
      <c r="CY49" s="189" t="str">
        <f aca="false">IF(AND(Projects!$C$43&lt;=CY$4,CY$4&lt;=Projects!$C$43+Projects!$D$43-1),Projects!$B$43/Projects!$D$43,"")</f>
        <v/>
      </c>
      <c r="CZ49" s="189" t="str">
        <f aca="false">IF(AND(Projects!$C$43&lt;=CZ$4,CZ$4&lt;=Projects!$C$43+Projects!$D$43-1),Projects!$B$43/Projects!$D$43,"")</f>
        <v/>
      </c>
      <c r="DA49" s="189" t="str">
        <f aca="false">IF(AND(Projects!$C$43&lt;=DA$4,DA$4&lt;=Projects!$C$43+Projects!$D$43-1),Projects!$B$43/Projects!$D$43,"")</f>
        <v/>
      </c>
      <c r="DB49" s="189" t="str">
        <f aca="false">IF(AND(Projects!$C$43&lt;=DB$4,DB$4&lt;=Projects!$C$43+Projects!$D$43-1),Projects!$B$43/Projects!$D$43,"")</f>
        <v/>
      </c>
    </row>
    <row r="50" s="1" customFormat="true" ht="15" hidden="false" customHeight="true" outlineLevel="0" collapsed="false">
      <c r="A50" s="185" t="s">
        <v>47</v>
      </c>
      <c r="B50" s="186" t="n">
        <f aca="false">Projects!$B$44</f>
        <v>15000000</v>
      </c>
      <c r="C50" s="187" t="n">
        <f aca="false">EDATE(Model!$E$2,Projects!$C$44-1)</f>
        <v>48458</v>
      </c>
      <c r="D50" s="187" t="n">
        <f aca="false">EDATE(Model!$E$2,Projects!$C$44+Projects!$D$44-2)</f>
        <v>49004</v>
      </c>
      <c r="E50" s="188" t="n">
        <f aca="false">Projects!$D$44</f>
        <v>19</v>
      </c>
      <c r="F50" s="186" t="n">
        <f aca="false">Projects!$B$44/Projects!$D$44</f>
        <v>789473.684210526</v>
      </c>
      <c r="G50" s="189" t="str">
        <f aca="false">IF(AND(Projects!$C$44&lt;=G$4,G$4&lt;=Projects!$C$44+Projects!$D$44-1),Projects!$B$44/Projects!$D$44,"")</f>
        <v/>
      </c>
      <c r="H50" s="189" t="str">
        <f aca="false">IF(AND(Projects!$C$44&lt;=H$4,H$4&lt;=Projects!$C$44+Projects!$D$44-1),Projects!$B$44/Projects!$D$44,"")</f>
        <v/>
      </c>
      <c r="I50" s="189" t="str">
        <f aca="false">IF(AND(Projects!$C$44&lt;=I$4,I$4&lt;=Projects!$C$44+Projects!$D$44-1),Projects!$B$44/Projects!$D$44,"")</f>
        <v/>
      </c>
      <c r="J50" s="189" t="str">
        <f aca="false">IF(AND(Projects!$C$44&lt;=J$4,J$4&lt;=Projects!$C$44+Projects!$D$44-1),Projects!$B$44/Projects!$D$44,"")</f>
        <v/>
      </c>
      <c r="K50" s="189" t="str">
        <f aca="false">IF(AND(Projects!$C$44&lt;=K$4,K$4&lt;=Projects!$C$44+Projects!$D$44-1),Projects!$B$44/Projects!$D$44,"")</f>
        <v/>
      </c>
      <c r="L50" s="189" t="str">
        <f aca="false">IF(AND(Projects!$C$44&lt;=L$4,L$4&lt;=Projects!$C$44+Projects!$D$44-1),Projects!$B$44/Projects!$D$44,"")</f>
        <v/>
      </c>
      <c r="M50" s="189" t="str">
        <f aca="false">IF(AND(Projects!$C$44&lt;=M$4,M$4&lt;=Projects!$C$44+Projects!$D$44-1),Projects!$B$44/Projects!$D$44,"")</f>
        <v/>
      </c>
      <c r="N50" s="189" t="str">
        <f aca="false">IF(AND(Projects!$C$44&lt;=N$4,N$4&lt;=Projects!$C$44+Projects!$D$44-1),Projects!$B$44/Projects!$D$44,"")</f>
        <v/>
      </c>
      <c r="O50" s="189" t="str">
        <f aca="false">IF(AND(Projects!$C$44&lt;=O$4,O$4&lt;=Projects!$C$44+Projects!$D$44-1),Projects!$B$44/Projects!$D$44,"")</f>
        <v/>
      </c>
      <c r="P50" s="189" t="str">
        <f aca="false">IF(AND(Projects!$C$44&lt;=P$4,P$4&lt;=Projects!$C$44+Projects!$D$44-1),Projects!$B$44/Projects!$D$44,"")</f>
        <v/>
      </c>
      <c r="Q50" s="189" t="str">
        <f aca="false">IF(AND(Projects!$C$44&lt;=Q$4,Q$4&lt;=Projects!$C$44+Projects!$D$44-1),Projects!$B$44/Projects!$D$44,"")</f>
        <v/>
      </c>
      <c r="R50" s="189" t="str">
        <f aca="false">IF(AND(Projects!$C$44&lt;=R$4,R$4&lt;=Projects!$C$44+Projects!$D$44-1),Projects!$B$44/Projects!$D$44,"")</f>
        <v/>
      </c>
      <c r="S50" s="189" t="str">
        <f aca="false">IF(AND(Projects!$C$44&lt;=S$4,S$4&lt;=Projects!$C$44+Projects!$D$44-1),Projects!$B$44/Projects!$D$44,"")</f>
        <v/>
      </c>
      <c r="T50" s="189" t="str">
        <f aca="false">IF(AND(Projects!$C$44&lt;=T$4,T$4&lt;=Projects!$C$44+Projects!$D$44-1),Projects!$B$44/Projects!$D$44,"")</f>
        <v/>
      </c>
      <c r="U50" s="189" t="str">
        <f aca="false">IF(AND(Projects!$C$44&lt;=U$4,U$4&lt;=Projects!$C$44+Projects!$D$44-1),Projects!$B$44/Projects!$D$44,"")</f>
        <v/>
      </c>
      <c r="V50" s="189" t="str">
        <f aca="false">IF(AND(Projects!$C$44&lt;=V$4,V$4&lt;=Projects!$C$44+Projects!$D$44-1),Projects!$B$44/Projects!$D$44,"")</f>
        <v/>
      </c>
      <c r="W50" s="189" t="str">
        <f aca="false">IF(AND(Projects!$C$44&lt;=W$4,W$4&lt;=Projects!$C$44+Projects!$D$44-1),Projects!$B$44/Projects!$D$44,"")</f>
        <v/>
      </c>
      <c r="X50" s="189" t="str">
        <f aca="false">IF(AND(Projects!$C$44&lt;=X$4,X$4&lt;=Projects!$C$44+Projects!$D$44-1),Projects!$B$44/Projects!$D$44,"")</f>
        <v/>
      </c>
      <c r="Y50" s="189" t="str">
        <f aca="false">IF(AND(Projects!$C$44&lt;=Y$4,Y$4&lt;=Projects!$C$44+Projects!$D$44-1),Projects!$B$44/Projects!$D$44,"")</f>
        <v/>
      </c>
      <c r="Z50" s="189" t="str">
        <f aca="false">IF(AND(Projects!$C$44&lt;=Z$4,Z$4&lt;=Projects!$C$44+Projects!$D$44-1),Projects!$B$44/Projects!$D$44,"")</f>
        <v/>
      </c>
      <c r="AA50" s="189" t="str">
        <f aca="false">IF(AND(Projects!$C$44&lt;=AA$4,AA$4&lt;=Projects!$C$44+Projects!$D$44-1),Projects!$B$44/Projects!$D$44,"")</f>
        <v/>
      </c>
      <c r="AB50" s="189" t="str">
        <f aca="false">IF(AND(Projects!$C$44&lt;=AB$4,AB$4&lt;=Projects!$C$44+Projects!$D$44-1),Projects!$B$44/Projects!$D$44,"")</f>
        <v/>
      </c>
      <c r="AC50" s="189" t="str">
        <f aca="false">IF(AND(Projects!$C$44&lt;=AC$4,AC$4&lt;=Projects!$C$44+Projects!$D$44-1),Projects!$B$44/Projects!$D$44,"")</f>
        <v/>
      </c>
      <c r="AD50" s="189" t="str">
        <f aca="false">IF(AND(Projects!$C$44&lt;=AD$4,AD$4&lt;=Projects!$C$44+Projects!$D$44-1),Projects!$B$44/Projects!$D$44,"")</f>
        <v/>
      </c>
      <c r="AE50" s="189" t="str">
        <f aca="false">IF(AND(Projects!$C$44&lt;=AE$4,AE$4&lt;=Projects!$C$44+Projects!$D$44-1),Projects!$B$44/Projects!$D$44,"")</f>
        <v/>
      </c>
      <c r="AF50" s="189" t="str">
        <f aca="false">IF(AND(Projects!$C$44&lt;=AF$4,AF$4&lt;=Projects!$C$44+Projects!$D$44-1),Projects!$B$44/Projects!$D$44,"")</f>
        <v/>
      </c>
      <c r="AG50" s="189" t="str">
        <f aca="false">IF(AND(Projects!$C$44&lt;=AG$4,AG$4&lt;=Projects!$C$44+Projects!$D$44-1),Projects!$B$44/Projects!$D$44,"")</f>
        <v/>
      </c>
      <c r="AH50" s="189" t="str">
        <f aca="false">IF(AND(Projects!$C$44&lt;=AH$4,AH$4&lt;=Projects!$C$44+Projects!$D$44-1),Projects!$B$44/Projects!$D$44,"")</f>
        <v/>
      </c>
      <c r="AI50" s="189" t="str">
        <f aca="false">IF(AND(Projects!$C$44&lt;=AI$4,AI$4&lt;=Projects!$C$44+Projects!$D$44-1),Projects!$B$44/Projects!$D$44,"")</f>
        <v/>
      </c>
      <c r="AJ50" s="189" t="str">
        <f aca="false">IF(AND(Projects!$C$44&lt;=AJ$4,AJ$4&lt;=Projects!$C$44+Projects!$D$44-1),Projects!$B$44/Projects!$D$44,"")</f>
        <v/>
      </c>
      <c r="AK50" s="189" t="str">
        <f aca="false">IF(AND(Projects!$C$44&lt;=AK$4,AK$4&lt;=Projects!$C$44+Projects!$D$44-1),Projects!$B$44/Projects!$D$44,"")</f>
        <v/>
      </c>
      <c r="AL50" s="189" t="str">
        <f aca="false">IF(AND(Projects!$C$44&lt;=AL$4,AL$4&lt;=Projects!$C$44+Projects!$D$44-1),Projects!$B$44/Projects!$D$44,"")</f>
        <v/>
      </c>
      <c r="AM50" s="189" t="str">
        <f aca="false">IF(AND(Projects!$C$44&lt;=AM$4,AM$4&lt;=Projects!$C$44+Projects!$D$44-1),Projects!$B$44/Projects!$D$44,"")</f>
        <v/>
      </c>
      <c r="AN50" s="189" t="str">
        <f aca="false">IF(AND(Projects!$C$44&lt;=AN$4,AN$4&lt;=Projects!$C$44+Projects!$D$44-1),Projects!$B$44/Projects!$D$44,"")</f>
        <v/>
      </c>
      <c r="AO50" s="189" t="str">
        <f aca="false">IF(AND(Projects!$C$44&lt;=AO$4,AO$4&lt;=Projects!$C$44+Projects!$D$44-1),Projects!$B$44/Projects!$D$44,"")</f>
        <v/>
      </c>
      <c r="AP50" s="189" t="str">
        <f aca="false">IF(AND(Projects!$C$44&lt;=AP$4,AP$4&lt;=Projects!$C$44+Projects!$D$44-1),Projects!$B$44/Projects!$D$44,"")</f>
        <v/>
      </c>
      <c r="AQ50" s="189" t="str">
        <f aca="false">IF(AND(Projects!$C$44&lt;=AQ$4,AQ$4&lt;=Projects!$C$44+Projects!$D$44-1),Projects!$B$44/Projects!$D$44,"")</f>
        <v/>
      </c>
      <c r="AR50" s="189" t="str">
        <f aca="false">IF(AND(Projects!$C$44&lt;=AR$4,AR$4&lt;=Projects!$C$44+Projects!$D$44-1),Projects!$B$44/Projects!$D$44,"")</f>
        <v/>
      </c>
      <c r="AS50" s="189" t="str">
        <f aca="false">IF(AND(Projects!$C$44&lt;=AS$4,AS$4&lt;=Projects!$C$44+Projects!$D$44-1),Projects!$B$44/Projects!$D$44,"")</f>
        <v/>
      </c>
      <c r="AT50" s="189" t="str">
        <f aca="false">IF(AND(Projects!$C$44&lt;=AT$4,AT$4&lt;=Projects!$C$44+Projects!$D$44-1),Projects!$B$44/Projects!$D$44,"")</f>
        <v/>
      </c>
      <c r="AU50" s="189" t="str">
        <f aca="false">IF(AND(Projects!$C$44&lt;=AU$4,AU$4&lt;=Projects!$C$44+Projects!$D$44-1),Projects!$B$44/Projects!$D$44,"")</f>
        <v/>
      </c>
      <c r="AV50" s="189" t="str">
        <f aca="false">IF(AND(Projects!$C$44&lt;=AV$4,AV$4&lt;=Projects!$C$44+Projects!$D$44-1),Projects!$B$44/Projects!$D$44,"")</f>
        <v/>
      </c>
      <c r="AW50" s="189" t="str">
        <f aca="false">IF(AND(Projects!$C$44&lt;=AW$4,AW$4&lt;=Projects!$C$44+Projects!$D$44-1),Projects!$B$44/Projects!$D$44,"")</f>
        <v/>
      </c>
      <c r="AX50" s="189" t="str">
        <f aca="false">IF(AND(Projects!$C$44&lt;=AX$4,AX$4&lt;=Projects!$C$44+Projects!$D$44-1),Projects!$B$44/Projects!$D$44,"")</f>
        <v/>
      </c>
      <c r="AY50" s="189" t="str">
        <f aca="false">IF(AND(Projects!$C$44&lt;=AY$4,AY$4&lt;=Projects!$C$44+Projects!$D$44-1),Projects!$B$44/Projects!$D$44,"")</f>
        <v/>
      </c>
      <c r="AZ50" s="189" t="str">
        <f aca="false">IF(AND(Projects!$C$44&lt;=AZ$4,AZ$4&lt;=Projects!$C$44+Projects!$D$44-1),Projects!$B$44/Projects!$D$44,"")</f>
        <v/>
      </c>
      <c r="BA50" s="189" t="str">
        <f aca="false">IF(AND(Projects!$C$44&lt;=BA$4,BA$4&lt;=Projects!$C$44+Projects!$D$44-1),Projects!$B$44/Projects!$D$44,"")</f>
        <v/>
      </c>
      <c r="BB50" s="189" t="str">
        <f aca="false">IF(AND(Projects!$C$44&lt;=BB$4,BB$4&lt;=Projects!$C$44+Projects!$D$44-1),Projects!$B$44/Projects!$D$44,"")</f>
        <v/>
      </c>
      <c r="BC50" s="189" t="str">
        <f aca="false">IF(AND(Projects!$C$44&lt;=BC$4,BC$4&lt;=Projects!$C$44+Projects!$D$44-1),Projects!$B$44/Projects!$D$44,"")</f>
        <v/>
      </c>
      <c r="BD50" s="189" t="str">
        <f aca="false">IF(AND(Projects!$C$44&lt;=BD$4,BD$4&lt;=Projects!$C$44+Projects!$D$44-1),Projects!$B$44/Projects!$D$44,"")</f>
        <v/>
      </c>
      <c r="BE50" s="189" t="str">
        <f aca="false">IF(AND(Projects!$C$44&lt;=BE$4,BE$4&lt;=Projects!$C$44+Projects!$D$44-1),Projects!$B$44/Projects!$D$44,"")</f>
        <v/>
      </c>
      <c r="BF50" s="189" t="str">
        <f aca="false">IF(AND(Projects!$C$44&lt;=BF$4,BF$4&lt;=Projects!$C$44+Projects!$D$44-1),Projects!$B$44/Projects!$D$44,"")</f>
        <v/>
      </c>
      <c r="BG50" s="189" t="str">
        <f aca="false">IF(AND(Projects!$C$44&lt;=BG$4,BG$4&lt;=Projects!$C$44+Projects!$D$44-1),Projects!$B$44/Projects!$D$44,"")</f>
        <v/>
      </c>
      <c r="BH50" s="189" t="str">
        <f aca="false">IF(AND(Projects!$C$44&lt;=BH$4,BH$4&lt;=Projects!$C$44+Projects!$D$44-1),Projects!$B$44/Projects!$D$44,"")</f>
        <v/>
      </c>
      <c r="BI50" s="189" t="str">
        <f aca="false">IF(AND(Projects!$C$44&lt;=BI$4,BI$4&lt;=Projects!$C$44+Projects!$D$44-1),Projects!$B$44/Projects!$D$44,"")</f>
        <v/>
      </c>
      <c r="BJ50" s="189" t="str">
        <f aca="false">IF(AND(Projects!$C$44&lt;=BJ$4,BJ$4&lt;=Projects!$C$44+Projects!$D$44-1),Projects!$B$44/Projects!$D$44,"")</f>
        <v/>
      </c>
      <c r="BK50" s="189" t="str">
        <f aca="false">IF(AND(Projects!$C$44&lt;=BK$4,BK$4&lt;=Projects!$C$44+Projects!$D$44-1),Projects!$B$44/Projects!$D$44,"")</f>
        <v/>
      </c>
      <c r="BL50" s="189" t="str">
        <f aca="false">IF(AND(Projects!$C$44&lt;=BL$4,BL$4&lt;=Projects!$C$44+Projects!$D$44-1),Projects!$B$44/Projects!$D$44,"")</f>
        <v/>
      </c>
      <c r="BM50" s="189" t="str">
        <f aca="false">IF(AND(Projects!$C$44&lt;=BM$4,BM$4&lt;=Projects!$C$44+Projects!$D$44-1),Projects!$B$44/Projects!$D$44,"")</f>
        <v/>
      </c>
      <c r="BN50" s="189" t="str">
        <f aca="false">IF(AND(Projects!$C$44&lt;=BN$4,BN$4&lt;=Projects!$C$44+Projects!$D$44-1),Projects!$B$44/Projects!$D$44,"")</f>
        <v/>
      </c>
      <c r="BO50" s="189" t="str">
        <f aca="false">IF(AND(Projects!$C$44&lt;=BO$4,BO$4&lt;=Projects!$C$44+Projects!$D$44-1),Projects!$B$44/Projects!$D$44,"")</f>
        <v/>
      </c>
      <c r="BP50" s="189" t="str">
        <f aca="false">IF(AND(Projects!$C$44&lt;=BP$4,BP$4&lt;=Projects!$C$44+Projects!$D$44-1),Projects!$B$44/Projects!$D$44,"")</f>
        <v/>
      </c>
      <c r="BQ50" s="189" t="str">
        <f aca="false">IF(AND(Projects!$C$44&lt;=BQ$4,BQ$4&lt;=Projects!$C$44+Projects!$D$44-1),Projects!$B$44/Projects!$D$44,"")</f>
        <v/>
      </c>
      <c r="BR50" s="189" t="str">
        <f aca="false">IF(AND(Projects!$C$44&lt;=BR$4,BR$4&lt;=Projects!$C$44+Projects!$D$44-1),Projects!$B$44/Projects!$D$44,"")</f>
        <v/>
      </c>
      <c r="BS50" s="189" t="str">
        <f aca="false">IF(AND(Projects!$C$44&lt;=BS$4,BS$4&lt;=Projects!$C$44+Projects!$D$44-1),Projects!$B$44/Projects!$D$44,"")</f>
        <v/>
      </c>
      <c r="BT50" s="189" t="str">
        <f aca="false">IF(AND(Projects!$C$44&lt;=BT$4,BT$4&lt;=Projects!$C$44+Projects!$D$44-1),Projects!$B$44/Projects!$D$44,"")</f>
        <v/>
      </c>
      <c r="BU50" s="189" t="str">
        <f aca="false">IF(AND(Projects!$C$44&lt;=BU$4,BU$4&lt;=Projects!$C$44+Projects!$D$44-1),Projects!$B$44/Projects!$D$44,"")</f>
        <v/>
      </c>
      <c r="BV50" s="189" t="str">
        <f aca="false">IF(AND(Projects!$C$44&lt;=BV$4,BV$4&lt;=Projects!$C$44+Projects!$D$44-1),Projects!$B$44/Projects!$D$44,"")</f>
        <v/>
      </c>
      <c r="BW50" s="189" t="str">
        <f aca="false">IF(AND(Projects!$C$44&lt;=BW$4,BW$4&lt;=Projects!$C$44+Projects!$D$44-1),Projects!$B$44/Projects!$D$44,"")</f>
        <v/>
      </c>
      <c r="BX50" s="189" t="str">
        <f aca="false">IF(AND(Projects!$C$44&lt;=BX$4,BX$4&lt;=Projects!$C$44+Projects!$D$44-1),Projects!$B$44/Projects!$D$44,"")</f>
        <v/>
      </c>
      <c r="BY50" s="189" t="str">
        <f aca="false">IF(AND(Projects!$C$44&lt;=BY$4,BY$4&lt;=Projects!$C$44+Projects!$D$44-1),Projects!$B$44/Projects!$D$44,"")</f>
        <v/>
      </c>
      <c r="BZ50" s="189" t="str">
        <f aca="false">IF(AND(Projects!$C$44&lt;=BZ$4,BZ$4&lt;=Projects!$C$44+Projects!$D$44-1),Projects!$B$44/Projects!$D$44,"")</f>
        <v/>
      </c>
      <c r="CA50" s="189" t="str">
        <f aca="false">IF(AND(Projects!$C$44&lt;=CA$4,CA$4&lt;=Projects!$C$44+Projects!$D$44-1),Projects!$B$44/Projects!$D$44,"")</f>
        <v/>
      </c>
      <c r="CB50" s="189" t="str">
        <f aca="false">IF(AND(Projects!$C$44&lt;=CB$4,CB$4&lt;=Projects!$C$44+Projects!$D$44-1),Projects!$B$44/Projects!$D$44,"")</f>
        <v/>
      </c>
      <c r="CC50" s="189" t="str">
        <f aca="false">IF(AND(Projects!$C$44&lt;=CC$4,CC$4&lt;=Projects!$C$44+Projects!$D$44-1),Projects!$B$44/Projects!$D$44,"")</f>
        <v/>
      </c>
      <c r="CD50" s="189" t="str">
        <f aca="false">IF(AND(Projects!$C$44&lt;=CD$4,CD$4&lt;=Projects!$C$44+Projects!$D$44-1),Projects!$B$44/Projects!$D$44,"")</f>
        <v/>
      </c>
      <c r="CE50" s="189" t="str">
        <f aca="false">IF(AND(Projects!$C$44&lt;=CE$4,CE$4&lt;=Projects!$C$44+Projects!$D$44-1),Projects!$B$44/Projects!$D$44,"")</f>
        <v/>
      </c>
      <c r="CF50" s="189" t="n">
        <f aca="false">IF(AND(Projects!$C$44&lt;=CF$4,CF$4&lt;=Projects!$C$44+Projects!$D$44-1),Projects!$B$44/Projects!$D$44,"")</f>
        <v>789473.684210526</v>
      </c>
      <c r="CG50" s="189" t="n">
        <f aca="false">IF(AND(Projects!$C$44&lt;=CG$4,CG$4&lt;=Projects!$C$44+Projects!$D$44-1),Projects!$B$44/Projects!$D$44,"")</f>
        <v>789473.684210526</v>
      </c>
      <c r="CH50" s="189" t="n">
        <f aca="false">IF(AND(Projects!$C$44&lt;=CH$4,CH$4&lt;=Projects!$C$44+Projects!$D$44-1),Projects!$B$44/Projects!$D$44,"")</f>
        <v>789473.684210526</v>
      </c>
      <c r="CI50" s="189" t="n">
        <f aca="false">IF(AND(Projects!$C$44&lt;=CI$4,CI$4&lt;=Projects!$C$44+Projects!$D$44-1),Projects!$B$44/Projects!$D$44,"")</f>
        <v>789473.684210526</v>
      </c>
      <c r="CJ50" s="189" t="n">
        <f aca="false">IF(AND(Projects!$C$44&lt;=CJ$4,CJ$4&lt;=Projects!$C$44+Projects!$D$44-1),Projects!$B$44/Projects!$D$44,"")</f>
        <v>789473.684210526</v>
      </c>
      <c r="CK50" s="189" t="n">
        <f aca="false">IF(AND(Projects!$C$44&lt;=CK$4,CK$4&lt;=Projects!$C$44+Projects!$D$44-1),Projects!$B$44/Projects!$D$44,"")</f>
        <v>789473.684210526</v>
      </c>
      <c r="CL50" s="189" t="n">
        <f aca="false">IF(AND(Projects!$C$44&lt;=CL$4,CL$4&lt;=Projects!$C$44+Projects!$D$44-1),Projects!$B$44/Projects!$D$44,"")</f>
        <v>789473.684210526</v>
      </c>
      <c r="CM50" s="189" t="n">
        <f aca="false">IF(AND(Projects!$C$44&lt;=CM$4,CM$4&lt;=Projects!$C$44+Projects!$D$44-1),Projects!$B$44/Projects!$D$44,"")</f>
        <v>789473.684210526</v>
      </c>
      <c r="CN50" s="189" t="n">
        <f aca="false">IF(AND(Projects!$C$44&lt;=CN$4,CN$4&lt;=Projects!$C$44+Projects!$D$44-1),Projects!$B$44/Projects!$D$44,"")</f>
        <v>789473.684210526</v>
      </c>
      <c r="CO50" s="189" t="n">
        <f aca="false">IF(AND(Projects!$C$44&lt;=CO$4,CO$4&lt;=Projects!$C$44+Projects!$D$44-1),Projects!$B$44/Projects!$D$44,"")</f>
        <v>789473.684210526</v>
      </c>
      <c r="CP50" s="189" t="n">
        <f aca="false">IF(AND(Projects!$C$44&lt;=CP$4,CP$4&lt;=Projects!$C$44+Projects!$D$44-1),Projects!$B$44/Projects!$D$44,"")</f>
        <v>789473.684210526</v>
      </c>
      <c r="CQ50" s="189" t="n">
        <f aca="false">IF(AND(Projects!$C$44&lt;=CQ$4,CQ$4&lt;=Projects!$C$44+Projects!$D$44-1),Projects!$B$44/Projects!$D$44,"")</f>
        <v>789473.684210526</v>
      </c>
      <c r="CR50" s="189" t="n">
        <f aca="false">IF(AND(Projects!$C$44&lt;=CR$4,CR$4&lt;=Projects!$C$44+Projects!$D$44-1),Projects!$B$44/Projects!$D$44,"")</f>
        <v>789473.684210526</v>
      </c>
      <c r="CS50" s="189" t="n">
        <f aca="false">IF(AND(Projects!$C$44&lt;=CS$4,CS$4&lt;=Projects!$C$44+Projects!$D$44-1),Projects!$B$44/Projects!$D$44,"")</f>
        <v>789473.684210526</v>
      </c>
      <c r="CT50" s="189" t="n">
        <f aca="false">IF(AND(Projects!$C$44&lt;=CT$4,CT$4&lt;=Projects!$C$44+Projects!$D$44-1),Projects!$B$44/Projects!$D$44,"")</f>
        <v>789473.684210526</v>
      </c>
      <c r="CU50" s="189" t="n">
        <f aca="false">IF(AND(Projects!$C$44&lt;=CU$4,CU$4&lt;=Projects!$C$44+Projects!$D$44-1),Projects!$B$44/Projects!$D$44,"")</f>
        <v>789473.684210526</v>
      </c>
      <c r="CV50" s="189" t="n">
        <f aca="false">IF(AND(Projects!$C$44&lt;=CV$4,CV$4&lt;=Projects!$C$44+Projects!$D$44-1),Projects!$B$44/Projects!$D$44,"")</f>
        <v>789473.684210526</v>
      </c>
      <c r="CW50" s="189" t="n">
        <f aca="false">IF(AND(Projects!$C$44&lt;=CW$4,CW$4&lt;=Projects!$C$44+Projects!$D$44-1),Projects!$B$44/Projects!$D$44,"")</f>
        <v>789473.684210526</v>
      </c>
      <c r="CX50" s="189" t="n">
        <f aca="false">IF(AND(Projects!$C$44&lt;=CX$4,CX$4&lt;=Projects!$C$44+Projects!$D$44-1),Projects!$B$44/Projects!$D$44,"")</f>
        <v>789473.684210526</v>
      </c>
      <c r="CY50" s="189" t="str">
        <f aca="false">IF(AND(Projects!$C$44&lt;=CY$4,CY$4&lt;=Projects!$C$44+Projects!$D$44-1),Projects!$B$44/Projects!$D$44,"")</f>
        <v/>
      </c>
      <c r="CZ50" s="189" t="str">
        <f aca="false">IF(AND(Projects!$C$44&lt;=CZ$4,CZ$4&lt;=Projects!$C$44+Projects!$D$44-1),Projects!$B$44/Projects!$D$44,"")</f>
        <v/>
      </c>
      <c r="DA50" s="189" t="str">
        <f aca="false">IF(AND(Projects!$C$44&lt;=DA$4,DA$4&lt;=Projects!$C$44+Projects!$D$44-1),Projects!$B$44/Projects!$D$44,"")</f>
        <v/>
      </c>
      <c r="DB50" s="189" t="str">
        <f aca="false">IF(AND(Projects!$C$44&lt;=DB$4,DB$4&lt;=Projects!$C$44+Projects!$D$44-1),Projects!$B$44/Projects!$D$44,"")</f>
        <v/>
      </c>
    </row>
    <row r="51" s="1" customFormat="true" ht="15" hidden="false" customHeight="true" outlineLevel="0" collapsed="false">
      <c r="A51" s="185" t="s">
        <v>48</v>
      </c>
      <c r="B51" s="186" t="n">
        <f aca="false">Projects!$B$45</f>
        <v>18000000</v>
      </c>
      <c r="C51" s="187" t="n">
        <f aca="false">EDATE(Model!$E$2,Projects!$C$45-1)</f>
        <v>48519</v>
      </c>
      <c r="D51" s="187" t="n">
        <f aca="false">EDATE(Model!$E$2,Projects!$C$45+Projects!$D$45-2)</f>
        <v>49065</v>
      </c>
      <c r="E51" s="188" t="n">
        <f aca="false">Projects!$D$45</f>
        <v>19</v>
      </c>
      <c r="F51" s="186" t="n">
        <f aca="false">Projects!$B$45/Projects!$D$45</f>
        <v>947368.421052632</v>
      </c>
      <c r="G51" s="189" t="str">
        <f aca="false">IF(AND(Projects!$C$45&lt;=G$4,G$4&lt;=Projects!$C$45+Projects!$D$45-1),Projects!$B$45/Projects!$D$45,"")</f>
        <v/>
      </c>
      <c r="H51" s="189" t="str">
        <f aca="false">IF(AND(Projects!$C$45&lt;=H$4,H$4&lt;=Projects!$C$45+Projects!$D$45-1),Projects!$B$45/Projects!$D$45,"")</f>
        <v/>
      </c>
      <c r="I51" s="189" t="str">
        <f aca="false">IF(AND(Projects!$C$45&lt;=I$4,I$4&lt;=Projects!$C$45+Projects!$D$45-1),Projects!$B$45/Projects!$D$45,"")</f>
        <v/>
      </c>
      <c r="J51" s="189" t="str">
        <f aca="false">IF(AND(Projects!$C$45&lt;=J$4,J$4&lt;=Projects!$C$45+Projects!$D$45-1),Projects!$B$45/Projects!$D$45,"")</f>
        <v/>
      </c>
      <c r="K51" s="189" t="str">
        <f aca="false">IF(AND(Projects!$C$45&lt;=K$4,K$4&lt;=Projects!$C$45+Projects!$D$45-1),Projects!$B$45/Projects!$D$45,"")</f>
        <v/>
      </c>
      <c r="L51" s="189" t="str">
        <f aca="false">IF(AND(Projects!$C$45&lt;=L$4,L$4&lt;=Projects!$C$45+Projects!$D$45-1),Projects!$B$45/Projects!$D$45,"")</f>
        <v/>
      </c>
      <c r="M51" s="189" t="str">
        <f aca="false">IF(AND(Projects!$C$45&lt;=M$4,M$4&lt;=Projects!$C$45+Projects!$D$45-1),Projects!$B$45/Projects!$D$45,"")</f>
        <v/>
      </c>
      <c r="N51" s="189" t="str">
        <f aca="false">IF(AND(Projects!$C$45&lt;=N$4,N$4&lt;=Projects!$C$45+Projects!$D$45-1),Projects!$B$45/Projects!$D$45,"")</f>
        <v/>
      </c>
      <c r="O51" s="189" t="str">
        <f aca="false">IF(AND(Projects!$C$45&lt;=O$4,O$4&lt;=Projects!$C$45+Projects!$D$45-1),Projects!$B$45/Projects!$D$45,"")</f>
        <v/>
      </c>
      <c r="P51" s="189" t="str">
        <f aca="false">IF(AND(Projects!$C$45&lt;=P$4,P$4&lt;=Projects!$C$45+Projects!$D$45-1),Projects!$B$45/Projects!$D$45,"")</f>
        <v/>
      </c>
      <c r="Q51" s="189" t="str">
        <f aca="false">IF(AND(Projects!$C$45&lt;=Q$4,Q$4&lt;=Projects!$C$45+Projects!$D$45-1),Projects!$B$45/Projects!$D$45,"")</f>
        <v/>
      </c>
      <c r="R51" s="189" t="str">
        <f aca="false">IF(AND(Projects!$C$45&lt;=R$4,R$4&lt;=Projects!$C$45+Projects!$D$45-1),Projects!$B$45/Projects!$D$45,"")</f>
        <v/>
      </c>
      <c r="S51" s="189" t="str">
        <f aca="false">IF(AND(Projects!$C$45&lt;=S$4,S$4&lt;=Projects!$C$45+Projects!$D$45-1),Projects!$B$45/Projects!$D$45,"")</f>
        <v/>
      </c>
      <c r="T51" s="189" t="str">
        <f aca="false">IF(AND(Projects!$C$45&lt;=T$4,T$4&lt;=Projects!$C$45+Projects!$D$45-1),Projects!$B$45/Projects!$D$45,"")</f>
        <v/>
      </c>
      <c r="U51" s="189" t="str">
        <f aca="false">IF(AND(Projects!$C$45&lt;=U$4,U$4&lt;=Projects!$C$45+Projects!$D$45-1),Projects!$B$45/Projects!$D$45,"")</f>
        <v/>
      </c>
      <c r="V51" s="189" t="str">
        <f aca="false">IF(AND(Projects!$C$45&lt;=V$4,V$4&lt;=Projects!$C$45+Projects!$D$45-1),Projects!$B$45/Projects!$D$45,"")</f>
        <v/>
      </c>
      <c r="W51" s="189" t="str">
        <f aca="false">IF(AND(Projects!$C$45&lt;=W$4,W$4&lt;=Projects!$C$45+Projects!$D$45-1),Projects!$B$45/Projects!$D$45,"")</f>
        <v/>
      </c>
      <c r="X51" s="189" t="str">
        <f aca="false">IF(AND(Projects!$C$45&lt;=X$4,X$4&lt;=Projects!$C$45+Projects!$D$45-1),Projects!$B$45/Projects!$D$45,"")</f>
        <v/>
      </c>
      <c r="Y51" s="189" t="str">
        <f aca="false">IF(AND(Projects!$C$45&lt;=Y$4,Y$4&lt;=Projects!$C$45+Projects!$D$45-1),Projects!$B$45/Projects!$D$45,"")</f>
        <v/>
      </c>
      <c r="Z51" s="189" t="str">
        <f aca="false">IF(AND(Projects!$C$45&lt;=Z$4,Z$4&lt;=Projects!$C$45+Projects!$D$45-1),Projects!$B$45/Projects!$D$45,"")</f>
        <v/>
      </c>
      <c r="AA51" s="189" t="str">
        <f aca="false">IF(AND(Projects!$C$45&lt;=AA$4,AA$4&lt;=Projects!$C$45+Projects!$D$45-1),Projects!$B$45/Projects!$D$45,"")</f>
        <v/>
      </c>
      <c r="AB51" s="189" t="str">
        <f aca="false">IF(AND(Projects!$C$45&lt;=AB$4,AB$4&lt;=Projects!$C$45+Projects!$D$45-1),Projects!$B$45/Projects!$D$45,"")</f>
        <v/>
      </c>
      <c r="AC51" s="189" t="str">
        <f aca="false">IF(AND(Projects!$C$45&lt;=AC$4,AC$4&lt;=Projects!$C$45+Projects!$D$45-1),Projects!$B$45/Projects!$D$45,"")</f>
        <v/>
      </c>
      <c r="AD51" s="189" t="str">
        <f aca="false">IF(AND(Projects!$C$45&lt;=AD$4,AD$4&lt;=Projects!$C$45+Projects!$D$45-1),Projects!$B$45/Projects!$D$45,"")</f>
        <v/>
      </c>
      <c r="AE51" s="189" t="str">
        <f aca="false">IF(AND(Projects!$C$45&lt;=AE$4,AE$4&lt;=Projects!$C$45+Projects!$D$45-1),Projects!$B$45/Projects!$D$45,"")</f>
        <v/>
      </c>
      <c r="AF51" s="189" t="str">
        <f aca="false">IF(AND(Projects!$C$45&lt;=AF$4,AF$4&lt;=Projects!$C$45+Projects!$D$45-1),Projects!$B$45/Projects!$D$45,"")</f>
        <v/>
      </c>
      <c r="AG51" s="189" t="str">
        <f aca="false">IF(AND(Projects!$C$45&lt;=AG$4,AG$4&lt;=Projects!$C$45+Projects!$D$45-1),Projects!$B$45/Projects!$D$45,"")</f>
        <v/>
      </c>
      <c r="AH51" s="189" t="str">
        <f aca="false">IF(AND(Projects!$C$45&lt;=AH$4,AH$4&lt;=Projects!$C$45+Projects!$D$45-1),Projects!$B$45/Projects!$D$45,"")</f>
        <v/>
      </c>
      <c r="AI51" s="189" t="str">
        <f aca="false">IF(AND(Projects!$C$45&lt;=AI$4,AI$4&lt;=Projects!$C$45+Projects!$D$45-1),Projects!$B$45/Projects!$D$45,"")</f>
        <v/>
      </c>
      <c r="AJ51" s="189" t="str">
        <f aca="false">IF(AND(Projects!$C$45&lt;=AJ$4,AJ$4&lt;=Projects!$C$45+Projects!$D$45-1),Projects!$B$45/Projects!$D$45,"")</f>
        <v/>
      </c>
      <c r="AK51" s="189" t="str">
        <f aca="false">IF(AND(Projects!$C$45&lt;=AK$4,AK$4&lt;=Projects!$C$45+Projects!$D$45-1),Projects!$B$45/Projects!$D$45,"")</f>
        <v/>
      </c>
      <c r="AL51" s="189" t="str">
        <f aca="false">IF(AND(Projects!$C$45&lt;=AL$4,AL$4&lt;=Projects!$C$45+Projects!$D$45-1),Projects!$B$45/Projects!$D$45,"")</f>
        <v/>
      </c>
      <c r="AM51" s="189" t="str">
        <f aca="false">IF(AND(Projects!$C$45&lt;=AM$4,AM$4&lt;=Projects!$C$45+Projects!$D$45-1),Projects!$B$45/Projects!$D$45,"")</f>
        <v/>
      </c>
      <c r="AN51" s="189" t="str">
        <f aca="false">IF(AND(Projects!$C$45&lt;=AN$4,AN$4&lt;=Projects!$C$45+Projects!$D$45-1),Projects!$B$45/Projects!$D$45,"")</f>
        <v/>
      </c>
      <c r="AO51" s="189" t="str">
        <f aca="false">IF(AND(Projects!$C$45&lt;=AO$4,AO$4&lt;=Projects!$C$45+Projects!$D$45-1),Projects!$B$45/Projects!$D$45,"")</f>
        <v/>
      </c>
      <c r="AP51" s="189" t="str">
        <f aca="false">IF(AND(Projects!$C$45&lt;=AP$4,AP$4&lt;=Projects!$C$45+Projects!$D$45-1),Projects!$B$45/Projects!$D$45,"")</f>
        <v/>
      </c>
      <c r="AQ51" s="189" t="str">
        <f aca="false">IF(AND(Projects!$C$45&lt;=AQ$4,AQ$4&lt;=Projects!$C$45+Projects!$D$45-1),Projects!$B$45/Projects!$D$45,"")</f>
        <v/>
      </c>
      <c r="AR51" s="189" t="str">
        <f aca="false">IF(AND(Projects!$C$45&lt;=AR$4,AR$4&lt;=Projects!$C$45+Projects!$D$45-1),Projects!$B$45/Projects!$D$45,"")</f>
        <v/>
      </c>
      <c r="AS51" s="189" t="str">
        <f aca="false">IF(AND(Projects!$C$45&lt;=AS$4,AS$4&lt;=Projects!$C$45+Projects!$D$45-1),Projects!$B$45/Projects!$D$45,"")</f>
        <v/>
      </c>
      <c r="AT51" s="189" t="str">
        <f aca="false">IF(AND(Projects!$C$45&lt;=AT$4,AT$4&lt;=Projects!$C$45+Projects!$D$45-1),Projects!$B$45/Projects!$D$45,"")</f>
        <v/>
      </c>
      <c r="AU51" s="189" t="str">
        <f aca="false">IF(AND(Projects!$C$45&lt;=AU$4,AU$4&lt;=Projects!$C$45+Projects!$D$45-1),Projects!$B$45/Projects!$D$45,"")</f>
        <v/>
      </c>
      <c r="AV51" s="189" t="str">
        <f aca="false">IF(AND(Projects!$C$45&lt;=AV$4,AV$4&lt;=Projects!$C$45+Projects!$D$45-1),Projects!$B$45/Projects!$D$45,"")</f>
        <v/>
      </c>
      <c r="AW51" s="189" t="str">
        <f aca="false">IF(AND(Projects!$C$45&lt;=AW$4,AW$4&lt;=Projects!$C$45+Projects!$D$45-1),Projects!$B$45/Projects!$D$45,"")</f>
        <v/>
      </c>
      <c r="AX51" s="189" t="str">
        <f aca="false">IF(AND(Projects!$C$45&lt;=AX$4,AX$4&lt;=Projects!$C$45+Projects!$D$45-1),Projects!$B$45/Projects!$D$45,"")</f>
        <v/>
      </c>
      <c r="AY51" s="189" t="str">
        <f aca="false">IF(AND(Projects!$C$45&lt;=AY$4,AY$4&lt;=Projects!$C$45+Projects!$D$45-1),Projects!$B$45/Projects!$D$45,"")</f>
        <v/>
      </c>
      <c r="AZ51" s="189" t="str">
        <f aca="false">IF(AND(Projects!$C$45&lt;=AZ$4,AZ$4&lt;=Projects!$C$45+Projects!$D$45-1),Projects!$B$45/Projects!$D$45,"")</f>
        <v/>
      </c>
      <c r="BA51" s="189" t="str">
        <f aca="false">IF(AND(Projects!$C$45&lt;=BA$4,BA$4&lt;=Projects!$C$45+Projects!$D$45-1),Projects!$B$45/Projects!$D$45,"")</f>
        <v/>
      </c>
      <c r="BB51" s="189" t="str">
        <f aca="false">IF(AND(Projects!$C$45&lt;=BB$4,BB$4&lt;=Projects!$C$45+Projects!$D$45-1),Projects!$B$45/Projects!$D$45,"")</f>
        <v/>
      </c>
      <c r="BC51" s="189" t="str">
        <f aca="false">IF(AND(Projects!$C$45&lt;=BC$4,BC$4&lt;=Projects!$C$45+Projects!$D$45-1),Projects!$B$45/Projects!$D$45,"")</f>
        <v/>
      </c>
      <c r="BD51" s="189" t="str">
        <f aca="false">IF(AND(Projects!$C$45&lt;=BD$4,BD$4&lt;=Projects!$C$45+Projects!$D$45-1),Projects!$B$45/Projects!$D$45,"")</f>
        <v/>
      </c>
      <c r="BE51" s="189" t="str">
        <f aca="false">IF(AND(Projects!$C$45&lt;=BE$4,BE$4&lt;=Projects!$C$45+Projects!$D$45-1),Projects!$B$45/Projects!$D$45,"")</f>
        <v/>
      </c>
      <c r="BF51" s="189" t="str">
        <f aca="false">IF(AND(Projects!$C$45&lt;=BF$4,BF$4&lt;=Projects!$C$45+Projects!$D$45-1),Projects!$B$45/Projects!$D$45,"")</f>
        <v/>
      </c>
      <c r="BG51" s="189" t="str">
        <f aca="false">IF(AND(Projects!$C$45&lt;=BG$4,BG$4&lt;=Projects!$C$45+Projects!$D$45-1),Projects!$B$45/Projects!$D$45,"")</f>
        <v/>
      </c>
      <c r="BH51" s="189" t="str">
        <f aca="false">IF(AND(Projects!$C$45&lt;=BH$4,BH$4&lt;=Projects!$C$45+Projects!$D$45-1),Projects!$B$45/Projects!$D$45,"")</f>
        <v/>
      </c>
      <c r="BI51" s="189" t="str">
        <f aca="false">IF(AND(Projects!$C$45&lt;=BI$4,BI$4&lt;=Projects!$C$45+Projects!$D$45-1),Projects!$B$45/Projects!$D$45,"")</f>
        <v/>
      </c>
      <c r="BJ51" s="189" t="str">
        <f aca="false">IF(AND(Projects!$C$45&lt;=BJ$4,BJ$4&lt;=Projects!$C$45+Projects!$D$45-1),Projects!$B$45/Projects!$D$45,"")</f>
        <v/>
      </c>
      <c r="BK51" s="189" t="str">
        <f aca="false">IF(AND(Projects!$C$45&lt;=BK$4,BK$4&lt;=Projects!$C$45+Projects!$D$45-1),Projects!$B$45/Projects!$D$45,"")</f>
        <v/>
      </c>
      <c r="BL51" s="189" t="str">
        <f aca="false">IF(AND(Projects!$C$45&lt;=BL$4,BL$4&lt;=Projects!$C$45+Projects!$D$45-1),Projects!$B$45/Projects!$D$45,"")</f>
        <v/>
      </c>
      <c r="BM51" s="189" t="str">
        <f aca="false">IF(AND(Projects!$C$45&lt;=BM$4,BM$4&lt;=Projects!$C$45+Projects!$D$45-1),Projects!$B$45/Projects!$D$45,"")</f>
        <v/>
      </c>
      <c r="BN51" s="189" t="str">
        <f aca="false">IF(AND(Projects!$C$45&lt;=BN$4,BN$4&lt;=Projects!$C$45+Projects!$D$45-1),Projects!$B$45/Projects!$D$45,"")</f>
        <v/>
      </c>
      <c r="BO51" s="189" t="str">
        <f aca="false">IF(AND(Projects!$C$45&lt;=BO$4,BO$4&lt;=Projects!$C$45+Projects!$D$45-1),Projects!$B$45/Projects!$D$45,"")</f>
        <v/>
      </c>
      <c r="BP51" s="189" t="str">
        <f aca="false">IF(AND(Projects!$C$45&lt;=BP$4,BP$4&lt;=Projects!$C$45+Projects!$D$45-1),Projects!$B$45/Projects!$D$45,"")</f>
        <v/>
      </c>
      <c r="BQ51" s="189" t="str">
        <f aca="false">IF(AND(Projects!$C$45&lt;=BQ$4,BQ$4&lt;=Projects!$C$45+Projects!$D$45-1),Projects!$B$45/Projects!$D$45,"")</f>
        <v/>
      </c>
      <c r="BR51" s="189" t="str">
        <f aca="false">IF(AND(Projects!$C$45&lt;=BR$4,BR$4&lt;=Projects!$C$45+Projects!$D$45-1),Projects!$B$45/Projects!$D$45,"")</f>
        <v/>
      </c>
      <c r="BS51" s="189" t="str">
        <f aca="false">IF(AND(Projects!$C$45&lt;=BS$4,BS$4&lt;=Projects!$C$45+Projects!$D$45-1),Projects!$B$45/Projects!$D$45,"")</f>
        <v/>
      </c>
      <c r="BT51" s="189" t="str">
        <f aca="false">IF(AND(Projects!$C$45&lt;=BT$4,BT$4&lt;=Projects!$C$45+Projects!$D$45-1),Projects!$B$45/Projects!$D$45,"")</f>
        <v/>
      </c>
      <c r="BU51" s="189" t="str">
        <f aca="false">IF(AND(Projects!$C$45&lt;=BU$4,BU$4&lt;=Projects!$C$45+Projects!$D$45-1),Projects!$B$45/Projects!$D$45,"")</f>
        <v/>
      </c>
      <c r="BV51" s="189" t="str">
        <f aca="false">IF(AND(Projects!$C$45&lt;=BV$4,BV$4&lt;=Projects!$C$45+Projects!$D$45-1),Projects!$B$45/Projects!$D$45,"")</f>
        <v/>
      </c>
      <c r="BW51" s="189" t="str">
        <f aca="false">IF(AND(Projects!$C$45&lt;=BW$4,BW$4&lt;=Projects!$C$45+Projects!$D$45-1),Projects!$B$45/Projects!$D$45,"")</f>
        <v/>
      </c>
      <c r="BX51" s="189" t="str">
        <f aca="false">IF(AND(Projects!$C$45&lt;=BX$4,BX$4&lt;=Projects!$C$45+Projects!$D$45-1),Projects!$B$45/Projects!$D$45,"")</f>
        <v/>
      </c>
      <c r="BY51" s="189" t="str">
        <f aca="false">IF(AND(Projects!$C$45&lt;=BY$4,BY$4&lt;=Projects!$C$45+Projects!$D$45-1),Projects!$B$45/Projects!$D$45,"")</f>
        <v/>
      </c>
      <c r="BZ51" s="189" t="str">
        <f aca="false">IF(AND(Projects!$C$45&lt;=BZ$4,BZ$4&lt;=Projects!$C$45+Projects!$D$45-1),Projects!$B$45/Projects!$D$45,"")</f>
        <v/>
      </c>
      <c r="CA51" s="189" t="str">
        <f aca="false">IF(AND(Projects!$C$45&lt;=CA$4,CA$4&lt;=Projects!$C$45+Projects!$D$45-1),Projects!$B$45/Projects!$D$45,"")</f>
        <v/>
      </c>
      <c r="CB51" s="189" t="str">
        <f aca="false">IF(AND(Projects!$C$45&lt;=CB$4,CB$4&lt;=Projects!$C$45+Projects!$D$45-1),Projects!$B$45/Projects!$D$45,"")</f>
        <v/>
      </c>
      <c r="CC51" s="189" t="str">
        <f aca="false">IF(AND(Projects!$C$45&lt;=CC$4,CC$4&lt;=Projects!$C$45+Projects!$D$45-1),Projects!$B$45/Projects!$D$45,"")</f>
        <v/>
      </c>
      <c r="CD51" s="189" t="str">
        <f aca="false">IF(AND(Projects!$C$45&lt;=CD$4,CD$4&lt;=Projects!$C$45+Projects!$D$45-1),Projects!$B$45/Projects!$D$45,"")</f>
        <v/>
      </c>
      <c r="CE51" s="189" t="str">
        <f aca="false">IF(AND(Projects!$C$45&lt;=CE$4,CE$4&lt;=Projects!$C$45+Projects!$D$45-1),Projects!$B$45/Projects!$D$45,"")</f>
        <v/>
      </c>
      <c r="CF51" s="189" t="str">
        <f aca="false">IF(AND(Projects!$C$45&lt;=CF$4,CF$4&lt;=Projects!$C$45+Projects!$D$45-1),Projects!$B$45/Projects!$D$45,"")</f>
        <v/>
      </c>
      <c r="CG51" s="189" t="str">
        <f aca="false">IF(AND(Projects!$C$45&lt;=CG$4,CG$4&lt;=Projects!$C$45+Projects!$D$45-1),Projects!$B$45/Projects!$D$45,"")</f>
        <v/>
      </c>
      <c r="CH51" s="189" t="n">
        <f aca="false">IF(AND(Projects!$C$45&lt;=CH$4,CH$4&lt;=Projects!$C$45+Projects!$D$45-1),Projects!$B$45/Projects!$D$45,"")</f>
        <v>947368.421052632</v>
      </c>
      <c r="CI51" s="189" t="n">
        <f aca="false">IF(AND(Projects!$C$45&lt;=CI$4,CI$4&lt;=Projects!$C$45+Projects!$D$45-1),Projects!$B$45/Projects!$D$45,"")</f>
        <v>947368.421052632</v>
      </c>
      <c r="CJ51" s="189" t="n">
        <f aca="false">IF(AND(Projects!$C$45&lt;=CJ$4,CJ$4&lt;=Projects!$C$45+Projects!$D$45-1),Projects!$B$45/Projects!$D$45,"")</f>
        <v>947368.421052632</v>
      </c>
      <c r="CK51" s="189" t="n">
        <f aca="false">IF(AND(Projects!$C$45&lt;=CK$4,CK$4&lt;=Projects!$C$45+Projects!$D$45-1),Projects!$B$45/Projects!$D$45,"")</f>
        <v>947368.421052632</v>
      </c>
      <c r="CL51" s="189" t="n">
        <f aca="false">IF(AND(Projects!$C$45&lt;=CL$4,CL$4&lt;=Projects!$C$45+Projects!$D$45-1),Projects!$B$45/Projects!$D$45,"")</f>
        <v>947368.421052632</v>
      </c>
      <c r="CM51" s="189" t="n">
        <f aca="false">IF(AND(Projects!$C$45&lt;=CM$4,CM$4&lt;=Projects!$C$45+Projects!$D$45-1),Projects!$B$45/Projects!$D$45,"")</f>
        <v>947368.421052632</v>
      </c>
      <c r="CN51" s="189" t="n">
        <f aca="false">IF(AND(Projects!$C$45&lt;=CN$4,CN$4&lt;=Projects!$C$45+Projects!$D$45-1),Projects!$B$45/Projects!$D$45,"")</f>
        <v>947368.421052632</v>
      </c>
      <c r="CO51" s="189" t="n">
        <f aca="false">IF(AND(Projects!$C$45&lt;=CO$4,CO$4&lt;=Projects!$C$45+Projects!$D$45-1),Projects!$B$45/Projects!$D$45,"")</f>
        <v>947368.421052632</v>
      </c>
      <c r="CP51" s="189" t="n">
        <f aca="false">IF(AND(Projects!$C$45&lt;=CP$4,CP$4&lt;=Projects!$C$45+Projects!$D$45-1),Projects!$B$45/Projects!$D$45,"")</f>
        <v>947368.421052632</v>
      </c>
      <c r="CQ51" s="189" t="n">
        <f aca="false">IF(AND(Projects!$C$45&lt;=CQ$4,CQ$4&lt;=Projects!$C$45+Projects!$D$45-1),Projects!$B$45/Projects!$D$45,"")</f>
        <v>947368.421052632</v>
      </c>
      <c r="CR51" s="189" t="n">
        <f aca="false">IF(AND(Projects!$C$45&lt;=CR$4,CR$4&lt;=Projects!$C$45+Projects!$D$45-1),Projects!$B$45/Projects!$D$45,"")</f>
        <v>947368.421052632</v>
      </c>
      <c r="CS51" s="189" t="n">
        <f aca="false">IF(AND(Projects!$C$45&lt;=CS$4,CS$4&lt;=Projects!$C$45+Projects!$D$45-1),Projects!$B$45/Projects!$D$45,"")</f>
        <v>947368.421052632</v>
      </c>
      <c r="CT51" s="189" t="n">
        <f aca="false">IF(AND(Projects!$C$45&lt;=CT$4,CT$4&lt;=Projects!$C$45+Projects!$D$45-1),Projects!$B$45/Projects!$D$45,"")</f>
        <v>947368.421052632</v>
      </c>
      <c r="CU51" s="189" t="n">
        <f aca="false">IF(AND(Projects!$C$45&lt;=CU$4,CU$4&lt;=Projects!$C$45+Projects!$D$45-1),Projects!$B$45/Projects!$D$45,"")</f>
        <v>947368.421052632</v>
      </c>
      <c r="CV51" s="189" t="n">
        <f aca="false">IF(AND(Projects!$C$45&lt;=CV$4,CV$4&lt;=Projects!$C$45+Projects!$D$45-1),Projects!$B$45/Projects!$D$45,"")</f>
        <v>947368.421052632</v>
      </c>
      <c r="CW51" s="189" t="n">
        <f aca="false">IF(AND(Projects!$C$45&lt;=CW$4,CW$4&lt;=Projects!$C$45+Projects!$D$45-1),Projects!$B$45/Projects!$D$45,"")</f>
        <v>947368.421052632</v>
      </c>
      <c r="CX51" s="189" t="n">
        <f aca="false">IF(AND(Projects!$C$45&lt;=CX$4,CX$4&lt;=Projects!$C$45+Projects!$D$45-1),Projects!$B$45/Projects!$D$45,"")</f>
        <v>947368.421052632</v>
      </c>
      <c r="CY51" s="189" t="n">
        <f aca="false">IF(AND(Projects!$C$45&lt;=CY$4,CY$4&lt;=Projects!$C$45+Projects!$D$45-1),Projects!$B$45/Projects!$D$45,"")</f>
        <v>947368.421052632</v>
      </c>
      <c r="CZ51" s="189" t="n">
        <f aca="false">IF(AND(Projects!$C$45&lt;=CZ$4,CZ$4&lt;=Projects!$C$45+Projects!$D$45-1),Projects!$B$45/Projects!$D$45,"")</f>
        <v>947368.421052632</v>
      </c>
      <c r="DA51" s="189" t="str">
        <f aca="false">IF(AND(Projects!$C$45&lt;=DA$4,DA$4&lt;=Projects!$C$45+Projects!$D$45-1),Projects!$B$45/Projects!$D$45,"")</f>
        <v/>
      </c>
      <c r="DB51" s="189" t="str">
        <f aca="false">IF(AND(Projects!$C$45&lt;=DB$4,DB$4&lt;=Projects!$C$45+Projects!$D$45-1),Projects!$B$45/Projects!$D$45,"")</f>
        <v/>
      </c>
    </row>
    <row r="52" s="1" customFormat="true" ht="15" hidden="false" customHeight="true" outlineLevel="0" collapsed="false">
      <c r="A52" s="185" t="s">
        <v>49</v>
      </c>
      <c r="B52" s="186" t="n">
        <f aca="false">Projects!$B$46</f>
        <v>15000000</v>
      </c>
      <c r="C52" s="187" t="n">
        <f aca="false">EDATE(Model!$E$2,Projects!$C$46-1)</f>
        <v>48580</v>
      </c>
      <c r="D52" s="187" t="n">
        <f aca="false">EDATE(Model!$E$2,Projects!$C$46+Projects!$D$46-2)</f>
        <v>49126</v>
      </c>
      <c r="E52" s="188" t="n">
        <f aca="false">Projects!$D$46</f>
        <v>19</v>
      </c>
      <c r="F52" s="186" t="n">
        <f aca="false">Projects!$B$46/Projects!$D$46</f>
        <v>789473.684210526</v>
      </c>
      <c r="G52" s="189" t="str">
        <f aca="false">IF(AND(Projects!$C$46&lt;=G$4,G$4&lt;=Projects!$C$46+Projects!$D$46-1),Projects!$B$46/Projects!$D$46,"")</f>
        <v/>
      </c>
      <c r="H52" s="189" t="str">
        <f aca="false">IF(AND(Projects!$C$46&lt;=H$4,H$4&lt;=Projects!$C$46+Projects!$D$46-1),Projects!$B$46/Projects!$D$46,"")</f>
        <v/>
      </c>
      <c r="I52" s="189" t="str">
        <f aca="false">IF(AND(Projects!$C$46&lt;=I$4,I$4&lt;=Projects!$C$46+Projects!$D$46-1),Projects!$B$46/Projects!$D$46,"")</f>
        <v/>
      </c>
      <c r="J52" s="189" t="str">
        <f aca="false">IF(AND(Projects!$C$46&lt;=J$4,J$4&lt;=Projects!$C$46+Projects!$D$46-1),Projects!$B$46/Projects!$D$46,"")</f>
        <v/>
      </c>
      <c r="K52" s="189" t="str">
        <f aca="false">IF(AND(Projects!$C$46&lt;=K$4,K$4&lt;=Projects!$C$46+Projects!$D$46-1),Projects!$B$46/Projects!$D$46,"")</f>
        <v/>
      </c>
      <c r="L52" s="189" t="str">
        <f aca="false">IF(AND(Projects!$C$46&lt;=L$4,L$4&lt;=Projects!$C$46+Projects!$D$46-1),Projects!$B$46/Projects!$D$46,"")</f>
        <v/>
      </c>
      <c r="M52" s="189" t="str">
        <f aca="false">IF(AND(Projects!$C$46&lt;=M$4,M$4&lt;=Projects!$C$46+Projects!$D$46-1),Projects!$B$46/Projects!$D$46,"")</f>
        <v/>
      </c>
      <c r="N52" s="189" t="str">
        <f aca="false">IF(AND(Projects!$C$46&lt;=N$4,N$4&lt;=Projects!$C$46+Projects!$D$46-1),Projects!$B$46/Projects!$D$46,"")</f>
        <v/>
      </c>
      <c r="O52" s="189" t="str">
        <f aca="false">IF(AND(Projects!$C$46&lt;=O$4,O$4&lt;=Projects!$C$46+Projects!$D$46-1),Projects!$B$46/Projects!$D$46,"")</f>
        <v/>
      </c>
      <c r="P52" s="189" t="str">
        <f aca="false">IF(AND(Projects!$C$46&lt;=P$4,P$4&lt;=Projects!$C$46+Projects!$D$46-1),Projects!$B$46/Projects!$D$46,"")</f>
        <v/>
      </c>
      <c r="Q52" s="189" t="str">
        <f aca="false">IF(AND(Projects!$C$46&lt;=Q$4,Q$4&lt;=Projects!$C$46+Projects!$D$46-1),Projects!$B$46/Projects!$D$46,"")</f>
        <v/>
      </c>
      <c r="R52" s="189" t="str">
        <f aca="false">IF(AND(Projects!$C$46&lt;=R$4,R$4&lt;=Projects!$C$46+Projects!$D$46-1),Projects!$B$46/Projects!$D$46,"")</f>
        <v/>
      </c>
      <c r="S52" s="189" t="str">
        <f aca="false">IF(AND(Projects!$C$46&lt;=S$4,S$4&lt;=Projects!$C$46+Projects!$D$46-1),Projects!$B$46/Projects!$D$46,"")</f>
        <v/>
      </c>
      <c r="T52" s="189" t="str">
        <f aca="false">IF(AND(Projects!$C$46&lt;=T$4,T$4&lt;=Projects!$C$46+Projects!$D$46-1),Projects!$B$46/Projects!$D$46,"")</f>
        <v/>
      </c>
      <c r="U52" s="189" t="str">
        <f aca="false">IF(AND(Projects!$C$46&lt;=U$4,U$4&lt;=Projects!$C$46+Projects!$D$46-1),Projects!$B$46/Projects!$D$46,"")</f>
        <v/>
      </c>
      <c r="V52" s="189" t="str">
        <f aca="false">IF(AND(Projects!$C$46&lt;=V$4,V$4&lt;=Projects!$C$46+Projects!$D$46-1),Projects!$B$46/Projects!$D$46,"")</f>
        <v/>
      </c>
      <c r="W52" s="189" t="str">
        <f aca="false">IF(AND(Projects!$C$46&lt;=W$4,W$4&lt;=Projects!$C$46+Projects!$D$46-1),Projects!$B$46/Projects!$D$46,"")</f>
        <v/>
      </c>
      <c r="X52" s="189" t="str">
        <f aca="false">IF(AND(Projects!$C$46&lt;=X$4,X$4&lt;=Projects!$C$46+Projects!$D$46-1),Projects!$B$46/Projects!$D$46,"")</f>
        <v/>
      </c>
      <c r="Y52" s="189" t="str">
        <f aca="false">IF(AND(Projects!$C$46&lt;=Y$4,Y$4&lt;=Projects!$C$46+Projects!$D$46-1),Projects!$B$46/Projects!$D$46,"")</f>
        <v/>
      </c>
      <c r="Z52" s="189" t="str">
        <f aca="false">IF(AND(Projects!$C$46&lt;=Z$4,Z$4&lt;=Projects!$C$46+Projects!$D$46-1),Projects!$B$46/Projects!$D$46,"")</f>
        <v/>
      </c>
      <c r="AA52" s="189" t="str">
        <f aca="false">IF(AND(Projects!$C$46&lt;=AA$4,AA$4&lt;=Projects!$C$46+Projects!$D$46-1),Projects!$B$46/Projects!$D$46,"")</f>
        <v/>
      </c>
      <c r="AB52" s="189" t="str">
        <f aca="false">IF(AND(Projects!$C$46&lt;=AB$4,AB$4&lt;=Projects!$C$46+Projects!$D$46-1),Projects!$B$46/Projects!$D$46,"")</f>
        <v/>
      </c>
      <c r="AC52" s="189" t="str">
        <f aca="false">IF(AND(Projects!$C$46&lt;=AC$4,AC$4&lt;=Projects!$C$46+Projects!$D$46-1),Projects!$B$46/Projects!$D$46,"")</f>
        <v/>
      </c>
      <c r="AD52" s="189" t="str">
        <f aca="false">IF(AND(Projects!$C$46&lt;=AD$4,AD$4&lt;=Projects!$C$46+Projects!$D$46-1),Projects!$B$46/Projects!$D$46,"")</f>
        <v/>
      </c>
      <c r="AE52" s="189" t="str">
        <f aca="false">IF(AND(Projects!$C$46&lt;=AE$4,AE$4&lt;=Projects!$C$46+Projects!$D$46-1),Projects!$B$46/Projects!$D$46,"")</f>
        <v/>
      </c>
      <c r="AF52" s="189" t="str">
        <f aca="false">IF(AND(Projects!$C$46&lt;=AF$4,AF$4&lt;=Projects!$C$46+Projects!$D$46-1),Projects!$B$46/Projects!$D$46,"")</f>
        <v/>
      </c>
      <c r="AG52" s="189" t="str">
        <f aca="false">IF(AND(Projects!$C$46&lt;=AG$4,AG$4&lt;=Projects!$C$46+Projects!$D$46-1),Projects!$B$46/Projects!$D$46,"")</f>
        <v/>
      </c>
      <c r="AH52" s="189" t="str">
        <f aca="false">IF(AND(Projects!$C$46&lt;=AH$4,AH$4&lt;=Projects!$C$46+Projects!$D$46-1),Projects!$B$46/Projects!$D$46,"")</f>
        <v/>
      </c>
      <c r="AI52" s="189" t="str">
        <f aca="false">IF(AND(Projects!$C$46&lt;=AI$4,AI$4&lt;=Projects!$C$46+Projects!$D$46-1),Projects!$B$46/Projects!$D$46,"")</f>
        <v/>
      </c>
      <c r="AJ52" s="189" t="str">
        <f aca="false">IF(AND(Projects!$C$46&lt;=AJ$4,AJ$4&lt;=Projects!$C$46+Projects!$D$46-1),Projects!$B$46/Projects!$D$46,"")</f>
        <v/>
      </c>
      <c r="AK52" s="189" t="str">
        <f aca="false">IF(AND(Projects!$C$46&lt;=AK$4,AK$4&lt;=Projects!$C$46+Projects!$D$46-1),Projects!$B$46/Projects!$D$46,"")</f>
        <v/>
      </c>
      <c r="AL52" s="189" t="str">
        <f aca="false">IF(AND(Projects!$C$46&lt;=AL$4,AL$4&lt;=Projects!$C$46+Projects!$D$46-1),Projects!$B$46/Projects!$D$46,"")</f>
        <v/>
      </c>
      <c r="AM52" s="189" t="str">
        <f aca="false">IF(AND(Projects!$C$46&lt;=AM$4,AM$4&lt;=Projects!$C$46+Projects!$D$46-1),Projects!$B$46/Projects!$D$46,"")</f>
        <v/>
      </c>
      <c r="AN52" s="189" t="str">
        <f aca="false">IF(AND(Projects!$C$46&lt;=AN$4,AN$4&lt;=Projects!$C$46+Projects!$D$46-1),Projects!$B$46/Projects!$D$46,"")</f>
        <v/>
      </c>
      <c r="AO52" s="189" t="str">
        <f aca="false">IF(AND(Projects!$C$46&lt;=AO$4,AO$4&lt;=Projects!$C$46+Projects!$D$46-1),Projects!$B$46/Projects!$D$46,"")</f>
        <v/>
      </c>
      <c r="AP52" s="189" t="str">
        <f aca="false">IF(AND(Projects!$C$46&lt;=AP$4,AP$4&lt;=Projects!$C$46+Projects!$D$46-1),Projects!$B$46/Projects!$D$46,"")</f>
        <v/>
      </c>
      <c r="AQ52" s="189" t="str">
        <f aca="false">IF(AND(Projects!$C$46&lt;=AQ$4,AQ$4&lt;=Projects!$C$46+Projects!$D$46-1),Projects!$B$46/Projects!$D$46,"")</f>
        <v/>
      </c>
      <c r="AR52" s="189" t="str">
        <f aca="false">IF(AND(Projects!$C$46&lt;=AR$4,AR$4&lt;=Projects!$C$46+Projects!$D$46-1),Projects!$B$46/Projects!$D$46,"")</f>
        <v/>
      </c>
      <c r="AS52" s="189" t="str">
        <f aca="false">IF(AND(Projects!$C$46&lt;=AS$4,AS$4&lt;=Projects!$C$46+Projects!$D$46-1),Projects!$B$46/Projects!$D$46,"")</f>
        <v/>
      </c>
      <c r="AT52" s="189" t="str">
        <f aca="false">IF(AND(Projects!$C$46&lt;=AT$4,AT$4&lt;=Projects!$C$46+Projects!$D$46-1),Projects!$B$46/Projects!$D$46,"")</f>
        <v/>
      </c>
      <c r="AU52" s="189" t="str">
        <f aca="false">IF(AND(Projects!$C$46&lt;=AU$4,AU$4&lt;=Projects!$C$46+Projects!$D$46-1),Projects!$B$46/Projects!$D$46,"")</f>
        <v/>
      </c>
      <c r="AV52" s="189" t="str">
        <f aca="false">IF(AND(Projects!$C$46&lt;=AV$4,AV$4&lt;=Projects!$C$46+Projects!$D$46-1),Projects!$B$46/Projects!$D$46,"")</f>
        <v/>
      </c>
      <c r="AW52" s="189" t="str">
        <f aca="false">IF(AND(Projects!$C$46&lt;=AW$4,AW$4&lt;=Projects!$C$46+Projects!$D$46-1),Projects!$B$46/Projects!$D$46,"")</f>
        <v/>
      </c>
      <c r="AX52" s="189" t="str">
        <f aca="false">IF(AND(Projects!$C$46&lt;=AX$4,AX$4&lt;=Projects!$C$46+Projects!$D$46-1),Projects!$B$46/Projects!$D$46,"")</f>
        <v/>
      </c>
      <c r="AY52" s="189" t="str">
        <f aca="false">IF(AND(Projects!$C$46&lt;=AY$4,AY$4&lt;=Projects!$C$46+Projects!$D$46-1),Projects!$B$46/Projects!$D$46,"")</f>
        <v/>
      </c>
      <c r="AZ52" s="189" t="str">
        <f aca="false">IF(AND(Projects!$C$46&lt;=AZ$4,AZ$4&lt;=Projects!$C$46+Projects!$D$46-1),Projects!$B$46/Projects!$D$46,"")</f>
        <v/>
      </c>
      <c r="BA52" s="189" t="str">
        <f aca="false">IF(AND(Projects!$C$46&lt;=BA$4,BA$4&lt;=Projects!$C$46+Projects!$D$46-1),Projects!$B$46/Projects!$D$46,"")</f>
        <v/>
      </c>
      <c r="BB52" s="189" t="str">
        <f aca="false">IF(AND(Projects!$C$46&lt;=BB$4,BB$4&lt;=Projects!$C$46+Projects!$D$46-1),Projects!$B$46/Projects!$D$46,"")</f>
        <v/>
      </c>
      <c r="BC52" s="189" t="str">
        <f aca="false">IF(AND(Projects!$C$46&lt;=BC$4,BC$4&lt;=Projects!$C$46+Projects!$D$46-1),Projects!$B$46/Projects!$D$46,"")</f>
        <v/>
      </c>
      <c r="BD52" s="189" t="str">
        <f aca="false">IF(AND(Projects!$C$46&lt;=BD$4,BD$4&lt;=Projects!$C$46+Projects!$D$46-1),Projects!$B$46/Projects!$D$46,"")</f>
        <v/>
      </c>
      <c r="BE52" s="189" t="str">
        <f aca="false">IF(AND(Projects!$C$46&lt;=BE$4,BE$4&lt;=Projects!$C$46+Projects!$D$46-1),Projects!$B$46/Projects!$D$46,"")</f>
        <v/>
      </c>
      <c r="BF52" s="189" t="str">
        <f aca="false">IF(AND(Projects!$C$46&lt;=BF$4,BF$4&lt;=Projects!$C$46+Projects!$D$46-1),Projects!$B$46/Projects!$D$46,"")</f>
        <v/>
      </c>
      <c r="BG52" s="189" t="str">
        <f aca="false">IF(AND(Projects!$C$46&lt;=BG$4,BG$4&lt;=Projects!$C$46+Projects!$D$46-1),Projects!$B$46/Projects!$D$46,"")</f>
        <v/>
      </c>
      <c r="BH52" s="189" t="str">
        <f aca="false">IF(AND(Projects!$C$46&lt;=BH$4,BH$4&lt;=Projects!$C$46+Projects!$D$46-1),Projects!$B$46/Projects!$D$46,"")</f>
        <v/>
      </c>
      <c r="BI52" s="189" t="str">
        <f aca="false">IF(AND(Projects!$C$46&lt;=BI$4,BI$4&lt;=Projects!$C$46+Projects!$D$46-1),Projects!$B$46/Projects!$D$46,"")</f>
        <v/>
      </c>
      <c r="BJ52" s="189" t="str">
        <f aca="false">IF(AND(Projects!$C$46&lt;=BJ$4,BJ$4&lt;=Projects!$C$46+Projects!$D$46-1),Projects!$B$46/Projects!$D$46,"")</f>
        <v/>
      </c>
      <c r="BK52" s="189" t="str">
        <f aca="false">IF(AND(Projects!$C$46&lt;=BK$4,BK$4&lt;=Projects!$C$46+Projects!$D$46-1),Projects!$B$46/Projects!$D$46,"")</f>
        <v/>
      </c>
      <c r="BL52" s="189" t="str">
        <f aca="false">IF(AND(Projects!$C$46&lt;=BL$4,BL$4&lt;=Projects!$C$46+Projects!$D$46-1),Projects!$B$46/Projects!$D$46,"")</f>
        <v/>
      </c>
      <c r="BM52" s="189" t="str">
        <f aca="false">IF(AND(Projects!$C$46&lt;=BM$4,BM$4&lt;=Projects!$C$46+Projects!$D$46-1),Projects!$B$46/Projects!$D$46,"")</f>
        <v/>
      </c>
      <c r="BN52" s="189" t="str">
        <f aca="false">IF(AND(Projects!$C$46&lt;=BN$4,BN$4&lt;=Projects!$C$46+Projects!$D$46-1),Projects!$B$46/Projects!$D$46,"")</f>
        <v/>
      </c>
      <c r="BO52" s="189" t="str">
        <f aca="false">IF(AND(Projects!$C$46&lt;=BO$4,BO$4&lt;=Projects!$C$46+Projects!$D$46-1),Projects!$B$46/Projects!$D$46,"")</f>
        <v/>
      </c>
      <c r="BP52" s="189" t="str">
        <f aca="false">IF(AND(Projects!$C$46&lt;=BP$4,BP$4&lt;=Projects!$C$46+Projects!$D$46-1),Projects!$B$46/Projects!$D$46,"")</f>
        <v/>
      </c>
      <c r="BQ52" s="189" t="str">
        <f aca="false">IF(AND(Projects!$C$46&lt;=BQ$4,BQ$4&lt;=Projects!$C$46+Projects!$D$46-1),Projects!$B$46/Projects!$D$46,"")</f>
        <v/>
      </c>
      <c r="BR52" s="189" t="str">
        <f aca="false">IF(AND(Projects!$C$46&lt;=BR$4,BR$4&lt;=Projects!$C$46+Projects!$D$46-1),Projects!$B$46/Projects!$D$46,"")</f>
        <v/>
      </c>
      <c r="BS52" s="189" t="str">
        <f aca="false">IF(AND(Projects!$C$46&lt;=BS$4,BS$4&lt;=Projects!$C$46+Projects!$D$46-1),Projects!$B$46/Projects!$D$46,"")</f>
        <v/>
      </c>
      <c r="BT52" s="189" t="str">
        <f aca="false">IF(AND(Projects!$C$46&lt;=BT$4,BT$4&lt;=Projects!$C$46+Projects!$D$46-1),Projects!$B$46/Projects!$D$46,"")</f>
        <v/>
      </c>
      <c r="BU52" s="189" t="str">
        <f aca="false">IF(AND(Projects!$C$46&lt;=BU$4,BU$4&lt;=Projects!$C$46+Projects!$D$46-1),Projects!$B$46/Projects!$D$46,"")</f>
        <v/>
      </c>
      <c r="BV52" s="189" t="str">
        <f aca="false">IF(AND(Projects!$C$46&lt;=BV$4,BV$4&lt;=Projects!$C$46+Projects!$D$46-1),Projects!$B$46/Projects!$D$46,"")</f>
        <v/>
      </c>
      <c r="BW52" s="189" t="str">
        <f aca="false">IF(AND(Projects!$C$46&lt;=BW$4,BW$4&lt;=Projects!$C$46+Projects!$D$46-1),Projects!$B$46/Projects!$D$46,"")</f>
        <v/>
      </c>
      <c r="BX52" s="189" t="str">
        <f aca="false">IF(AND(Projects!$C$46&lt;=BX$4,BX$4&lt;=Projects!$C$46+Projects!$D$46-1),Projects!$B$46/Projects!$D$46,"")</f>
        <v/>
      </c>
      <c r="BY52" s="189" t="str">
        <f aca="false">IF(AND(Projects!$C$46&lt;=BY$4,BY$4&lt;=Projects!$C$46+Projects!$D$46-1),Projects!$B$46/Projects!$D$46,"")</f>
        <v/>
      </c>
      <c r="BZ52" s="189" t="str">
        <f aca="false">IF(AND(Projects!$C$46&lt;=BZ$4,BZ$4&lt;=Projects!$C$46+Projects!$D$46-1),Projects!$B$46/Projects!$D$46,"")</f>
        <v/>
      </c>
      <c r="CA52" s="189" t="str">
        <f aca="false">IF(AND(Projects!$C$46&lt;=CA$4,CA$4&lt;=Projects!$C$46+Projects!$D$46-1),Projects!$B$46/Projects!$D$46,"")</f>
        <v/>
      </c>
      <c r="CB52" s="189" t="str">
        <f aca="false">IF(AND(Projects!$C$46&lt;=CB$4,CB$4&lt;=Projects!$C$46+Projects!$D$46-1),Projects!$B$46/Projects!$D$46,"")</f>
        <v/>
      </c>
      <c r="CC52" s="189" t="str">
        <f aca="false">IF(AND(Projects!$C$46&lt;=CC$4,CC$4&lt;=Projects!$C$46+Projects!$D$46-1),Projects!$B$46/Projects!$D$46,"")</f>
        <v/>
      </c>
      <c r="CD52" s="189" t="str">
        <f aca="false">IF(AND(Projects!$C$46&lt;=CD$4,CD$4&lt;=Projects!$C$46+Projects!$D$46-1),Projects!$B$46/Projects!$D$46,"")</f>
        <v/>
      </c>
      <c r="CE52" s="189" t="str">
        <f aca="false">IF(AND(Projects!$C$46&lt;=CE$4,CE$4&lt;=Projects!$C$46+Projects!$D$46-1),Projects!$B$46/Projects!$D$46,"")</f>
        <v/>
      </c>
      <c r="CF52" s="189" t="str">
        <f aca="false">IF(AND(Projects!$C$46&lt;=CF$4,CF$4&lt;=Projects!$C$46+Projects!$D$46-1),Projects!$B$46/Projects!$D$46,"")</f>
        <v/>
      </c>
      <c r="CG52" s="189" t="str">
        <f aca="false">IF(AND(Projects!$C$46&lt;=CG$4,CG$4&lt;=Projects!$C$46+Projects!$D$46-1),Projects!$B$46/Projects!$D$46,"")</f>
        <v/>
      </c>
      <c r="CH52" s="189" t="str">
        <f aca="false">IF(AND(Projects!$C$46&lt;=CH$4,CH$4&lt;=Projects!$C$46+Projects!$D$46-1),Projects!$B$46/Projects!$D$46,"")</f>
        <v/>
      </c>
      <c r="CI52" s="189" t="str">
        <f aca="false">IF(AND(Projects!$C$46&lt;=CI$4,CI$4&lt;=Projects!$C$46+Projects!$D$46-1),Projects!$B$46/Projects!$D$46,"")</f>
        <v/>
      </c>
      <c r="CJ52" s="189" t="n">
        <f aca="false">IF(AND(Projects!$C$46&lt;=CJ$4,CJ$4&lt;=Projects!$C$46+Projects!$D$46-1),Projects!$B$46/Projects!$D$46,"")</f>
        <v>789473.684210526</v>
      </c>
      <c r="CK52" s="189" t="n">
        <f aca="false">IF(AND(Projects!$C$46&lt;=CK$4,CK$4&lt;=Projects!$C$46+Projects!$D$46-1),Projects!$B$46/Projects!$D$46,"")</f>
        <v>789473.684210526</v>
      </c>
      <c r="CL52" s="189" t="n">
        <f aca="false">IF(AND(Projects!$C$46&lt;=CL$4,CL$4&lt;=Projects!$C$46+Projects!$D$46-1),Projects!$B$46/Projects!$D$46,"")</f>
        <v>789473.684210526</v>
      </c>
      <c r="CM52" s="189" t="n">
        <f aca="false">IF(AND(Projects!$C$46&lt;=CM$4,CM$4&lt;=Projects!$C$46+Projects!$D$46-1),Projects!$B$46/Projects!$D$46,"")</f>
        <v>789473.684210526</v>
      </c>
      <c r="CN52" s="189" t="n">
        <f aca="false">IF(AND(Projects!$C$46&lt;=CN$4,CN$4&lt;=Projects!$C$46+Projects!$D$46-1),Projects!$B$46/Projects!$D$46,"")</f>
        <v>789473.684210526</v>
      </c>
      <c r="CO52" s="189" t="n">
        <f aca="false">IF(AND(Projects!$C$46&lt;=CO$4,CO$4&lt;=Projects!$C$46+Projects!$D$46-1),Projects!$B$46/Projects!$D$46,"")</f>
        <v>789473.684210526</v>
      </c>
      <c r="CP52" s="189" t="n">
        <f aca="false">IF(AND(Projects!$C$46&lt;=CP$4,CP$4&lt;=Projects!$C$46+Projects!$D$46-1),Projects!$B$46/Projects!$D$46,"")</f>
        <v>789473.684210526</v>
      </c>
      <c r="CQ52" s="189" t="n">
        <f aca="false">IF(AND(Projects!$C$46&lt;=CQ$4,CQ$4&lt;=Projects!$C$46+Projects!$D$46-1),Projects!$B$46/Projects!$D$46,"")</f>
        <v>789473.684210526</v>
      </c>
      <c r="CR52" s="189" t="n">
        <f aca="false">IF(AND(Projects!$C$46&lt;=CR$4,CR$4&lt;=Projects!$C$46+Projects!$D$46-1),Projects!$B$46/Projects!$D$46,"")</f>
        <v>789473.684210526</v>
      </c>
      <c r="CS52" s="189" t="n">
        <f aca="false">IF(AND(Projects!$C$46&lt;=CS$4,CS$4&lt;=Projects!$C$46+Projects!$D$46-1),Projects!$B$46/Projects!$D$46,"")</f>
        <v>789473.684210526</v>
      </c>
      <c r="CT52" s="189" t="n">
        <f aca="false">IF(AND(Projects!$C$46&lt;=CT$4,CT$4&lt;=Projects!$C$46+Projects!$D$46-1),Projects!$B$46/Projects!$D$46,"")</f>
        <v>789473.684210526</v>
      </c>
      <c r="CU52" s="189" t="n">
        <f aca="false">IF(AND(Projects!$C$46&lt;=CU$4,CU$4&lt;=Projects!$C$46+Projects!$D$46-1),Projects!$B$46/Projects!$D$46,"")</f>
        <v>789473.684210526</v>
      </c>
      <c r="CV52" s="189" t="n">
        <f aca="false">IF(AND(Projects!$C$46&lt;=CV$4,CV$4&lt;=Projects!$C$46+Projects!$D$46-1),Projects!$B$46/Projects!$D$46,"")</f>
        <v>789473.684210526</v>
      </c>
      <c r="CW52" s="189" t="n">
        <f aca="false">IF(AND(Projects!$C$46&lt;=CW$4,CW$4&lt;=Projects!$C$46+Projects!$D$46-1),Projects!$B$46/Projects!$D$46,"")</f>
        <v>789473.684210526</v>
      </c>
      <c r="CX52" s="189" t="n">
        <f aca="false">IF(AND(Projects!$C$46&lt;=CX$4,CX$4&lt;=Projects!$C$46+Projects!$D$46-1),Projects!$B$46/Projects!$D$46,"")</f>
        <v>789473.684210526</v>
      </c>
      <c r="CY52" s="189" t="n">
        <f aca="false">IF(AND(Projects!$C$46&lt;=CY$4,CY$4&lt;=Projects!$C$46+Projects!$D$46-1),Projects!$B$46/Projects!$D$46,"")</f>
        <v>789473.684210526</v>
      </c>
      <c r="CZ52" s="189" t="n">
        <f aca="false">IF(AND(Projects!$C$46&lt;=CZ$4,CZ$4&lt;=Projects!$C$46+Projects!$D$46-1),Projects!$B$46/Projects!$D$46,"")</f>
        <v>789473.684210526</v>
      </c>
      <c r="DA52" s="189" t="n">
        <f aca="false">IF(AND(Projects!$C$46&lt;=DA$4,DA$4&lt;=Projects!$C$46+Projects!$D$46-1),Projects!$B$46/Projects!$D$46,"")</f>
        <v>789473.684210526</v>
      </c>
      <c r="DB52" s="189" t="n">
        <f aca="false">IF(AND(Projects!$C$46&lt;=DB$4,DB$4&lt;=Projects!$C$46+Projects!$D$46-1),Projects!$B$46/Projects!$D$46,"")</f>
        <v>789473.684210526</v>
      </c>
    </row>
    <row r="53" s="1" customFormat="true" ht="15" hidden="false" customHeight="true" outlineLevel="0" collapsed="false">
      <c r="A53" s="97" t="s">
        <v>430</v>
      </c>
      <c r="G53" s="190" t="n">
        <f aca="false">0</f>
        <v>0</v>
      </c>
      <c r="H53" s="190" t="n">
        <f aca="false">0</f>
        <v>0</v>
      </c>
      <c r="I53" s="190" t="n">
        <f aca="false">0</f>
        <v>0</v>
      </c>
      <c r="J53" s="190" t="n">
        <f aca="false">0</f>
        <v>0</v>
      </c>
      <c r="K53" s="190" t="n">
        <f aca="false">0</f>
        <v>0</v>
      </c>
      <c r="L53" s="190" t="n">
        <f aca="false">0</f>
        <v>0</v>
      </c>
      <c r="M53" s="190" t="n">
        <f aca="false">0</f>
        <v>0</v>
      </c>
      <c r="N53" s="190" t="n">
        <f aca="false">0</f>
        <v>0</v>
      </c>
      <c r="O53" s="190" t="n">
        <f aca="false">0</f>
        <v>0</v>
      </c>
      <c r="P53" s="190" t="n">
        <f aca="false">0</f>
        <v>0</v>
      </c>
      <c r="Q53" s="190" t="n">
        <f aca="false">0</f>
        <v>0</v>
      </c>
      <c r="R53" s="190" t="n">
        <f aca="false">0</f>
        <v>0</v>
      </c>
      <c r="S53" s="190" t="n">
        <f aca="false">0</f>
        <v>0</v>
      </c>
      <c r="T53" s="190" t="n">
        <f aca="false">0</f>
        <v>0</v>
      </c>
      <c r="U53" s="190" t="n">
        <f aca="false">0</f>
        <v>0</v>
      </c>
      <c r="V53" s="190" t="n">
        <f aca="false">0</f>
        <v>0</v>
      </c>
      <c r="W53" s="190" t="n">
        <f aca="false">0</f>
        <v>0</v>
      </c>
      <c r="X53" s="190" t="n">
        <f aca="false">0</f>
        <v>0</v>
      </c>
      <c r="Y53" s="190" t="n">
        <f aca="false">0</f>
        <v>0</v>
      </c>
      <c r="Z53" s="190" t="n">
        <f aca="false">0</f>
        <v>0</v>
      </c>
      <c r="AA53" s="190" t="n">
        <f aca="false">0</f>
        <v>0</v>
      </c>
      <c r="AB53" s="190" t="n">
        <f aca="false">0</f>
        <v>0</v>
      </c>
      <c r="AC53" s="190" t="n">
        <f aca="false">0</f>
        <v>0</v>
      </c>
      <c r="AD53" s="190" t="n">
        <f aca="false">0</f>
        <v>0</v>
      </c>
      <c r="AE53" s="190" t="n">
        <f aca="false">0</f>
        <v>0</v>
      </c>
      <c r="AF53" s="190" t="n">
        <f aca="false">0</f>
        <v>0</v>
      </c>
      <c r="AG53" s="190" t="n">
        <f aca="false">0</f>
        <v>0</v>
      </c>
      <c r="AH53" s="190" t="n">
        <f aca="false">0</f>
        <v>0</v>
      </c>
      <c r="AI53" s="190" t="n">
        <f aca="false">0</f>
        <v>0</v>
      </c>
      <c r="AJ53" s="190" t="n">
        <f aca="false">0</f>
        <v>0</v>
      </c>
      <c r="AK53" s="190" t="n">
        <f aca="false">0</f>
        <v>0</v>
      </c>
      <c r="AL53" s="190" t="n">
        <f aca="false">0</f>
        <v>0</v>
      </c>
      <c r="AM53" s="190" t="n">
        <f aca="false">0</f>
        <v>0</v>
      </c>
      <c r="AN53" s="190" t="n">
        <f aca="false">0</f>
        <v>0</v>
      </c>
      <c r="AO53" s="190" t="n">
        <f aca="false">0</f>
        <v>0</v>
      </c>
      <c r="AP53" s="190" t="n">
        <f aca="false">0</f>
        <v>0</v>
      </c>
      <c r="AQ53" s="190" t="n">
        <f aca="false">0</f>
        <v>0</v>
      </c>
      <c r="AR53" s="190" t="n">
        <f aca="false">0</f>
        <v>0</v>
      </c>
      <c r="AS53" s="190" t="n">
        <f aca="false">0</f>
        <v>0</v>
      </c>
      <c r="AT53" s="190" t="n">
        <f aca="false">0</f>
        <v>0</v>
      </c>
      <c r="AU53" s="190" t="n">
        <f aca="false">0</f>
        <v>0</v>
      </c>
      <c r="AV53" s="190" t="n">
        <f aca="false">0</f>
        <v>0</v>
      </c>
      <c r="AW53" s="190" t="n">
        <f aca="false">0</f>
        <v>0</v>
      </c>
      <c r="AX53" s="190" t="n">
        <f aca="false">0</f>
        <v>0</v>
      </c>
      <c r="AY53" s="190" t="n">
        <f aca="false">0</f>
        <v>0</v>
      </c>
      <c r="AZ53" s="190" t="n">
        <f aca="false">0</f>
        <v>0</v>
      </c>
      <c r="BA53" s="190" t="n">
        <f aca="false">0</f>
        <v>0</v>
      </c>
      <c r="BB53" s="190" t="n">
        <f aca="false">0</f>
        <v>0</v>
      </c>
      <c r="BC53" s="190" t="n">
        <f aca="false">0</f>
        <v>0</v>
      </c>
      <c r="BD53" s="190" t="n">
        <f aca="false">0</f>
        <v>0</v>
      </c>
      <c r="BE53" s="190" t="n">
        <f aca="false">0</f>
        <v>0</v>
      </c>
      <c r="BF53" s="190" t="n">
        <f aca="false">0</f>
        <v>0</v>
      </c>
      <c r="BG53" s="190" t="n">
        <f aca="false">0</f>
        <v>0</v>
      </c>
      <c r="BH53" s="190" t="n">
        <f aca="false">0</f>
        <v>0</v>
      </c>
      <c r="BI53" s="190" t="n">
        <f aca="false">0</f>
        <v>0</v>
      </c>
      <c r="BJ53" s="190" t="n">
        <f aca="false">0</f>
        <v>0</v>
      </c>
      <c r="BK53" s="190" t="n">
        <f aca="false">0</f>
        <v>0</v>
      </c>
      <c r="BL53" s="190" t="n">
        <f aca="false">0</f>
        <v>0</v>
      </c>
      <c r="BM53" s="190" t="n">
        <f aca="false">0</f>
        <v>0</v>
      </c>
      <c r="BN53" s="190" t="n">
        <f aca="false">0</f>
        <v>0</v>
      </c>
      <c r="BO53" s="190" t="n">
        <f aca="false">0</f>
        <v>0</v>
      </c>
      <c r="BP53" s="190" t="n">
        <f aca="false">0</f>
        <v>0</v>
      </c>
      <c r="BQ53" s="190" t="n">
        <f aca="false">0</f>
        <v>0</v>
      </c>
      <c r="BR53" s="190" t="n">
        <f aca="false">0</f>
        <v>0</v>
      </c>
      <c r="BS53" s="190" t="n">
        <f aca="false">0</f>
        <v>0</v>
      </c>
      <c r="BT53" s="190" t="n">
        <f aca="false">0</f>
        <v>0</v>
      </c>
      <c r="BU53" s="190" t="n">
        <f aca="false">0</f>
        <v>0</v>
      </c>
      <c r="BV53" s="190" t="n">
        <f aca="false">0</f>
        <v>0</v>
      </c>
      <c r="BW53" s="190" t="n">
        <f aca="false">0</f>
        <v>0</v>
      </c>
      <c r="BX53" s="190" t="n">
        <f aca="false">0</f>
        <v>0</v>
      </c>
      <c r="BY53" s="190" t="n">
        <f aca="false">0</f>
        <v>0</v>
      </c>
      <c r="BZ53" s="190" t="n">
        <f aca="false">0</f>
        <v>0</v>
      </c>
      <c r="CA53" s="190" t="n">
        <f aca="false">0</f>
        <v>0</v>
      </c>
      <c r="CB53" s="190" t="n">
        <f aca="false">0</f>
        <v>0</v>
      </c>
      <c r="CC53" s="190" t="n">
        <f aca="false">0</f>
        <v>0</v>
      </c>
      <c r="CD53" s="190" t="n">
        <f aca="false">0</f>
        <v>0</v>
      </c>
      <c r="CE53" s="190" t="n">
        <f aca="false">0</f>
        <v>0</v>
      </c>
      <c r="CF53" s="190" t="n">
        <f aca="false">0</f>
        <v>0</v>
      </c>
      <c r="CG53" s="190" t="n">
        <f aca="false">0</f>
        <v>0</v>
      </c>
      <c r="CH53" s="190" t="n">
        <f aca="false">0</f>
        <v>0</v>
      </c>
      <c r="CI53" s="190" t="n">
        <f aca="false">0</f>
        <v>0</v>
      </c>
      <c r="CJ53" s="190" t="n">
        <f aca="false">0</f>
        <v>0</v>
      </c>
      <c r="CK53" s="190" t="n">
        <f aca="false">0</f>
        <v>0</v>
      </c>
      <c r="CL53" s="190" t="n">
        <f aca="false">0</f>
        <v>0</v>
      </c>
      <c r="CM53" s="190" t="n">
        <f aca="false">0</f>
        <v>0</v>
      </c>
      <c r="CN53" s="190" t="n">
        <f aca="false">0</f>
        <v>0</v>
      </c>
      <c r="CO53" s="190" t="n">
        <f aca="false">0</f>
        <v>0</v>
      </c>
      <c r="CP53" s="190" t="n">
        <f aca="false">0</f>
        <v>0</v>
      </c>
      <c r="CQ53" s="190" t="n">
        <f aca="false">0</f>
        <v>0</v>
      </c>
      <c r="CR53" s="190" t="n">
        <f aca="false">0</f>
        <v>0</v>
      </c>
      <c r="CS53" s="190" t="n">
        <f aca="false">0</f>
        <v>0</v>
      </c>
      <c r="CT53" s="190" t="n">
        <f aca="false">0</f>
        <v>0</v>
      </c>
      <c r="CU53" s="190" t="n">
        <f aca="false">0</f>
        <v>0</v>
      </c>
      <c r="CV53" s="190" t="n">
        <f aca="false">0</f>
        <v>0</v>
      </c>
      <c r="CW53" s="190" t="n">
        <f aca="false">0</f>
        <v>0</v>
      </c>
      <c r="CX53" s="190" t="n">
        <f aca="false">0</f>
        <v>0</v>
      </c>
      <c r="CY53" s="190" t="n">
        <f aca="false">0</f>
        <v>0</v>
      </c>
      <c r="CZ53" s="190" t="n">
        <f aca="false">0</f>
        <v>0</v>
      </c>
      <c r="DA53" s="190" t="n">
        <f aca="false">0</f>
        <v>0</v>
      </c>
      <c r="DB53" s="190" t="n">
        <f aca="false">0</f>
        <v>0</v>
      </c>
    </row>
    <row r="54" s="1" customFormat="true" ht="15" hidden="false" customHeight="true" outlineLevel="0" collapsed="false">
      <c r="A54" s="97" t="s">
        <v>431</v>
      </c>
      <c r="G54" s="191" t="n">
        <f aca="false">0</f>
        <v>0</v>
      </c>
      <c r="H54" s="191" t="n">
        <f aca="false">0</f>
        <v>0</v>
      </c>
      <c r="I54" s="191" t="n">
        <f aca="false">0</f>
        <v>0</v>
      </c>
      <c r="J54" s="191" t="n">
        <f aca="false">0</f>
        <v>0</v>
      </c>
      <c r="K54" s="191" t="n">
        <f aca="false">0</f>
        <v>0</v>
      </c>
      <c r="L54" s="191" t="n">
        <f aca="false">0</f>
        <v>0</v>
      </c>
      <c r="M54" s="191" t="n">
        <f aca="false">0</f>
        <v>0</v>
      </c>
      <c r="N54" s="191" t="n">
        <f aca="false">0</f>
        <v>0</v>
      </c>
      <c r="O54" s="191" t="n">
        <f aca="false">0</f>
        <v>0</v>
      </c>
      <c r="P54" s="191" t="n">
        <f aca="false">0</f>
        <v>0</v>
      </c>
      <c r="Q54" s="191" t="n">
        <f aca="false">0</f>
        <v>0</v>
      </c>
      <c r="R54" s="191" t="n">
        <f aca="false">0</f>
        <v>0</v>
      </c>
      <c r="S54" s="191" t="n">
        <f aca="false">0</f>
        <v>0</v>
      </c>
      <c r="T54" s="191" t="n">
        <f aca="false">0</f>
        <v>0</v>
      </c>
      <c r="U54" s="191" t="n">
        <f aca="false">0</f>
        <v>0</v>
      </c>
      <c r="V54" s="191" t="n">
        <f aca="false">0</f>
        <v>0</v>
      </c>
      <c r="W54" s="191" t="n">
        <f aca="false">0</f>
        <v>0</v>
      </c>
      <c r="X54" s="191" t="n">
        <f aca="false">0</f>
        <v>0</v>
      </c>
      <c r="Y54" s="191" t="n">
        <f aca="false">0</f>
        <v>0</v>
      </c>
      <c r="Z54" s="191" t="n">
        <f aca="false">0</f>
        <v>0</v>
      </c>
      <c r="AA54" s="191" t="n">
        <f aca="false">0</f>
        <v>0</v>
      </c>
      <c r="AB54" s="191" t="n">
        <f aca="false">0</f>
        <v>0</v>
      </c>
      <c r="AC54" s="191" t="n">
        <f aca="false">0</f>
        <v>0</v>
      </c>
      <c r="AD54" s="191" t="n">
        <f aca="false">0</f>
        <v>0</v>
      </c>
      <c r="AE54" s="191" t="n">
        <f aca="false">0</f>
        <v>0</v>
      </c>
      <c r="AF54" s="191" t="n">
        <f aca="false">0</f>
        <v>0</v>
      </c>
      <c r="AG54" s="191" t="n">
        <f aca="false">0</f>
        <v>0</v>
      </c>
      <c r="AH54" s="191" t="n">
        <f aca="false">0</f>
        <v>0</v>
      </c>
      <c r="AI54" s="191" t="n">
        <f aca="false">0</f>
        <v>0</v>
      </c>
      <c r="AJ54" s="191" t="n">
        <f aca="false">0</f>
        <v>0</v>
      </c>
      <c r="AK54" s="191" t="n">
        <f aca="false">0</f>
        <v>0</v>
      </c>
      <c r="AL54" s="191" t="n">
        <f aca="false">0</f>
        <v>0</v>
      </c>
      <c r="AM54" s="191" t="n">
        <f aca="false">0</f>
        <v>0</v>
      </c>
      <c r="AN54" s="191" t="n">
        <f aca="false">0</f>
        <v>0</v>
      </c>
      <c r="AO54" s="191" t="n">
        <f aca="false">0</f>
        <v>0</v>
      </c>
      <c r="AP54" s="191" t="n">
        <f aca="false">0</f>
        <v>0</v>
      </c>
      <c r="AQ54" s="191" t="n">
        <f aca="false">0</f>
        <v>0</v>
      </c>
      <c r="AR54" s="191" t="n">
        <f aca="false">0</f>
        <v>0</v>
      </c>
      <c r="AS54" s="191" t="n">
        <f aca="false">0</f>
        <v>0</v>
      </c>
      <c r="AT54" s="191" t="n">
        <f aca="false">0</f>
        <v>0</v>
      </c>
      <c r="AU54" s="191" t="n">
        <f aca="false">0</f>
        <v>0</v>
      </c>
      <c r="AV54" s="191" t="n">
        <f aca="false">0</f>
        <v>0</v>
      </c>
      <c r="AW54" s="191" t="n">
        <f aca="false">0</f>
        <v>0</v>
      </c>
      <c r="AX54" s="191" t="n">
        <f aca="false">0</f>
        <v>0</v>
      </c>
      <c r="AY54" s="191" t="n">
        <f aca="false">0</f>
        <v>0</v>
      </c>
      <c r="AZ54" s="191" t="n">
        <f aca="false">0</f>
        <v>0</v>
      </c>
      <c r="BA54" s="191" t="n">
        <f aca="false">0</f>
        <v>0</v>
      </c>
      <c r="BB54" s="191" t="n">
        <f aca="false">0</f>
        <v>0</v>
      </c>
      <c r="BC54" s="191" t="n">
        <f aca="false">0</f>
        <v>0</v>
      </c>
      <c r="BD54" s="191" t="n">
        <f aca="false">0</f>
        <v>0</v>
      </c>
      <c r="BE54" s="191" t="n">
        <f aca="false">0</f>
        <v>0</v>
      </c>
      <c r="BF54" s="191" t="n">
        <f aca="false">0</f>
        <v>0</v>
      </c>
      <c r="BG54" s="191" t="n">
        <f aca="false">0</f>
        <v>0</v>
      </c>
      <c r="BH54" s="191" t="n">
        <f aca="false">0</f>
        <v>0</v>
      </c>
      <c r="BI54" s="191" t="n">
        <f aca="false">0</f>
        <v>0</v>
      </c>
      <c r="BJ54" s="191" t="n">
        <f aca="false">0</f>
        <v>0</v>
      </c>
      <c r="BK54" s="191" t="n">
        <f aca="false">0</f>
        <v>0</v>
      </c>
      <c r="BL54" s="191" t="n">
        <f aca="false">0</f>
        <v>0</v>
      </c>
      <c r="BM54" s="191" t="n">
        <f aca="false">0</f>
        <v>0</v>
      </c>
      <c r="BN54" s="191" t="n">
        <f aca="false">0</f>
        <v>0</v>
      </c>
      <c r="BO54" s="191" t="n">
        <f aca="false">0</f>
        <v>0</v>
      </c>
      <c r="BP54" s="191" t="n">
        <f aca="false">0</f>
        <v>0</v>
      </c>
      <c r="BQ54" s="191" t="n">
        <f aca="false">0</f>
        <v>0</v>
      </c>
      <c r="BR54" s="191" t="n">
        <f aca="false">0</f>
        <v>0</v>
      </c>
      <c r="BS54" s="191" t="n">
        <f aca="false">0</f>
        <v>0</v>
      </c>
      <c r="BT54" s="191" t="n">
        <f aca="false">0</f>
        <v>0</v>
      </c>
      <c r="BU54" s="191" t="n">
        <f aca="false">0</f>
        <v>0</v>
      </c>
      <c r="BV54" s="191" t="n">
        <f aca="false">0</f>
        <v>0</v>
      </c>
      <c r="BW54" s="191" t="n">
        <f aca="false">0</f>
        <v>0</v>
      </c>
      <c r="BX54" s="191" t="n">
        <f aca="false">0</f>
        <v>0</v>
      </c>
      <c r="BY54" s="191" t="n">
        <f aca="false">0</f>
        <v>0</v>
      </c>
      <c r="BZ54" s="191" t="n">
        <f aca="false">0</f>
        <v>0</v>
      </c>
      <c r="CA54" s="191" t="n">
        <f aca="false">0</f>
        <v>0</v>
      </c>
      <c r="CB54" s="191" t="n">
        <f aca="false">0</f>
        <v>0</v>
      </c>
      <c r="CC54" s="191" t="n">
        <f aca="false">0</f>
        <v>0</v>
      </c>
      <c r="CD54" s="191" t="n">
        <f aca="false">0</f>
        <v>0</v>
      </c>
      <c r="CE54" s="191" t="n">
        <f aca="false">0</f>
        <v>0</v>
      </c>
      <c r="CF54" s="191" t="n">
        <f aca="false">0</f>
        <v>0</v>
      </c>
      <c r="CG54" s="191" t="n">
        <f aca="false">0</f>
        <v>0</v>
      </c>
      <c r="CH54" s="191" t="n">
        <f aca="false">0</f>
        <v>0</v>
      </c>
      <c r="CI54" s="191" t="n">
        <f aca="false">0</f>
        <v>0</v>
      </c>
      <c r="CJ54" s="191" t="n">
        <f aca="false">0</f>
        <v>0</v>
      </c>
      <c r="CK54" s="191" t="n">
        <f aca="false">0</f>
        <v>0</v>
      </c>
      <c r="CL54" s="191" t="n">
        <f aca="false">0</f>
        <v>0</v>
      </c>
      <c r="CM54" s="191" t="n">
        <f aca="false">0</f>
        <v>0</v>
      </c>
      <c r="CN54" s="191" t="n">
        <f aca="false">0</f>
        <v>0</v>
      </c>
      <c r="CO54" s="191" t="n">
        <f aca="false">0</f>
        <v>0</v>
      </c>
      <c r="CP54" s="191" t="n">
        <f aca="false">0</f>
        <v>0</v>
      </c>
      <c r="CQ54" s="191" t="n">
        <f aca="false">0</f>
        <v>0</v>
      </c>
      <c r="CR54" s="191" t="n">
        <f aca="false">0</f>
        <v>0</v>
      </c>
      <c r="CS54" s="191" t="n">
        <f aca="false">0</f>
        <v>0</v>
      </c>
      <c r="CT54" s="191" t="n">
        <f aca="false">0</f>
        <v>0</v>
      </c>
      <c r="CU54" s="191" t="n">
        <f aca="false">0</f>
        <v>0</v>
      </c>
      <c r="CV54" s="191" t="n">
        <f aca="false">0</f>
        <v>0</v>
      </c>
      <c r="CW54" s="191" t="n">
        <f aca="false">0</f>
        <v>0</v>
      </c>
      <c r="CX54" s="191" t="n">
        <f aca="false">0</f>
        <v>0</v>
      </c>
      <c r="CY54" s="191" t="n">
        <f aca="false">0</f>
        <v>0</v>
      </c>
      <c r="CZ54" s="191" t="n">
        <f aca="false">0</f>
        <v>0</v>
      </c>
      <c r="DA54" s="191" t="n">
        <f aca="false">0</f>
        <v>0</v>
      </c>
      <c r="DB54" s="191" t="n">
        <f aca="false">0</f>
        <v>0</v>
      </c>
    </row>
    <row r="56" s="1" customFormat="tru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11549073.1462036</v>
      </c>
      <c r="W56" s="194" t="n">
        <f aca="false">W21+W53</f>
        <v>11549073.1462036</v>
      </c>
      <c r="X56" s="194" t="n">
        <f aca="false">X21+X53</f>
        <v>10847315.4991447</v>
      </c>
      <c r="Y56" s="194" t="n">
        <f aca="false">Y21+Y53</f>
        <v>9726401.66581141</v>
      </c>
      <c r="Z56" s="194" t="n">
        <f aca="false">Z21+Z53</f>
        <v>10009803.1241886</v>
      </c>
      <c r="AA56" s="194" t="n">
        <f aca="false">AA21+AA53</f>
        <v>10009803.1241886</v>
      </c>
      <c r="AB56" s="194" t="n">
        <f aca="false">AB21+AB53</f>
        <v>10009803.1241886</v>
      </c>
      <c r="AC56" s="194" t="n">
        <f aca="false">AC21+AC53</f>
        <v>10009803.1241886</v>
      </c>
      <c r="AD56" s="194" t="n">
        <f aca="false">AD21+AD53</f>
        <v>10009803.1241886</v>
      </c>
      <c r="AE56" s="194" t="n">
        <f aca="false">AE21+AE53</f>
        <v>9325920.1741886</v>
      </c>
      <c r="AF56" s="194" t="n">
        <f aca="false">AF21+AF53</f>
        <v>9325920.1741886</v>
      </c>
      <c r="AG56" s="194" t="n">
        <f aca="false">AG21+AG53</f>
        <v>10704407.9075219</v>
      </c>
      <c r="AH56" s="194" t="n">
        <f aca="false">AH21+AH53</f>
        <v>10704407.9075219</v>
      </c>
      <c r="AI56" s="194" t="n">
        <f aca="false">AI21+AI53</f>
        <v>9003785.76278509</v>
      </c>
      <c r="AJ56" s="194" t="n">
        <f aca="false">AJ21+AJ53</f>
        <v>9003785.76278509</v>
      </c>
      <c r="AK56" s="194" t="n">
        <f aca="false">AK21+AK53</f>
        <v>9793259.44699561</v>
      </c>
      <c r="AL56" s="194" t="n">
        <f aca="false">AL21+AL53</f>
        <v>8907284.23866228</v>
      </c>
      <c r="AM56" s="194" t="n">
        <f aca="false">AM21+AM53</f>
        <v>8101178.1860307</v>
      </c>
      <c r="AN56" s="194" t="n">
        <f aca="false">AN21+AN53</f>
        <v>8295000.02813597</v>
      </c>
      <c r="AO56" s="194" t="n">
        <f aca="false">AO21+AO53</f>
        <v>6846427.61550439</v>
      </c>
      <c r="AP56" s="194" t="n">
        <f aca="false">AP21+AP53</f>
        <v>6846427.61550439</v>
      </c>
      <c r="AQ56" s="194" t="n">
        <f aca="false">AQ21+AQ53</f>
        <v>6456459.63030702</v>
      </c>
      <c r="AR56" s="194" t="n">
        <f aca="false">AR21+AR53</f>
        <v>6456459.63030702</v>
      </c>
      <c r="AS56" s="194" t="n">
        <f aca="false">AS21+AS53</f>
        <v>6456459.63030702</v>
      </c>
      <c r="AT56" s="194" t="n">
        <f aca="false">AT21+AT53</f>
        <v>7403828.05135965</v>
      </c>
      <c r="AU56" s="194" t="n">
        <f aca="false">AU21+AU53</f>
        <v>7403828.05135965</v>
      </c>
      <c r="AV56" s="194" t="n">
        <f aca="false">AV21+AV53</f>
        <v>8351196.47241228</v>
      </c>
      <c r="AW56" s="194" t="n">
        <f aca="false">AW21+AW53</f>
        <v>8351196.47241228</v>
      </c>
      <c r="AX56" s="194" t="n">
        <f aca="false">AX21+AX53</f>
        <v>6589014.04912281</v>
      </c>
      <c r="AY56" s="194" t="n">
        <f aca="false">AY21+AY53</f>
        <v>6589014.04912281</v>
      </c>
      <c r="AZ56" s="194" t="n">
        <f aca="false">AZ21+AZ53</f>
        <v>7378487.73333333</v>
      </c>
      <c r="BA56" s="194" t="n">
        <f aca="false">BA21+BA53</f>
        <v>7378487.73333333</v>
      </c>
      <c r="BB56" s="194" t="n">
        <f aca="false">BB21+BB53</f>
        <v>8167961.41754386</v>
      </c>
      <c r="BC56" s="194" t="n">
        <f aca="false">BC21+BC53</f>
        <v>8167961.41754386</v>
      </c>
      <c r="BD56" s="194" t="n">
        <f aca="false">BD21+BD53</f>
        <v>8167961.41754386</v>
      </c>
      <c r="BE56" s="194" t="n">
        <f aca="false">BE21+BE53</f>
        <v>8167961.41754386</v>
      </c>
      <c r="BF56" s="194" t="n">
        <f aca="false">BF21+BF53</f>
        <v>9115329.83859649</v>
      </c>
      <c r="BG56" s="194" t="n">
        <f aca="false">BG21+BG53</f>
        <v>8325856.15438597</v>
      </c>
      <c r="BH56" s="194" t="n">
        <f aca="false">BH21+BH53</f>
        <v>9115329.83859649</v>
      </c>
      <c r="BI56" s="194" t="n">
        <f aca="false">BI21+BI53</f>
        <v>9115329.83859649</v>
      </c>
      <c r="BJ56" s="194" t="n">
        <f aca="false">BJ21+BJ53</f>
        <v>8957435.10175439</v>
      </c>
      <c r="BK56" s="194" t="n">
        <f aca="false">BK21+BK53</f>
        <v>7578947.36842105</v>
      </c>
      <c r="BL56" s="194" t="n">
        <f aca="false">BL21+BL53</f>
        <v>8526315.78947369</v>
      </c>
      <c r="BM56" s="194" t="n">
        <f aca="false">BM21+BM53</f>
        <v>7578947.36842105</v>
      </c>
      <c r="BN56" s="194" t="n">
        <f aca="false">BN21+BN53</f>
        <v>8368421.05263158</v>
      </c>
      <c r="BO56" s="194" t="n">
        <f aca="false">BO21+BO53</f>
        <v>7421052.63157895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8368421.05263158</v>
      </c>
      <c r="BS56" s="194" t="n">
        <f aca="false">BS21+BS53</f>
        <v>7578947.36842105</v>
      </c>
      <c r="BT56" s="194" t="n">
        <f aca="false">BT21+BT53</f>
        <v>8368421.05263158</v>
      </c>
      <c r="BU56" s="194" t="n">
        <f aca="false">BU21+BU53</f>
        <v>7578947.36842105</v>
      </c>
      <c r="BV56" s="194" t="n">
        <f aca="false">BV21+BV53</f>
        <v>8526315.78947369</v>
      </c>
      <c r="BW56" s="194" t="n">
        <f aca="false">BW21+BW53</f>
        <v>7736842.10526316</v>
      </c>
      <c r="BX56" s="194" t="n">
        <f aca="false">BX21+BX53</f>
        <v>8526315.78947369</v>
      </c>
      <c r="BY56" s="194" t="n">
        <f aca="false">BY21+BY53</f>
        <v>7578947.36842105</v>
      </c>
      <c r="BZ56" s="194" t="n">
        <f aca="false">BZ21+BZ53</f>
        <v>8368421.05263158</v>
      </c>
      <c r="CA56" s="194" t="n">
        <f aca="false">CA21+CA53</f>
        <v>7578947.36842105</v>
      </c>
      <c r="CB56" s="194" t="n">
        <f aca="false">CB21+CB53</f>
        <v>8526315.78947369</v>
      </c>
      <c r="CC56" s="194" t="n">
        <f aca="false">CC21+CC53</f>
        <v>7736842.10526316</v>
      </c>
      <c r="CD56" s="194" t="n">
        <f aca="false">CD21+CD53</f>
        <v>8526315.78947369</v>
      </c>
      <c r="CE56" s="194" t="n">
        <f aca="false">CE21+CE53</f>
        <v>7578947.36842105</v>
      </c>
      <c r="CF56" s="194" t="n">
        <f aca="false">CF21+CF53</f>
        <v>8368421.05263158</v>
      </c>
      <c r="CG56" s="194" t="n">
        <f aca="false">CG21+CG53</f>
        <v>7578947.36842105</v>
      </c>
      <c r="CH56" s="194" t="n">
        <f aca="false">CH21+CH53</f>
        <v>8526315.78947369</v>
      </c>
      <c r="CI56" s="194" t="n">
        <f aca="false">CI21+CI53</f>
        <v>7578947.36842105</v>
      </c>
      <c r="CJ56" s="194" t="n">
        <f aca="false">CJ21+CJ53</f>
        <v>8368421.05263158</v>
      </c>
      <c r="CK56" s="194" t="n">
        <f aca="false">CK21+CK53</f>
        <v>7578947.36842105</v>
      </c>
      <c r="CL56" s="194" t="n">
        <f aca="false">CL21+CL53</f>
        <v>7578947.36842105</v>
      </c>
      <c r="CM56" s="194" t="n">
        <f aca="false">CM21+CM53</f>
        <v>6789473.68421053</v>
      </c>
      <c r="CN56" s="194" t="n">
        <f aca="false">CN21+CN53</f>
        <v>6789473.68421053</v>
      </c>
      <c r="CO56" s="194" t="n">
        <f aca="false">CO21+CO53</f>
        <v>5842105.2631579</v>
      </c>
      <c r="CP56" s="194" t="n">
        <f aca="false">CP21+CP53</f>
        <v>5842105.2631579</v>
      </c>
      <c r="CQ56" s="194" t="n">
        <f aca="false">CQ21+CQ53</f>
        <v>5052631.57894737</v>
      </c>
      <c r="CR56" s="194" t="n">
        <f aca="false">CR21+CR53</f>
        <v>5052631.57894737</v>
      </c>
      <c r="CS56" s="194" t="n">
        <f aca="false">CS21+CS53</f>
        <v>4263157.89473684</v>
      </c>
      <c r="CT56" s="194" t="n">
        <f aca="false">CT21+CT53</f>
        <v>4263157.89473684</v>
      </c>
      <c r="CU56" s="194" t="n">
        <f aca="false">CU21+CU53</f>
        <v>3315789.47368421</v>
      </c>
      <c r="CV56" s="194" t="n">
        <f aca="false">CV21+CV53</f>
        <v>3315789.47368421</v>
      </c>
      <c r="CW56" s="194" t="n">
        <f aca="false">CW21+CW53</f>
        <v>2526315.78947368</v>
      </c>
      <c r="CX56" s="194" t="n">
        <f aca="false">CX21+CX53</f>
        <v>2526315.78947368</v>
      </c>
      <c r="CY56" s="194" t="n">
        <f aca="false">CY21+CY53</f>
        <v>1736842.10526316</v>
      </c>
      <c r="CZ56" s="194" t="n">
        <f aca="false">CZ21+CZ53</f>
        <v>1736842.10526316</v>
      </c>
      <c r="DA56" s="194" t="n">
        <f aca="false">DA21+DA53</f>
        <v>789473.684210526</v>
      </c>
      <c r="DB56" s="194" t="n">
        <f aca="false">DB21+DB53</f>
        <v>789473.684210526</v>
      </c>
    </row>
    <row r="57" s="1" customFormat="tru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14</v>
      </c>
      <c r="W57" s="195" t="n">
        <f aca="false">W22+W54</f>
        <v>14</v>
      </c>
      <c r="X57" s="195" t="n">
        <f aca="false">X22+X54</f>
        <v>13</v>
      </c>
      <c r="Y57" s="195" t="n">
        <f aca="false">Y22+Y54</f>
        <v>12</v>
      </c>
      <c r="Z57" s="195" t="n">
        <f aca="false">Z22+Z54</f>
        <v>12</v>
      </c>
      <c r="AA57" s="195" t="n">
        <f aca="false">AA22+AA54</f>
        <v>12</v>
      </c>
      <c r="AB57" s="195" t="n">
        <f aca="false">AB22+AB54</f>
        <v>12</v>
      </c>
      <c r="AC57" s="195" t="n">
        <f aca="false">AC22+AC54</f>
        <v>12</v>
      </c>
      <c r="AD57" s="195" t="n">
        <f aca="false">AD22+AD54</f>
        <v>12</v>
      </c>
      <c r="AE57" s="195" t="n">
        <f aca="false">AE22+AE54</f>
        <v>11</v>
      </c>
      <c r="AF57" s="195" t="n">
        <f aca="false">AF22+AF54</f>
        <v>11</v>
      </c>
      <c r="AG57" s="195" t="n">
        <f aca="false">AG22+AG54</f>
        <v>12</v>
      </c>
      <c r="AH57" s="195" t="n">
        <f aca="false">AH22+AH54</f>
        <v>12</v>
      </c>
      <c r="AI57" s="195" t="n">
        <f aca="false">AI22+AI54</f>
        <v>9</v>
      </c>
      <c r="AJ57" s="195" t="n">
        <f aca="false">AJ22+AJ54</f>
        <v>9</v>
      </c>
      <c r="AK57" s="195" t="n">
        <f aca="false">AK22+AK54</f>
        <v>10</v>
      </c>
      <c r="AL57" s="195" t="n">
        <f aca="false">AL22+AL54</f>
        <v>9</v>
      </c>
      <c r="AM57" s="195" t="n">
        <f aca="false">AM22+AM54</f>
        <v>8</v>
      </c>
      <c r="AN57" s="195" t="n">
        <f aca="false">AN22+AN54</f>
        <v>8</v>
      </c>
      <c r="AO57" s="195" t="n">
        <f aca="false">AO22+AO54</f>
        <v>6</v>
      </c>
      <c r="AP57" s="195" t="n">
        <f aca="false">AP22+AP54</f>
        <v>6</v>
      </c>
      <c r="AQ57" s="195" t="n">
        <f aca="false">AQ22+AQ54</f>
        <v>6</v>
      </c>
      <c r="AR57" s="195" t="n">
        <f aca="false">AR22+AR54</f>
        <v>6</v>
      </c>
      <c r="AS57" s="195" t="n">
        <f aca="false">AS22+AS54</f>
        <v>6</v>
      </c>
      <c r="AT57" s="195" t="n">
        <f aca="false">AT22+AT54</f>
        <v>7</v>
      </c>
      <c r="AU57" s="195" t="n">
        <f aca="false">AU22+AU54</f>
        <v>7</v>
      </c>
      <c r="AV57" s="195" t="n">
        <f aca="false">AV22+AV54</f>
        <v>8</v>
      </c>
      <c r="AW57" s="195" t="n">
        <f aca="false">AW22+AW54</f>
        <v>8</v>
      </c>
      <c r="AX57" s="195" t="n">
        <f aca="false">AX22+AX54</f>
        <v>7</v>
      </c>
      <c r="AY57" s="195" t="n">
        <f aca="false">AY22+AY54</f>
        <v>7</v>
      </c>
      <c r="AZ57" s="195" t="n">
        <f aca="false">AZ22+AZ54</f>
        <v>8</v>
      </c>
      <c r="BA57" s="195" t="n">
        <f aca="false">BA22+BA54</f>
        <v>8</v>
      </c>
      <c r="BB57" s="195" t="n">
        <f aca="false">BB22+BB54</f>
        <v>9</v>
      </c>
      <c r="BC57" s="195" t="n">
        <f aca="false">BC22+BC54</f>
        <v>9</v>
      </c>
      <c r="BD57" s="195" t="n">
        <f aca="false">BD22+BD54</f>
        <v>9</v>
      </c>
      <c r="BE57" s="195" t="n">
        <f aca="false">BE22+BE54</f>
        <v>9</v>
      </c>
      <c r="BF57" s="195" t="n">
        <f aca="false">BF22+BF54</f>
        <v>10</v>
      </c>
      <c r="BG57" s="195" t="n">
        <f aca="false">BG22+BG54</f>
        <v>9</v>
      </c>
      <c r="BH57" s="195" t="n">
        <f aca="false">BH22+BH54</f>
        <v>10</v>
      </c>
      <c r="BI57" s="195" t="n">
        <f aca="false">BI22+BI54</f>
        <v>10</v>
      </c>
      <c r="BJ57" s="195" t="n">
        <f aca="false">BJ22+BJ54</f>
        <v>10</v>
      </c>
      <c r="BK57" s="195" t="n">
        <f aca="false">BK22+BK54</f>
        <v>9</v>
      </c>
      <c r="BL57" s="195" t="n">
        <f aca="false">BL22+BL54</f>
        <v>10</v>
      </c>
      <c r="BM57" s="195" t="n">
        <f aca="false">BM22+BM54</f>
        <v>9</v>
      </c>
      <c r="BN57" s="195" t="n">
        <f aca="false">BN22+BN54</f>
        <v>10</v>
      </c>
      <c r="BO57" s="195" t="n">
        <f aca="false">BO22+BO54</f>
        <v>9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10</v>
      </c>
      <c r="BS57" s="195" t="n">
        <f aca="false">BS22+BS54</f>
        <v>9</v>
      </c>
      <c r="BT57" s="195" t="n">
        <f aca="false">BT22+BT54</f>
        <v>10</v>
      </c>
      <c r="BU57" s="195" t="n">
        <f aca="false">BU22+BU54</f>
        <v>9</v>
      </c>
      <c r="BV57" s="195" t="n">
        <f aca="false">BV22+BV54</f>
        <v>10</v>
      </c>
      <c r="BW57" s="195" t="n">
        <f aca="false">BW22+BW54</f>
        <v>9</v>
      </c>
      <c r="BX57" s="195" t="n">
        <f aca="false">BX22+BX54</f>
        <v>10</v>
      </c>
      <c r="BY57" s="195" t="n">
        <f aca="false">BY22+BY54</f>
        <v>9</v>
      </c>
      <c r="BZ57" s="195" t="n">
        <f aca="false">BZ22+BZ54</f>
        <v>10</v>
      </c>
      <c r="CA57" s="195" t="n">
        <f aca="false">CA22+CA54</f>
        <v>9</v>
      </c>
      <c r="CB57" s="195" t="n">
        <f aca="false">CB22+CB54</f>
        <v>10</v>
      </c>
      <c r="CC57" s="195" t="n">
        <f aca="false">CC22+CC54</f>
        <v>9</v>
      </c>
      <c r="CD57" s="195" t="n">
        <f aca="false">CD22+CD54</f>
        <v>10</v>
      </c>
      <c r="CE57" s="195" t="n">
        <f aca="false">CE22+CE54</f>
        <v>9</v>
      </c>
      <c r="CF57" s="195" t="n">
        <f aca="false">CF22+CF54</f>
        <v>10</v>
      </c>
      <c r="CG57" s="195" t="n">
        <f aca="false">CG22+CG54</f>
        <v>9</v>
      </c>
      <c r="CH57" s="195" t="n">
        <f aca="false">CH22+CH54</f>
        <v>10</v>
      </c>
      <c r="CI57" s="195" t="n">
        <f aca="false">CI22+CI54</f>
        <v>9</v>
      </c>
      <c r="CJ57" s="195" t="n">
        <f aca="false">CJ22+CJ54</f>
        <v>10</v>
      </c>
      <c r="CK57" s="195" t="n">
        <f aca="false">CK22+CK54</f>
        <v>9</v>
      </c>
      <c r="CL57" s="195" t="n">
        <f aca="false">CL22+CL54</f>
        <v>9</v>
      </c>
      <c r="CM57" s="195" t="n">
        <f aca="false">CM22+CM54</f>
        <v>8</v>
      </c>
      <c r="CN57" s="195" t="n">
        <f aca="false">CN22+CN54</f>
        <v>8</v>
      </c>
      <c r="CO57" s="195" t="n">
        <f aca="false">CO22+CO54</f>
        <v>7</v>
      </c>
      <c r="CP57" s="195" t="n">
        <f aca="false">CP22+CP54</f>
        <v>7</v>
      </c>
      <c r="CQ57" s="195" t="n">
        <f aca="false">CQ22+CQ54</f>
        <v>6</v>
      </c>
      <c r="CR57" s="195" t="n">
        <f aca="false">CR22+CR54</f>
        <v>6</v>
      </c>
      <c r="CS57" s="195" t="n">
        <f aca="false">CS22+CS54</f>
        <v>5</v>
      </c>
      <c r="CT57" s="195" t="n">
        <f aca="false">CT22+CT54</f>
        <v>5</v>
      </c>
      <c r="CU57" s="195" t="n">
        <f aca="false">CU22+CU54</f>
        <v>4</v>
      </c>
      <c r="CV57" s="195" t="n">
        <f aca="false">CV22+CV54</f>
        <v>4</v>
      </c>
      <c r="CW57" s="195" t="n">
        <f aca="false">CW22+CW54</f>
        <v>3</v>
      </c>
      <c r="CX57" s="195" t="n">
        <f aca="false">CX22+CX54</f>
        <v>3</v>
      </c>
      <c r="CY57" s="195" t="n">
        <f aca="false">CY22+CY54</f>
        <v>2</v>
      </c>
      <c r="CZ57" s="195" t="n">
        <f aca="false">CZ22+CZ54</f>
        <v>2</v>
      </c>
      <c r="DA57" s="195" t="n">
        <f aca="false">DA22+DA54</f>
        <v>1</v>
      </c>
      <c r="DB57" s="195" t="n">
        <f aca="false">DB22+DB54</f>
        <v>1</v>
      </c>
    </row>
    <row r="59" s="1" customFormat="true" ht="15" hidden="false" customHeight="true" outlineLevel="0" collapsed="false">
      <c r="A59" s="97" t="s">
        <v>434</v>
      </c>
      <c r="F59" s="196" t="n">
        <v>0</v>
      </c>
    </row>
    <row r="60" s="1" customFormat="tru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s="1" customFormat="tru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11549073.1462036</v>
      </c>
      <c r="W61" s="198" t="n">
        <f aca="false">W56-W60</f>
        <v>11549073.1462036</v>
      </c>
      <c r="X61" s="198" t="n">
        <f aca="false">X56-X60</f>
        <v>10847315.4991447</v>
      </c>
      <c r="Y61" s="198" t="n">
        <f aca="false">Y56-Y60</f>
        <v>9726401.66581141</v>
      </c>
      <c r="Z61" s="198" t="n">
        <f aca="false">Z56-Z60</f>
        <v>10009803.1241886</v>
      </c>
      <c r="AA61" s="198" t="n">
        <f aca="false">AA56-AA60</f>
        <v>10009803.1241886</v>
      </c>
      <c r="AB61" s="198" t="n">
        <f aca="false">AB56-AB60</f>
        <v>10009803.1241886</v>
      </c>
      <c r="AC61" s="198" t="n">
        <f aca="false">AC56-AC60</f>
        <v>10009803.1241886</v>
      </c>
      <c r="AD61" s="198" t="n">
        <f aca="false">AD56-AD60</f>
        <v>10009803.1241886</v>
      </c>
      <c r="AE61" s="198" t="n">
        <f aca="false">AE56-AE60</f>
        <v>9325920.1741886</v>
      </c>
      <c r="AF61" s="198" t="n">
        <f aca="false">AF56-AF60</f>
        <v>9325920.1741886</v>
      </c>
      <c r="AG61" s="198" t="n">
        <f aca="false">AG56-AG60</f>
        <v>10704407.9075219</v>
      </c>
      <c r="AH61" s="198" t="n">
        <f aca="false">AH56-AH60</f>
        <v>10704407.9075219</v>
      </c>
      <c r="AI61" s="198" t="n">
        <f aca="false">AI56-AI60</f>
        <v>9003785.76278509</v>
      </c>
      <c r="AJ61" s="198" t="n">
        <f aca="false">AJ56-AJ60</f>
        <v>9003785.76278509</v>
      </c>
      <c r="AK61" s="198" t="n">
        <f aca="false">AK56-AK60</f>
        <v>9793259.44699561</v>
      </c>
      <c r="AL61" s="198" t="n">
        <f aca="false">AL56-AL60</f>
        <v>8907284.23866228</v>
      </c>
      <c r="AM61" s="198" t="n">
        <f aca="false">AM56-AM60</f>
        <v>8101178.1860307</v>
      </c>
      <c r="AN61" s="198" t="n">
        <f aca="false">AN56-AN60</f>
        <v>8295000.02813597</v>
      </c>
      <c r="AO61" s="198" t="n">
        <f aca="false">AO56-AO60</f>
        <v>6846427.61550439</v>
      </c>
      <c r="AP61" s="198" t="n">
        <f aca="false">AP56-AP60</f>
        <v>6846427.61550439</v>
      </c>
      <c r="AQ61" s="198" t="n">
        <f aca="false">AQ56-AQ60</f>
        <v>6456459.63030702</v>
      </c>
      <c r="AR61" s="198" t="n">
        <f aca="false">AR56-AR60</f>
        <v>6456459.63030702</v>
      </c>
      <c r="AS61" s="198" t="n">
        <f aca="false">AS56-AS60</f>
        <v>6456459.63030702</v>
      </c>
      <c r="AT61" s="198" t="n">
        <f aca="false">AT56-AT60</f>
        <v>7403828.05135965</v>
      </c>
      <c r="AU61" s="198" t="n">
        <f aca="false">AU56-AU60</f>
        <v>7403828.05135965</v>
      </c>
      <c r="AV61" s="198" t="n">
        <f aca="false">AV56-AV60</f>
        <v>8351196.47241228</v>
      </c>
      <c r="AW61" s="198" t="n">
        <f aca="false">AW56-AW60</f>
        <v>8351196.47241228</v>
      </c>
      <c r="AX61" s="198" t="n">
        <f aca="false">AX56-AX60</f>
        <v>6589014.04912281</v>
      </c>
      <c r="AY61" s="198" t="n">
        <f aca="false">AY56-AY60</f>
        <v>6589014.04912281</v>
      </c>
      <c r="AZ61" s="198" t="n">
        <f aca="false">AZ56-AZ60</f>
        <v>7378487.73333333</v>
      </c>
      <c r="BA61" s="198" t="n">
        <f aca="false">BA56-BA60</f>
        <v>7378487.73333333</v>
      </c>
      <c r="BB61" s="198" t="n">
        <f aca="false">BB56-BB60</f>
        <v>8167961.41754386</v>
      </c>
      <c r="BC61" s="198" t="n">
        <f aca="false">BC56-BC60</f>
        <v>8167961.41754386</v>
      </c>
      <c r="BD61" s="198" t="n">
        <f aca="false">BD56-BD60</f>
        <v>8167961.41754386</v>
      </c>
      <c r="BE61" s="198" t="n">
        <f aca="false">BE56-BE60</f>
        <v>8167961.41754386</v>
      </c>
      <c r="BF61" s="198" t="n">
        <f aca="false">BF56-BF60</f>
        <v>9115329.83859649</v>
      </c>
      <c r="BG61" s="198" t="n">
        <f aca="false">BG56-BG60</f>
        <v>8325856.15438597</v>
      </c>
      <c r="BH61" s="198" t="n">
        <f aca="false">BH56-BH60</f>
        <v>9115329.83859649</v>
      </c>
      <c r="BI61" s="198" t="n">
        <f aca="false">BI56-BI60</f>
        <v>9115329.83859649</v>
      </c>
      <c r="BJ61" s="198" t="n">
        <f aca="false">BJ56-BJ60</f>
        <v>8957435.10175439</v>
      </c>
      <c r="BK61" s="198" t="n">
        <f aca="false">BK56-BK60</f>
        <v>7578947.36842105</v>
      </c>
      <c r="BL61" s="198" t="n">
        <f aca="false">BL56-BL60</f>
        <v>8526315.78947369</v>
      </c>
      <c r="BM61" s="198" t="n">
        <f aca="false">BM56-BM60</f>
        <v>7578947.36842105</v>
      </c>
      <c r="BN61" s="198" t="n">
        <f aca="false">BN56-BN60</f>
        <v>8368421.05263158</v>
      </c>
      <c r="BO61" s="198" t="n">
        <f aca="false">BO56-BO60</f>
        <v>7421052.63157895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8368421.05263158</v>
      </c>
      <c r="BS61" s="198" t="n">
        <f aca="false">BS56-BS60</f>
        <v>7578947.36842105</v>
      </c>
      <c r="BT61" s="198" t="n">
        <f aca="false">BT56-BT60</f>
        <v>8368421.05263158</v>
      </c>
      <c r="BU61" s="198" t="n">
        <f aca="false">BU56-BU60</f>
        <v>7578947.36842105</v>
      </c>
      <c r="BV61" s="198" t="n">
        <f aca="false">BV56-BV60</f>
        <v>8526315.78947369</v>
      </c>
      <c r="BW61" s="198" t="n">
        <f aca="false">BW56-BW60</f>
        <v>7736842.10526316</v>
      </c>
      <c r="BX61" s="198" t="n">
        <f aca="false">BX56-BX60</f>
        <v>8526315.78947369</v>
      </c>
      <c r="BY61" s="198" t="n">
        <f aca="false">BY56-BY60</f>
        <v>7578947.36842105</v>
      </c>
      <c r="BZ61" s="198" t="n">
        <f aca="false">BZ56-BZ60</f>
        <v>8368421.05263158</v>
      </c>
      <c r="CA61" s="198" t="n">
        <f aca="false">CA56-CA60</f>
        <v>7578947.36842105</v>
      </c>
      <c r="CB61" s="198" t="n">
        <f aca="false">CB56-CB60</f>
        <v>8526315.78947369</v>
      </c>
      <c r="CC61" s="198" t="n">
        <f aca="false">CC56-CC60</f>
        <v>7736842.10526316</v>
      </c>
      <c r="CD61" s="198" t="n">
        <f aca="false">CD56-CD60</f>
        <v>8526315.78947369</v>
      </c>
      <c r="CE61" s="198" t="n">
        <f aca="false">CE56-CE60</f>
        <v>7578947.36842105</v>
      </c>
      <c r="CF61" s="198" t="n">
        <f aca="false">CF56-CF60</f>
        <v>8368421.05263158</v>
      </c>
      <c r="CG61" s="198" t="n">
        <f aca="false">CG56-CG60</f>
        <v>7578947.36842105</v>
      </c>
      <c r="CH61" s="198" t="n">
        <f aca="false">CH56-CH60</f>
        <v>8526315.78947369</v>
      </c>
      <c r="CI61" s="198" t="n">
        <f aca="false">CI56-CI60</f>
        <v>7578947.36842105</v>
      </c>
      <c r="CJ61" s="198" t="n">
        <f aca="false">CJ56-CJ60</f>
        <v>8368421.05263158</v>
      </c>
      <c r="CK61" s="198" t="n">
        <f aca="false">CK56-CK60</f>
        <v>7578947.36842105</v>
      </c>
      <c r="CL61" s="198" t="n">
        <f aca="false">CL56-CL60</f>
        <v>7578947.36842105</v>
      </c>
      <c r="CM61" s="198" t="n">
        <f aca="false">CM56-CM60</f>
        <v>6789473.68421053</v>
      </c>
      <c r="CN61" s="198" t="n">
        <f aca="false">CN56-CN60</f>
        <v>6789473.68421053</v>
      </c>
      <c r="CO61" s="198" t="n">
        <f aca="false">CO56-CO60</f>
        <v>5842105.2631579</v>
      </c>
      <c r="CP61" s="198" t="n">
        <f aca="false">CP56-CP60</f>
        <v>5842105.2631579</v>
      </c>
      <c r="CQ61" s="198" t="n">
        <f aca="false">CQ56-CQ60</f>
        <v>5052631.57894737</v>
      </c>
      <c r="CR61" s="198" t="n">
        <f aca="false">CR56-CR60</f>
        <v>5052631.57894737</v>
      </c>
      <c r="CS61" s="198" t="n">
        <f aca="false">CS56-CS60</f>
        <v>4263157.89473684</v>
      </c>
      <c r="CT61" s="198" t="n">
        <f aca="false">CT56-CT60</f>
        <v>4263157.89473684</v>
      </c>
      <c r="CU61" s="198" t="n">
        <f aca="false">CU56-CU60</f>
        <v>3315789.47368421</v>
      </c>
      <c r="CV61" s="198" t="n">
        <f aca="false">CV56-CV60</f>
        <v>3315789.47368421</v>
      </c>
      <c r="CW61" s="198" t="n">
        <f aca="false">CW56-CW60</f>
        <v>2526315.78947368</v>
      </c>
      <c r="CX61" s="198" t="n">
        <f aca="false">CX56-CX60</f>
        <v>2526315.78947368</v>
      </c>
      <c r="CY61" s="198" t="n">
        <f aca="false">CY56-CY60</f>
        <v>1736842.10526316</v>
      </c>
      <c r="CZ61" s="198" t="n">
        <f aca="false">CZ56-CZ60</f>
        <v>1736842.10526316</v>
      </c>
      <c r="DA61" s="198" t="n">
        <f aca="false">DA56-DA60</f>
        <v>789473.684210526</v>
      </c>
      <c r="DB61" s="198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s="1" customFormat="tru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s="1" customFormat="tru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s="1" customFormat="tru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s="1" customFormat="tru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s="1" customFormat="tru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s="1" customFormat="tru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s="1" customFormat="tru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s="1" customFormat="tru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s="1" customFormat="tru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s="1" customFormat="tru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s="1" customFormat="tru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s="1" customFormat="tru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s="1" customFormat="tru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s="1" customFormat="tru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s="1" customFormat="tru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s="1" customFormat="tru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s="1" customFormat="tru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s="1" customFormat="tru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s="1" customFormat="tru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s="1" customFormat="tru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s="1" customFormat="tru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s="1" customFormat="tru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s="1" customFormat="tru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s="1" customFormat="tru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s="1" customFormat="tru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s="1" customFormat="tru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s="1" customFormat="tru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s="1" customFormat="tru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s="1" customFormat="tru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s="1" customFormat="tru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s="1" customFormat="tru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s="1" customFormat="tru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s="1" customFormat="tru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s="1" customFormat="tru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s="1" customFormat="tru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s="1" customFormat="tru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s="1" customFormat="tru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s="1" customFormat="tru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s="1" customFormat="tru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s="1" customFormat="tru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s="1" customFormat="tru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507</v>
      </c>
    </row>
    <row r="45" s="1" customFormat="true" ht="15" hidden="false" customHeight="true" outlineLevel="0" collapsed="false">
      <c r="A45" s="1" t="s">
        <v>508</v>
      </c>
      <c r="B45" s="1" t="s">
        <v>470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s="1" customFormat="true" ht="15" hidden="false" customHeight="true" outlineLevel="0" collapsed="false">
      <c r="A46" s="1" t="s">
        <v>509</v>
      </c>
      <c r="B46" s="1" t="s">
        <v>470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s="1" customFormat="true" ht="15" hidden="false" customHeight="true" outlineLevel="0" collapsed="false">
      <c r="A47" s="1" t="s">
        <v>510</v>
      </c>
      <c r="B47" s="1" t="s">
        <v>470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511</v>
      </c>
    </row>
    <row r="2" s="1" customFormat="true" ht="15" hidden="false" customHeight="true" outlineLevel="0" collapsed="false">
      <c r="A2" s="93" t="s">
        <v>398</v>
      </c>
      <c r="B2" s="100" t="s">
        <v>413</v>
      </c>
    </row>
    <row r="4" s="1" customFormat="tru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s="1" customFormat="true" ht="15" hidden="false" customHeight="true" outlineLevel="0" collapsed="false">
      <c r="A5" s="93" t="s">
        <v>513</v>
      </c>
      <c r="B5" s="93" t="s">
        <v>511</v>
      </c>
    </row>
    <row r="6" s="1" customFormat="true" ht="15" hidden="false" customHeight="true" outlineLevel="0" collapsed="false">
      <c r="A6" s="93" t="s">
        <v>514</v>
      </c>
      <c r="B6" s="93" t="s">
        <v>515</v>
      </c>
    </row>
    <row r="7" s="1" customFormat="true" ht="15" hidden="false" customHeight="true" outlineLevel="0" collapsed="false">
      <c r="A7" s="93" t="s">
        <v>516</v>
      </c>
      <c r="B7" s="221" t="n">
        <v>60</v>
      </c>
    </row>
    <row r="8" s="1" customFormat="true" ht="15" hidden="false" customHeight="true" outlineLevel="0" collapsed="false">
      <c r="A8" s="93" t="s">
        <v>517</v>
      </c>
      <c r="B8" s="93" t="s">
        <v>518</v>
      </c>
    </row>
    <row r="9" s="1" customFormat="true" ht="15" hidden="false" customHeight="true" outlineLevel="0" collapsed="false">
      <c r="A9" s="93" t="s">
        <v>519</v>
      </c>
      <c r="B9" s="222" t="n">
        <v>1400000</v>
      </c>
    </row>
    <row r="10" s="1" customFormat="true" ht="15" hidden="false" customHeight="true" outlineLevel="0" collapsed="false">
      <c r="A10" s="93" t="s">
        <v>520</v>
      </c>
      <c r="B10" s="222" t="n">
        <v>1609391</v>
      </c>
    </row>
    <row r="11" s="1" customFormat="true" ht="15" hidden="false" customHeight="true" outlineLevel="0" collapsed="false">
      <c r="A11" s="93" t="s">
        <v>521</v>
      </c>
      <c r="B11" s="222" t="n">
        <v>3419763</v>
      </c>
    </row>
    <row r="12" s="1" customFormat="true" ht="15" hidden="false" customHeight="true" outlineLevel="0" collapsed="false">
      <c r="A12" s="93" t="s">
        <v>407</v>
      </c>
      <c r="B12" s="223" t="n">
        <f aca="false">B16</f>
        <v>9009665</v>
      </c>
    </row>
    <row r="14" s="1" customFormat="tru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s="1" customFormat="tru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s="1" customFormat="tru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s="1" customFormat="tru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s="1" customFormat="tru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s="1" customFormat="tru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s="1" customFormat="tru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s="1" customFormat="tru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s="1" customFormat="tru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s="1" customFormat="tru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s="1" customFormat="tru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s="1" customFormat="tru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s="1" customFormat="tru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s="1" customFormat="tru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s="1" customFormat="tru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s="1" customFormat="tru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s="1" customFormat="tru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s="1" customFormat="tru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s="1" customFormat="tru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s="1" customFormat="tru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s="1" customFormat="tru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s="1" customFormat="tru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s="1" customFormat="tru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s="1" customFormat="tru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s="1" customFormat="tru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s="1" customFormat="tru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s="1" customFormat="tru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s="1" customFormat="tru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s="1" customFormat="tru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s="1" customFormat="tru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s="1" customFormat="tru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s="1" customFormat="true" ht="15" hidden="false" customHeight="true" outlineLevel="0" collapsed="false">
      <c r="A48" s="239" t="s">
        <v>586</v>
      </c>
      <c r="G48" s="240" t="n">
        <f aca="false">SUM(G44:G47)</f>
        <v>1500039</v>
      </c>
    </row>
    <row r="50" s="1" customFormat="tru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s="1" customFormat="tru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s="1" customFormat="tru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s="1" customFormat="tru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s="1" customFormat="tru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s="1" customFormat="tru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s="1" customFormat="true" ht="15" hidden="false" customHeight="true" outlineLevel="0" collapsed="false">
      <c r="A56" s="242" t="s">
        <v>595</v>
      </c>
      <c r="E56" s="243" t="n">
        <v>456000</v>
      </c>
    </row>
    <row r="57" s="1" customFormat="true" ht="15" hidden="false" customHeight="true" outlineLevel="0" collapsed="false">
      <c r="A57" s="244" t="s">
        <v>596</v>
      </c>
    </row>
    <row r="59" s="1" customFormat="tru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="1" customFormat="true" ht="15" hidden="false" customHeight="true" outlineLevel="0" collapsed="false">
      <c r="A60" s="93" t="s">
        <v>598</v>
      </c>
      <c r="B60" s="222" t="n">
        <f aca="false">B16</f>
        <v>9009665</v>
      </c>
    </row>
    <row r="61" s="1" customFormat="true" ht="15" hidden="false" customHeight="true" outlineLevel="0" collapsed="false">
      <c r="A61" s="93" t="s">
        <v>524</v>
      </c>
      <c r="B61" s="222" t="n">
        <f aca="false">B17</f>
        <v>-1500039</v>
      </c>
    </row>
    <row r="62" s="1" customFormat="true" ht="15" hidden="false" customHeight="true" outlineLevel="0" collapsed="false">
      <c r="A62" s="93" t="s">
        <v>525</v>
      </c>
      <c r="B62" s="222" t="n">
        <f aca="false">B18</f>
        <v>-456000</v>
      </c>
    </row>
    <row r="63" s="1" customFormat="true" ht="15" hidden="false" customHeight="true" outlineLevel="0" collapsed="false">
      <c r="A63" s="231" t="s">
        <v>526</v>
      </c>
      <c r="B63" s="234" t="n">
        <f aca="false">B60+B61+B62</f>
        <v>7053626</v>
      </c>
    </row>
    <row r="64" s="1" customFormat="true" ht="15" hidden="false" customHeight="true" outlineLevel="0" collapsed="false">
      <c r="A64" s="93" t="s">
        <v>599</v>
      </c>
      <c r="B64" s="222" t="n">
        <f aca="false">-B20</f>
        <v>-563192.617</v>
      </c>
    </row>
    <row r="65" s="1" customFormat="true" ht="15" hidden="false" customHeight="true" outlineLevel="0" collapsed="false">
      <c r="A65" s="231" t="s">
        <v>528</v>
      </c>
      <c r="B65" s="234" t="n">
        <f aca="false">B63+B64</f>
        <v>6490433.383</v>
      </c>
    </row>
    <row r="66" s="1" customFormat="true" ht="15" hidden="false" customHeight="true" outlineLevel="0" collapsed="false">
      <c r="A66" s="93" t="s">
        <v>600</v>
      </c>
      <c r="B66" s="222" t="n">
        <f aca="false">-B22</f>
        <v>-2951665.926</v>
      </c>
    </row>
    <row r="67" s="1" customFormat="true" ht="15" hidden="false" customHeight="true" outlineLevel="0" collapsed="false">
      <c r="A67" s="231" t="s">
        <v>530</v>
      </c>
      <c r="B67" s="234" t="n">
        <f aca="false">B65+B66</f>
        <v>3538767.457</v>
      </c>
    </row>
    <row r="68" s="1" customFormat="true" ht="15" hidden="false" customHeight="true" outlineLevel="0" collapsed="false">
      <c r="A68" s="93" t="s">
        <v>527</v>
      </c>
      <c r="B68" s="222" t="n">
        <f aca="false">B20</f>
        <v>563192.617</v>
      </c>
    </row>
    <row r="69" s="1" customFormat="true" ht="15" hidden="false" customHeight="true" outlineLevel="0" collapsed="false">
      <c r="A69" s="231" t="s">
        <v>531</v>
      </c>
      <c r="B69" s="234" t="n">
        <f aca="false">B67+B68</f>
        <v>4101960.074</v>
      </c>
    </row>
    <row r="71" s="1" customFormat="tru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s="1" customFormat="tru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s="1" customFormat="tru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s="1" customFormat="tru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s="1" customFormat="tru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s="1" customFormat="tru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s="1" customFormat="tru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s="1" customFormat="tru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s="1" customFormat="tru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s="1" customFormat="tru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s="1" customFormat="tru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s="1" customFormat="tru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s="1" customFormat="tru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s="1" customFormat="tru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s="1" customFormat="tru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s="1" customFormat="tru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s="1" customFormat="tru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s="1" customFormat="tru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s="1" customFormat="tru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s="1" customFormat="true" ht="15" hidden="false" customHeight="true" outlineLevel="0" collapsed="false">
      <c r="A91" s="1" t="s">
        <v>635</v>
      </c>
      <c r="B91" s="1" t="s">
        <v>636</v>
      </c>
    </row>
    <row r="93" s="1" customFormat="tru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s="1" customFormat="true" ht="15" hidden="false" customHeight="true" outlineLevel="0" collapsed="false">
      <c r="A94" s="93" t="s">
        <v>638</v>
      </c>
      <c r="B94" s="248" t="n">
        <v>0.1</v>
      </c>
    </row>
    <row r="95" s="1" customFormat="true" ht="15" hidden="false" customHeight="true" outlineLevel="0" collapsed="false">
      <c r="A95" s="93" t="s">
        <v>639</v>
      </c>
      <c r="B95" s="248" t="n">
        <v>150000</v>
      </c>
    </row>
    <row r="96" s="1" customFormat="true" ht="15" hidden="false" customHeight="true" outlineLevel="0" collapsed="false">
      <c r="A96" s="1" t="s">
        <v>640</v>
      </c>
      <c r="B96" s="1" t="s">
        <v>641</v>
      </c>
    </row>
    <row r="97" s="1" customFormat="tru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s="1" customFormat="tru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s="1" customFormat="tru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s="1" customFormat="tru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s="1" customFormat="tru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s="1" customFormat="tru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s="1" customFormat="tru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s="1" customFormat="tru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s="1" customFormat="tru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s="1" customFormat="tru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s="1" customFormat="tru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s="1" customFormat="tru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s="1" customFormat="tru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s="1" customFormat="tru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s="1" customFormat="tru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s="1" customFormat="tru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s="1" customFormat="tru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s="1" customFormat="tru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s="1" customFormat="tru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s="1" customFormat="tru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s="1" customFormat="tru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s="1" customFormat="tru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s="1" customFormat="tru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s="1" customFormat="tru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s="1" customFormat="tru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s="1" customFormat="tru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s="1" customFormat="tru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s="1" customFormat="tru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s="1" customFormat="tru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s="1" customFormat="tru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s="1" customFormat="tru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s="1" customFormat="tru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s="1" customFormat="tru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s="1" customFormat="tru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s="1" customFormat="tru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s="1" customFormat="tru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s="1" customFormat="tru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s="1" customFormat="tru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s="1" customFormat="tru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s="1" customFormat="tru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s="1" customFormat="tru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s="1" customFormat="tru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s="1" customFormat="tru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s="1" customFormat="tru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s="1" customFormat="tru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s="1" customFormat="tru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s="1" customFormat="tru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s="1" customFormat="tru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s="1" customFormat="tru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s="1" customFormat="tru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s="1" customFormat="tru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s="1" customFormat="tru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s="1" customFormat="tru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s="1" customFormat="tru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s="1" customFormat="true" ht="15" hidden="false" customHeight="true" outlineLevel="0" collapsed="false">
      <c r="A41" s="253" t="s">
        <v>717</v>
      </c>
      <c r="B41" s="254" t="n">
        <f aca="false">'Annual Summary'!B7</f>
        <v>54732036.9887663</v>
      </c>
      <c r="C41" s="254" t="n">
        <f aca="false">'Annual Summary'!C7</f>
        <v>110399101.652501</v>
      </c>
      <c r="D41" s="254" t="n">
        <f aca="false">'Annual Summary'!D7</f>
        <v>126638206.019914</v>
      </c>
      <c r="E41" s="254" t="n">
        <f aca="false">'Annual Summary'!E7</f>
        <v>80105872.585038</v>
      </c>
      <c r="F41" s="254" t="n">
        <f aca="false">'Annual Summary'!F7</f>
        <v>99347667.920152</v>
      </c>
      <c r="G41" s="254" t="n">
        <f aca="false">'Annual Summary'!G7</f>
        <v>95907690</v>
      </c>
      <c r="H41" s="254" t="n">
        <f aca="false">'Annual Summary'!H7</f>
        <v>96452928</v>
      </c>
      <c r="I41" s="254" t="n">
        <f aca="false">'Annual Summary'!I7</f>
        <v>73786857</v>
      </c>
    </row>
    <row r="42" s="1" customFormat="true" ht="15" hidden="false" customHeight="true" outlineLevel="0" collapsed="false">
      <c r="A42" s="42" t="s">
        <v>96</v>
      </c>
      <c r="B42" s="272" t="n">
        <f aca="false">'Annual Summary'!B22</f>
        <v>3185511.55784014</v>
      </c>
      <c r="C42" s="272" t="n">
        <f aca="false">'Annual Summary'!C22</f>
        <v>5712289.81088508</v>
      </c>
      <c r="D42" s="272" t="n">
        <f aca="false">'Annual Summary'!D22</f>
        <v>7816688.05043396</v>
      </c>
      <c r="E42" s="272" t="n">
        <f aca="false">'Annual Summary'!E22</f>
        <v>3826507.65236841</v>
      </c>
      <c r="F42" s="272" t="n">
        <f aca="false">'Annual Summary'!F22</f>
        <v>5327005.54893882</v>
      </c>
      <c r="G42" s="272" t="n">
        <f aca="false">'Annual Summary'!G22</f>
        <v>4553798.05899664</v>
      </c>
      <c r="H42" s="272" t="n">
        <f aca="false">'Annual Summary'!H22</f>
        <v>4516073.33760952</v>
      </c>
      <c r="I42" s="272" t="n">
        <f aca="false">'Annual Summary'!I22</f>
        <v>1737064.45161784</v>
      </c>
    </row>
    <row r="43" s="1" customFormat="true" ht="15" hidden="false" customHeight="true" outlineLevel="0" collapsed="false">
      <c r="A43" s="82" t="s">
        <v>718</v>
      </c>
      <c r="B43" s="261" t="n">
        <f aca="false">'Annual Summary'!B23</f>
        <v>0.0582019550723823</v>
      </c>
      <c r="C43" s="261" t="n">
        <f aca="false">'Annual Summary'!C23</f>
        <v>0.0517421765701088</v>
      </c>
      <c r="D43" s="261" t="n">
        <f aca="false">'Annual Summary'!D23</f>
        <v>0.0617245639850962</v>
      </c>
      <c r="E43" s="261" t="n">
        <f aca="false">'Annual Summary'!E23</f>
        <v>0.0477681289634078</v>
      </c>
      <c r="F43" s="261" t="n">
        <f aca="false">'Annual Summary'!F23</f>
        <v>0.0536198348734291</v>
      </c>
      <c r="G43" s="261" t="n">
        <f aca="false">'Annual Summary'!G23</f>
        <v>0.0474810524473756</v>
      </c>
      <c r="H43" s="261" t="n">
        <f aca="false">'Annual Summary'!H23</f>
        <v>0.0468215266374238</v>
      </c>
      <c r="I43" s="261" t="n">
        <f aca="false">'Annual Summary'!I23</f>
        <v>0.0235416512132755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1363924.92514286</v>
      </c>
      <c r="D45" s="254" t="n">
        <f aca="false">'Annual Summary'!D25</f>
        <v>2006922.1345</v>
      </c>
      <c r="E45" s="254" t="n">
        <f aca="false">'Annual Summary'!E25</f>
        <v>1495059.0065</v>
      </c>
      <c r="F45" s="254" t="n">
        <f aca="false">'Annual Summary'!F25</f>
        <v>1826812.922</v>
      </c>
      <c r="G45" s="254" t="n">
        <f aca="false">'Annual Summary'!G25</f>
        <v>890965.433</v>
      </c>
      <c r="H45" s="254" t="n">
        <f aca="false">'Annual Summary'!H25</f>
        <v>819993</v>
      </c>
      <c r="I45" s="254" t="n">
        <f aca="false">'Annual Summary'!I25</f>
        <v>2310160</v>
      </c>
    </row>
    <row r="46" s="1" customFormat="true" ht="15" hidden="false" customHeight="true" outlineLevel="0" collapsed="false">
      <c r="A46" s="42" t="s">
        <v>136</v>
      </c>
      <c r="B46" s="272" t="n">
        <f aca="false">'Annual Summary'!B27</f>
        <v>-1898515.81666667</v>
      </c>
      <c r="C46" s="272" t="n">
        <f aca="false">'Annual Summary'!C27</f>
        <v>-1218552.69885714</v>
      </c>
      <c r="D46" s="272" t="n">
        <f aca="false">'Annual Summary'!D27</f>
        <v>-330157.45958</v>
      </c>
      <c r="E46" s="272" t="n">
        <f aca="false">'Annual Summary'!E27</f>
        <v>-1052127.1794616</v>
      </c>
      <c r="F46" s="272" t="n">
        <f aca="false">'Annual Summary'!F27</f>
        <v>-1881641.68768083</v>
      </c>
      <c r="G46" s="272" t="n">
        <f aca="false">'Annual Summary'!G27</f>
        <v>-2014709.77887445</v>
      </c>
      <c r="H46" s="272" t="n">
        <f aca="false">'Annual Summary'!H27</f>
        <v>-2241208.11311194</v>
      </c>
      <c r="I46" s="272" t="n">
        <f aca="false">'Annual Summary'!I27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142</v>
      </c>
      <c r="B48" s="272" t="n">
        <f aca="false">'Annual Summary'!B29</f>
        <v>1286995.74117348</v>
      </c>
      <c r="C48" s="272" t="n">
        <f aca="false">'Annual Summary'!C29</f>
        <v>4493737.11202794</v>
      </c>
      <c r="D48" s="272" t="n">
        <f aca="false">'Annual Summary'!D29</f>
        <v>7486530.59085396</v>
      </c>
      <c r="E48" s="272" t="n">
        <f aca="false">'Annual Summary'!E29</f>
        <v>2774380.4729068</v>
      </c>
      <c r="F48" s="272" t="n">
        <f aca="false">'Annual Summary'!F29</f>
        <v>3445363.86125799</v>
      </c>
      <c r="G48" s="272" t="n">
        <f aca="false">'Annual Summary'!G29</f>
        <v>2539088.28012219</v>
      </c>
      <c r="H48" s="272" t="n">
        <f aca="false">'Annual Summary'!H29</f>
        <v>2274865.22449758</v>
      </c>
      <c r="I48" s="272" t="n">
        <f aca="false">'Annual Summary'!I29</f>
        <v>660595.76285014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73" t="s">
        <v>719</v>
      </c>
      <c r="B50" s="274" t="n">
        <f aca="false">'Annual Summary'!B51</f>
        <v>2707864.10183276</v>
      </c>
      <c r="C50" s="274" t="n">
        <f aca="false">'Annual Summary'!C51</f>
        <v>4932507.34119945</v>
      </c>
      <c r="D50" s="274" t="n">
        <f aca="false">'Annual Summary'!D51</f>
        <v>11605948.9480378</v>
      </c>
      <c r="E50" s="274" t="n">
        <f aca="false">'Annual Summary'!E51</f>
        <v>14702347.2709272</v>
      </c>
      <c r="F50" s="274" t="n">
        <f aca="false">'Annual Summary'!F51</f>
        <v>17725690.2743789</v>
      </c>
      <c r="G50" s="274" t="n">
        <f aca="false">'Annual Summary'!G51</f>
        <v>20246719.9045011</v>
      </c>
      <c r="H50" s="274" t="n">
        <f aca="false">'Annual Summary'!H51</f>
        <v>22554090.6989986</v>
      </c>
      <c r="I50" s="274" t="n">
        <f aca="false">'Annual Summary'!I51</f>
        <v>23846739.2118488</v>
      </c>
    </row>
    <row r="51" s="1" customFormat="true" ht="15" hidden="false" customHeight="true" outlineLevel="0" collapsed="false">
      <c r="A51" s="273" t="s">
        <v>186</v>
      </c>
      <c r="B51" s="274" t="n">
        <f aca="false">'Annual Summary'!B48</f>
        <v>3330232.18849943</v>
      </c>
      <c r="C51" s="274" t="n">
        <f aca="false">'Annual Summary'!C48</f>
        <v>8367428.12672326</v>
      </c>
      <c r="D51" s="274" t="n">
        <f aca="false">'Annual Summary'!D48</f>
        <v>16273008.6234203</v>
      </c>
      <c r="E51" s="274" t="n">
        <f aca="false">'Annual Summary'!E48</f>
        <v>20671534.1257712</v>
      </c>
      <c r="F51" s="274" t="n">
        <f aca="false">'Annual Summary'!F48</f>
        <v>25826518.8169037</v>
      </c>
      <c r="G51" s="274" t="n">
        <f aca="false">'Annual Summary'!G48</f>
        <v>30362258.2259003</v>
      </c>
      <c r="H51" s="274" t="n">
        <f aca="false">'Annual Summary'!H48</f>
        <v>34910837.1335099</v>
      </c>
      <c r="I51" s="274" t="n">
        <f aca="false">'Annual Summary'!I48</f>
        <v>37279954.3351277</v>
      </c>
    </row>
    <row r="52" s="1" customFormat="true" ht="15" hidden="false" customHeight="true" outlineLevel="0" collapsed="false">
      <c r="A52" s="273" t="s">
        <v>193</v>
      </c>
      <c r="B52" s="274" t="n">
        <f aca="false">'Annual Summary'!B49</f>
        <v>-622368.086666667</v>
      </c>
      <c r="C52" s="274" t="n">
        <f aca="false">'Annual Summary'!C49</f>
        <v>-3434920.78552381</v>
      </c>
      <c r="D52" s="274" t="n">
        <f aca="false">'Annual Summary'!D49</f>
        <v>-4667059.67538241</v>
      </c>
      <c r="E52" s="274" t="n">
        <f aca="false">'Annual Summary'!E49</f>
        <v>-5969186.85484401</v>
      </c>
      <c r="F52" s="274" t="n">
        <f aca="false">'Annual Summary'!F49</f>
        <v>-8100828.54252484</v>
      </c>
      <c r="G52" s="274" t="n">
        <f aca="false">'Annual Summary'!G49</f>
        <v>-10115538.3213993</v>
      </c>
      <c r="H52" s="274" t="n">
        <f aca="false">'Annual Summary'!H49</f>
        <v>-12356746.4345112</v>
      </c>
      <c r="I52" s="274" t="n">
        <f aca="false">'Annual Summary'!I49</f>
        <v>-13433215.1232789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50481590.1377726</v>
      </c>
      <c r="E54" s="252" t="n">
        <f aca="false">'Annual Summary'!E46</f>
        <v>18101319.501624</v>
      </c>
      <c r="F54" s="252" t="n">
        <f aca="false">'Annual Summary'!F46</f>
        <v>4842735</v>
      </c>
      <c r="G54" s="252" t="n">
        <f aca="false">'Annual Summary'!G46</f>
        <v>5811282</v>
      </c>
      <c r="H54" s="252" t="n">
        <f aca="false">'Annual Summary'!H46</f>
        <v>4842735</v>
      </c>
      <c r="I54" s="252" t="n">
        <f aca="false">'Annual Summary'!I46</f>
        <v>4842735</v>
      </c>
    </row>
    <row r="55" s="1" customFormat="tru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s="1" customFormat="tru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s="1" customFormat="tru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s="1" customFormat="tru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s="1" customFormat="tru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s="1" customFormat="tru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s="1" customFormat="true" ht="15" hidden="false" customHeight="true" outlineLevel="0" collapsed="false">
      <c r="A70" s="82" t="s">
        <v>731</v>
      </c>
      <c r="B70" s="269" t="n">
        <f aca="false">'Annual Summary'!B48</f>
        <v>3330232.18849943</v>
      </c>
      <c r="C70" s="265" t="n">
        <f aca="false">'Annual Summary'!C48</f>
        <v>8367428.12672326</v>
      </c>
      <c r="D70" s="265" t="n">
        <f aca="false">'Annual Summary'!E48</f>
        <v>20671534.1257712</v>
      </c>
      <c r="E70" s="265" t="n">
        <f aca="false">'Annual Summary'!G48</f>
        <v>30362258.2259003</v>
      </c>
      <c r="F70" s="265" t="n">
        <f aca="false">'Annual Summary'!I48</f>
        <v>37279954.3351277</v>
      </c>
      <c r="G70" s="3"/>
      <c r="H70" s="3"/>
      <c r="I70" s="3"/>
    </row>
    <row r="71" s="1" customFormat="true" ht="15" hidden="false" customHeight="true" outlineLevel="0" collapsed="false">
      <c r="A71" s="82" t="s">
        <v>732</v>
      </c>
      <c r="B71" s="269" t="n">
        <f aca="false">'Annual Summary'!B49</f>
        <v>-622368.086666667</v>
      </c>
      <c r="C71" s="265" t="n">
        <f aca="false">'Annual Summary'!C49</f>
        <v>-3434920.78552381</v>
      </c>
      <c r="D71" s="265" t="n">
        <f aca="false">'Annual Summary'!E49</f>
        <v>-5969186.85484401</v>
      </c>
      <c r="E71" s="265" t="n">
        <f aca="false">'Annual Summary'!G49</f>
        <v>-10115538.3213993</v>
      </c>
      <c r="F71" s="265" t="n">
        <f aca="false">'Annual Summary'!I49</f>
        <v>-13433215.1232789</v>
      </c>
      <c r="G71" s="3"/>
      <c r="H71" s="3"/>
      <c r="I71" s="3"/>
    </row>
    <row r="72" s="1" customFormat="true" ht="15" hidden="false" customHeight="true" outlineLevel="0" collapsed="false">
      <c r="A72" s="273" t="s">
        <v>733</v>
      </c>
      <c r="B72" s="279" t="n">
        <f aca="false">'Annual Summary'!B51</f>
        <v>2707864.10183276</v>
      </c>
      <c r="C72" s="280" t="n">
        <f aca="false">'Annual Summary'!C51</f>
        <v>4932507.34119945</v>
      </c>
      <c r="D72" s="280" t="n">
        <f aca="false">'Annual Summary'!E51</f>
        <v>14702347.2709272</v>
      </c>
      <c r="E72" s="280" t="n">
        <f aca="false">'Annual Summary'!G51</f>
        <v>20246719.9045011</v>
      </c>
      <c r="F72" s="280" t="n">
        <f aca="false">'Annual Summary'!I51</f>
        <v>23846739.2118488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s="1" customFormat="tru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s="1" customFormat="tru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s="1" customFormat="tru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s="1" customFormat="tru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50481590.1377726</v>
      </c>
      <c r="E98" s="265" t="n">
        <f aca="false">'Annual Summary'!E46</f>
        <v>18101319.501624</v>
      </c>
      <c r="F98" s="3"/>
      <c r="G98" s="3"/>
      <c r="H98" s="3"/>
      <c r="I98" s="3"/>
    </row>
    <row r="99" s="1" customFormat="tru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1262039.75344432</v>
      </c>
      <c r="E99" s="257" t="n">
        <f aca="false">E98*0.025</f>
        <v>452532.9875406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754</v>
      </c>
      <c r="B100" s="265" t="n">
        <f aca="false">'Annual Summary'!B51</f>
        <v>2707864.10183276</v>
      </c>
      <c r="C100" s="265" t="n">
        <f aca="false">'Annual Summary'!C51</f>
        <v>4932507.34119945</v>
      </c>
      <c r="D100" s="265" t="n">
        <f aca="false">'Annual Summary'!D51</f>
        <v>11605948.9480378</v>
      </c>
      <c r="E100" s="265" t="n">
        <f aca="false">'Annual Summary'!E51</f>
        <v>14702347.2709272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755</v>
      </c>
      <c r="B101" s="265" t="n">
        <f aca="false">'Annual Summary'!B22*0.05</f>
        <v>159275.577892007</v>
      </c>
      <c r="C101" s="265" t="n">
        <f aca="false">'Annual Summary'!C22*0.05</f>
        <v>285614.490544254</v>
      </c>
      <c r="D101" s="265" t="n">
        <f aca="false">'Annual Summary'!D22*0.05</f>
        <v>390834.402521698</v>
      </c>
      <c r="E101" s="265" t="n">
        <f aca="false">'Annual Summary'!E22*0.05</f>
        <v>191325.38261842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756</v>
      </c>
      <c r="B102" s="265" t="n">
        <f aca="false">B100+B101</f>
        <v>2867139.67972477</v>
      </c>
      <c r="C102" s="265" t="n">
        <f aca="false">C100+C101</f>
        <v>5218121.83174371</v>
      </c>
      <c r="D102" s="265" t="n">
        <f aca="false">D100+D101</f>
        <v>11996783.3505595</v>
      </c>
      <c r="E102" s="265" t="n">
        <f aca="false">E100+E101</f>
        <v>14893672.6535457</v>
      </c>
      <c r="F102" s="3"/>
      <c r="G102" s="3"/>
      <c r="H102" s="3"/>
      <c r="I102" s="3"/>
    </row>
    <row r="103" s="1" customFormat="true" ht="15" hidden="false" customHeight="true" outlineLevel="0" collapsed="false">
      <c r="A103" s="253" t="s">
        <v>757</v>
      </c>
      <c r="B103" s="254" t="n">
        <f aca="false">B102-B99</f>
        <v>538526.004256564</v>
      </c>
      <c r="C103" s="254" t="n">
        <f aca="false">C102-C99</f>
        <v>2672110.28763241</v>
      </c>
      <c r="D103" s="254" t="n">
        <f aca="false">D102-D99</f>
        <v>10734743.5971152</v>
      </c>
      <c r="E103" s="254" t="n">
        <f aca="false">E102-E99</f>
        <v>14441139.6660051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s="1" customFormat="tru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s="1" customFormat="tru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s="1" customFormat="tru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s="1" customFormat="tru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s="1" customFormat="tru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s="1" customFormat="true" ht="15" hidden="false" customHeight="true" outlineLevel="0" collapsed="false">
      <c r="A5" s="286" t="s">
        <v>830</v>
      </c>
    </row>
    <row r="6" s="1" customFormat="tru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s="1" customFormat="tru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s="1" customFormat="tru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s="1" customFormat="tru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287" t="s">
        <v>831</v>
      </c>
      <c r="B1" s="287"/>
      <c r="C1" s="287"/>
      <c r="D1" s="287"/>
    </row>
    <row r="3" s="1" customFormat="true" ht="15" hidden="false" customHeight="true" outlineLevel="0" collapsed="false">
      <c r="A3" s="23" t="s">
        <v>832</v>
      </c>
      <c r="B3" s="23"/>
      <c r="C3" s="23"/>
      <c r="D3" s="23"/>
    </row>
    <row r="4" s="1" customFormat="true" ht="15" hidden="false" customHeight="true" outlineLevel="0" collapsed="false">
      <c r="A4" s="172" t="s">
        <v>833</v>
      </c>
      <c r="B4" s="285" t="n">
        <v>0.06</v>
      </c>
    </row>
    <row r="5" s="1" customFormat="true" ht="15" hidden="false" customHeight="true" outlineLevel="0" collapsed="false">
      <c r="A5" s="172" t="s">
        <v>677</v>
      </c>
      <c r="B5" s="285" t="n">
        <v>0.06</v>
      </c>
    </row>
    <row r="6" s="1" customFormat="true" ht="15" hidden="false" customHeight="true" outlineLevel="0" collapsed="false">
      <c r="A6" s="172" t="s">
        <v>834</v>
      </c>
      <c r="B6" s="285" t="n">
        <v>0.02</v>
      </c>
    </row>
    <row r="7" s="1" customFormat="true" ht="15" hidden="false" customHeight="true" outlineLevel="0" collapsed="false">
      <c r="A7" s="172" t="s">
        <v>835</v>
      </c>
      <c r="B7" s="175" t="n">
        <f aca="false">B4+B5+B6</f>
        <v>0.14</v>
      </c>
    </row>
    <row r="8" s="1" customFormat="true" ht="15" hidden="false" customHeight="true" outlineLevel="0" collapsed="false">
      <c r="A8" s="172"/>
      <c r="B8" s="285"/>
    </row>
    <row r="9" s="1" customFormat="tru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s="1" customFormat="true" ht="15" hidden="false" customHeight="true" outlineLevel="0" collapsed="false">
      <c r="A10" s="172" t="s">
        <v>838</v>
      </c>
      <c r="B10" s="175" t="n">
        <v>0.051596</v>
      </c>
    </row>
    <row r="11" s="1" customFormat="true" ht="15" hidden="false" customHeight="true" outlineLevel="0" collapsed="false">
      <c r="A11" s="172" t="s">
        <v>839</v>
      </c>
      <c r="B11" s="175" t="n">
        <v>0.051596</v>
      </c>
    </row>
    <row r="12" s="1" customFormat="true" ht="15" hidden="false" customHeight="true" outlineLevel="0" collapsed="false">
      <c r="A12" s="172" t="s">
        <v>840</v>
      </c>
      <c r="B12" s="175" t="n">
        <v>0.017199</v>
      </c>
    </row>
    <row r="14" s="1" customFormat="true" ht="15" hidden="false" customHeight="true" outlineLevel="0" collapsed="false">
      <c r="A14" s="23" t="s">
        <v>841</v>
      </c>
      <c r="B14" s="23"/>
      <c r="C14" s="23"/>
      <c r="D14" s="23"/>
    </row>
    <row r="15" s="1" customFormat="true" ht="15" hidden="false" customHeight="true" outlineLevel="0" collapsed="false">
      <c r="A15" s="172" t="s">
        <v>682</v>
      </c>
      <c r="B15" s="285" t="n">
        <v>0.015</v>
      </c>
    </row>
    <row r="16" s="1" customFormat="true" ht="15" hidden="false" customHeight="true" outlineLevel="0" collapsed="false">
      <c r="A16" s="172" t="s">
        <v>684</v>
      </c>
      <c r="B16" s="285" t="n">
        <v>0.0074</v>
      </c>
    </row>
    <row r="17" s="1" customFormat="true" ht="15" hidden="false" customHeight="true" outlineLevel="0" collapsed="false">
      <c r="A17" s="172" t="s">
        <v>686</v>
      </c>
      <c r="B17" s="285" t="n">
        <v>0.0325</v>
      </c>
    </row>
    <row r="18" s="1" customFormat="tru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s="1" customFormat="true" ht="15" hidden="false" customHeight="true" outlineLevel="0" collapsed="false">
      <c r="A19" s="23" t="s">
        <v>844</v>
      </c>
      <c r="B19" s="23"/>
      <c r="C19" s="23"/>
      <c r="D19" s="23"/>
    </row>
    <row r="20" s="1" customFormat="true" ht="15" hidden="false" customHeight="true" outlineLevel="0" collapsed="false">
      <c r="A20" s="172" t="s">
        <v>845</v>
      </c>
      <c r="B20" s="285" t="n">
        <v>0.07</v>
      </c>
    </row>
    <row r="21" s="1" customFormat="true" ht="15" hidden="false" customHeight="true" outlineLevel="0" collapsed="false">
      <c r="A21" s="172" t="s">
        <v>846</v>
      </c>
      <c r="B21" s="285" t="n">
        <v>0.005</v>
      </c>
    </row>
    <row r="22" s="1" customFormat="true" ht="15" hidden="false" customHeight="true" outlineLevel="0" collapsed="false">
      <c r="A22" s="172" t="s">
        <v>847</v>
      </c>
      <c r="B22" s="285" t="n">
        <v>0.05</v>
      </c>
    </row>
    <row r="23" s="1" customFormat="true" ht="15" hidden="false" customHeight="true" outlineLevel="0" collapsed="false">
      <c r="A23" s="172" t="s">
        <v>848</v>
      </c>
      <c r="B23" s="285" t="n">
        <v>0.02</v>
      </c>
    </row>
    <row r="25" s="1" customFormat="true" ht="15" hidden="false" customHeight="true" outlineLevel="0" collapsed="false">
      <c r="A25" s="23" t="s">
        <v>849</v>
      </c>
      <c r="B25" s="23"/>
      <c r="C25" s="23"/>
      <c r="D25" s="23"/>
    </row>
    <row r="26" s="1" customFormat="true" ht="15" hidden="false" customHeight="true" outlineLevel="0" collapsed="false">
      <c r="A26" s="172" t="s">
        <v>850</v>
      </c>
      <c r="B26" s="262" t="n">
        <v>0.02</v>
      </c>
    </row>
    <row r="28" s="1" customFormat="true" ht="15" hidden="false" customHeight="true" outlineLevel="0" collapsed="false">
      <c r="A28" s="23" t="s">
        <v>851</v>
      </c>
      <c r="B28" s="23"/>
      <c r="C28" s="23"/>
      <c r="D28" s="23"/>
    </row>
    <row r="29" s="1" customFormat="true" ht="15" hidden="false" customHeight="true" outlineLevel="0" collapsed="false">
      <c r="A29" s="172" t="s">
        <v>852</v>
      </c>
      <c r="B29" s="264" t="n">
        <v>283340</v>
      </c>
    </row>
    <row r="30" s="1" customFormat="true" ht="15" hidden="false" customHeight="true" outlineLevel="0" collapsed="false">
      <c r="A30" s="172" t="s">
        <v>853</v>
      </c>
      <c r="B30" s="264" t="n">
        <v>122223</v>
      </c>
    </row>
    <row r="32" s="1" customFormat="true" ht="15" hidden="false" customHeight="true" outlineLevel="0" collapsed="false">
      <c r="A32" s="23" t="s">
        <v>854</v>
      </c>
      <c r="B32" s="23"/>
      <c r="C32" s="23"/>
      <c r="D32" s="23"/>
    </row>
    <row r="33" s="1" customFormat="true" ht="15" hidden="false" customHeight="true" outlineLevel="0" collapsed="false">
      <c r="A33" s="172" t="s">
        <v>855</v>
      </c>
      <c r="B33" s="264" t="n">
        <v>1615485</v>
      </c>
    </row>
    <row r="34" s="1" customFormat="true" ht="15" hidden="false" customHeight="true" outlineLevel="0" collapsed="false">
      <c r="A34" s="172" t="s">
        <v>856</v>
      </c>
      <c r="B34" s="285" t="n">
        <v>0.15</v>
      </c>
    </row>
    <row r="35" s="1" customFormat="true" ht="15" hidden="false" customHeight="true" outlineLevel="0" collapsed="false">
      <c r="A35" s="172" t="s">
        <v>857</v>
      </c>
      <c r="B35" s="175" t="n">
        <f aca="false">B34/4</f>
        <v>0.0375</v>
      </c>
    </row>
    <row r="36" s="1" customFormat="true" ht="15" hidden="false" customHeight="true" outlineLevel="0" collapsed="false">
      <c r="A36" s="172" t="s">
        <v>858</v>
      </c>
      <c r="B36" s="264" t="n">
        <v>112000</v>
      </c>
    </row>
    <row r="37" s="1" customFormat="true" ht="15" hidden="false" customHeight="true" outlineLevel="0" collapsed="false">
      <c r="A37" s="172" t="s">
        <v>859</v>
      </c>
      <c r="B37" s="290" t="n">
        <v>10</v>
      </c>
    </row>
    <row r="38" s="1" customFormat="true" ht="15" hidden="false" customHeight="true" outlineLevel="0" collapsed="false">
      <c r="A38" s="291" t="s">
        <v>860</v>
      </c>
    </row>
    <row r="40" s="1" customFormat="true" ht="15" hidden="false" customHeight="true" outlineLevel="0" collapsed="false">
      <c r="A40" s="23" t="s">
        <v>861</v>
      </c>
      <c r="B40" s="23"/>
      <c r="C40" s="23"/>
      <c r="D40" s="23"/>
    </row>
    <row r="41" s="1" customFormat="true" ht="15" hidden="false" customHeight="true" outlineLevel="0" collapsed="false">
      <c r="A41" s="172" t="s">
        <v>862</v>
      </c>
      <c r="B41" s="264" t="n">
        <v>1000000</v>
      </c>
    </row>
    <row r="42" s="1" customFormat="true" ht="15" hidden="false" customHeight="true" outlineLevel="0" collapsed="false">
      <c r="A42" s="172" t="s">
        <v>863</v>
      </c>
      <c r="B42" s="292" t="n">
        <f aca="false">B41*0.25</f>
        <v>250000</v>
      </c>
    </row>
    <row r="43" s="1" customFormat="true" ht="15" hidden="false" customHeight="true" outlineLevel="0" collapsed="false">
      <c r="A43" s="172" t="s">
        <v>864</v>
      </c>
      <c r="B43" s="264" t="n">
        <v>1000000</v>
      </c>
    </row>
    <row r="44" s="1" customFormat="true" ht="15" hidden="false" customHeight="true" outlineLevel="0" collapsed="false">
      <c r="A44" s="291" t="s">
        <v>865</v>
      </c>
    </row>
    <row r="46" s="1" customFormat="true" ht="15" hidden="false" customHeight="true" outlineLevel="0" collapsed="false">
      <c r="A46" s="23" t="s">
        <v>866</v>
      </c>
      <c r="B46" s="23"/>
      <c r="C46" s="23"/>
      <c r="D46" s="23"/>
    </row>
    <row r="47" s="1" customFormat="true" ht="15" hidden="false" customHeight="true" outlineLevel="0" collapsed="false">
      <c r="A47" s="172" t="s">
        <v>867</v>
      </c>
      <c r="B47" s="285" t="n">
        <v>0.01</v>
      </c>
    </row>
    <row r="48" s="1" customFormat="true" ht="15" hidden="false" customHeight="true" outlineLevel="0" collapsed="false">
      <c r="A48" s="172" t="s">
        <v>868</v>
      </c>
      <c r="B48" s="285" t="n">
        <v>0.03</v>
      </c>
    </row>
    <row r="50" s="1" customFormat="true" ht="15" hidden="false" customHeight="true" outlineLevel="0" collapsed="false">
      <c r="A50" s="23" t="s">
        <v>869</v>
      </c>
      <c r="B50" s="23"/>
      <c r="C50" s="293"/>
      <c r="D50" s="23"/>
    </row>
    <row r="51" s="1" customFormat="true" ht="15" hidden="false" customHeight="true" outlineLevel="0" collapsed="false">
      <c r="A51" s="172" t="s">
        <v>16</v>
      </c>
      <c r="B51" s="264" t="n">
        <v>2000000</v>
      </c>
    </row>
    <row r="52" s="1" customFormat="true" ht="15" hidden="false" customHeight="true" outlineLevel="0" collapsed="false">
      <c r="A52" s="172" t="s">
        <v>17</v>
      </c>
      <c r="B52" s="264" t="n">
        <v>2000000</v>
      </c>
    </row>
    <row r="53" s="1" customFormat="true" ht="15" hidden="false" customHeight="true" outlineLevel="0" collapsed="false">
      <c r="A53" s="172" t="s">
        <v>12</v>
      </c>
      <c r="B53" s="264" t="n">
        <v>5000000</v>
      </c>
      <c r="C53" s="93"/>
    </row>
    <row r="54" s="1" customFormat="true" ht="15" hidden="false" customHeight="true" outlineLevel="0" collapsed="false">
      <c r="A54" s="172" t="s">
        <v>18</v>
      </c>
      <c r="B54" s="264" t="n">
        <v>5000000</v>
      </c>
      <c r="C54" s="93"/>
    </row>
    <row r="55" s="1" customFormat="true" ht="15" hidden="false" customHeight="true" outlineLevel="0" collapsed="false">
      <c r="A55" s="172" t="s">
        <v>19</v>
      </c>
      <c r="B55" s="264" t="n">
        <v>5000000</v>
      </c>
      <c r="C55" s="93"/>
    </row>
    <row r="57" s="1" customFormat="true" ht="15" hidden="false" customHeight="true" outlineLevel="0" collapsed="false">
      <c r="A57" s="23" t="s">
        <v>870</v>
      </c>
      <c r="B57" s="23"/>
      <c r="C57" s="23"/>
      <c r="D57" s="23"/>
    </row>
    <row r="58" s="1" customFormat="true" ht="15" hidden="false" customHeight="true" outlineLevel="0" collapsed="false">
      <c r="A58" s="172" t="s">
        <v>871</v>
      </c>
      <c r="B58" s="285" t="n">
        <v>0.15</v>
      </c>
    </row>
    <row r="59" s="1" customFormat="true" ht="15" hidden="false" customHeight="true" outlineLevel="0" collapsed="false">
      <c r="A59" s="172" t="s">
        <v>872</v>
      </c>
      <c r="B59" s="175" t="n">
        <f aca="false">B58/4</f>
        <v>0.0375</v>
      </c>
    </row>
    <row r="60" s="1" customFormat="true" ht="15" hidden="false" customHeight="true" outlineLevel="0" collapsed="false">
      <c r="A60" s="172" t="s">
        <v>873</v>
      </c>
      <c r="B60" s="264" t="n">
        <v>0</v>
      </c>
    </row>
    <row r="61" s="1" customFormat="true" ht="15" hidden="false" customHeight="true" outlineLevel="0" collapsed="false">
      <c r="A61" s="172" t="s">
        <v>874</v>
      </c>
      <c r="B61" s="264" t="n">
        <v>0</v>
      </c>
    </row>
    <row r="62" s="1" customFormat="true" ht="15" hidden="false" customHeight="true" outlineLevel="0" collapsed="false">
      <c r="A62" s="172" t="s">
        <v>875</v>
      </c>
      <c r="B62" s="264" t="n">
        <v>1784000</v>
      </c>
    </row>
    <row r="63" s="1" customFormat="true" ht="15" hidden="false" customHeight="true" outlineLevel="0" collapsed="false">
      <c r="A63" s="172" t="s">
        <v>876</v>
      </c>
      <c r="B63" s="264" t="n">
        <v>1766181</v>
      </c>
    </row>
    <row r="64" s="1" customFormat="true" ht="15" hidden="false" customHeight="true" outlineLevel="0" collapsed="false">
      <c r="A64" s="291" t="s">
        <v>877</v>
      </c>
    </row>
    <row r="66" s="1" customFormat="true" ht="15" hidden="false" customHeight="true" outlineLevel="0" collapsed="false">
      <c r="A66" s="100" t="s">
        <v>99</v>
      </c>
    </row>
    <row r="67" s="1" customFormat="true" ht="15" hidden="false" customHeight="true" outlineLevel="0" collapsed="false">
      <c r="A67" s="93" t="s">
        <v>878</v>
      </c>
      <c r="B67" s="294" t="n">
        <v>833.33</v>
      </c>
    </row>
    <row r="68" s="1" customFormat="true" ht="15" hidden="false" customHeight="true" outlineLevel="0" collapsed="false">
      <c r="A68" s="93" t="s">
        <v>879</v>
      </c>
      <c r="B68" s="93" t="n">
        <v>5</v>
      </c>
    </row>
    <row r="70" s="1" customFormat="true" ht="15" hidden="false" customHeight="true" outlineLevel="0" collapsed="false">
      <c r="A70" s="295" t="s">
        <v>880</v>
      </c>
      <c r="B70" s="295"/>
    </row>
    <row r="71" s="1" customFormat="true" ht="15" hidden="false" customHeight="true" outlineLevel="0" collapsed="false">
      <c r="A71" s="296" t="s">
        <v>881</v>
      </c>
      <c r="B71" s="297" t="n">
        <v>1134000</v>
      </c>
    </row>
    <row r="72" s="1" customFormat="true" ht="15" hidden="false" customHeight="true" outlineLevel="0" collapsed="false">
      <c r="A72" s="298" t="s">
        <v>882</v>
      </c>
      <c r="B72" s="299" t="n">
        <v>50000</v>
      </c>
    </row>
    <row r="73" s="1" customFormat="true" ht="15" hidden="false" customHeight="true" outlineLevel="0" collapsed="false">
      <c r="A73" s="296" t="s">
        <v>883</v>
      </c>
      <c r="B73" s="300" t="n">
        <v>14</v>
      </c>
    </row>
    <row r="74" s="1" customFormat="true" ht="15" hidden="false" customHeight="true" outlineLevel="0" collapsed="false">
      <c r="A74" s="298" t="s">
        <v>170</v>
      </c>
      <c r="B74" s="299" t="n">
        <v>-1450000</v>
      </c>
    </row>
    <row r="75" s="1" customFormat="true" ht="15" hidden="false" customHeight="true" outlineLevel="0" collapsed="false">
      <c r="A75" s="296" t="s">
        <v>884</v>
      </c>
      <c r="B75" s="297" t="n">
        <v>264927.15</v>
      </c>
    </row>
    <row r="76" s="1" customFormat="true" ht="15" hidden="false" customHeight="true" outlineLevel="0" collapsed="false">
      <c r="A76" s="298" t="s">
        <v>885</v>
      </c>
      <c r="B76" s="299" t="n">
        <v>883090.5</v>
      </c>
    </row>
    <row r="77" s="1" customFormat="true" ht="15" hidden="false" customHeight="true" outlineLevel="0" collapsed="false">
      <c r="A77" s="296" t="s">
        <v>165</v>
      </c>
      <c r="B77" s="297" t="n">
        <v>-1800000</v>
      </c>
    </row>
    <row r="79" s="1" customFormat="true" ht="19.5" hidden="false" customHeight="true" outlineLevel="0" collapsed="false">
      <c r="A79" s="301" t="s">
        <v>886</v>
      </c>
    </row>
    <row r="80" s="1" customFormat="true" ht="15" hidden="false" customHeight="true" outlineLevel="0" collapsed="false">
      <c r="A80" s="302" t="s">
        <v>887</v>
      </c>
      <c r="B80" s="303" t="n">
        <v>1</v>
      </c>
    </row>
    <row r="82" s="1" customFormat="tru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s="1" customFormat="tru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s="1" customFormat="tru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s="1" customFormat="tru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s="1" customFormat="tru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s="1" customFormat="tru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23" customFormat="false" ht="15" hidden="false" customHeight="true" outlineLevel="0" collapsed="false">
      <c r="A123" s="1" t="s">
        <v>923</v>
      </c>
    </row>
    <row r="124" customFormat="false" ht="15" hidden="false" customHeight="true" outlineLevel="0" collapsed="false">
      <c r="A124" s="1" t="s">
        <v>924</v>
      </c>
    </row>
    <row r="130" customFormat="false" ht="15" hidden="false" customHeight="true" outlineLevel="0" collapsed="false">
      <c r="A130" s="1" t="s">
        <v>925</v>
      </c>
    </row>
    <row r="131" customFormat="false" ht="15" hidden="false" customHeight="true" outlineLevel="0" collapsed="false">
      <c r="A131" s="1" t="s">
        <v>926</v>
      </c>
    </row>
    <row r="132" customFormat="false" ht="15" hidden="false" customHeight="true" outlineLevel="0" collapsed="false">
      <c r="A132" s="1" t="s">
        <v>927</v>
      </c>
    </row>
    <row r="133" customFormat="false" ht="15" hidden="false" customHeight="true" outlineLevel="0" collapsed="false">
      <c r="A133" s="1" t="s">
        <v>928</v>
      </c>
    </row>
    <row r="134" customFormat="false" ht="15" hidden="false" customHeight="true" outlineLevel="0" collapsed="false">
      <c r="A134" s="1" t="s">
        <v>929</v>
      </c>
    </row>
    <row r="135" customFormat="false" ht="15" hidden="false" customHeight="true" outlineLevel="0" collapsed="false">
      <c r="A135" s="1" t="s">
        <v>930</v>
      </c>
    </row>
    <row r="136" customFormat="false" ht="15" hidden="false" customHeight="true" outlineLevel="0" collapsed="false">
      <c r="A136" s="1" t="s">
        <v>931</v>
      </c>
    </row>
    <row r="137" customFormat="false" ht="15" hidden="false" customHeight="true" outlineLevel="0" collapsed="false">
      <c r="A137" s="1" t="s">
        <v>932</v>
      </c>
    </row>
    <row r="138" customFormat="false" ht="15" hidden="false" customHeight="true" outlineLevel="0" collapsed="false">
      <c r="A138" s="1" t="s">
        <v>933</v>
      </c>
    </row>
    <row r="139" customFormat="false" ht="15" hidden="false" customHeight="true" outlineLevel="0" collapsed="false">
      <c r="A139" s="1" t="s">
        <v>934</v>
      </c>
    </row>
    <row r="141" customFormat="false" ht="15" hidden="false" customHeight="true" outlineLevel="0" collapsed="false">
      <c r="A141" s="1" t="s">
        <v>935</v>
      </c>
    </row>
    <row r="142" customFormat="false" ht="15" hidden="false" customHeight="true" outlineLevel="0" collapsed="false">
      <c r="A142" s="1" t="s">
        <v>936</v>
      </c>
    </row>
    <row r="143" customFormat="false" ht="15" hidden="false" customHeight="true" outlineLevel="0" collapsed="false">
      <c r="A143" s="1" t="s">
        <v>937</v>
      </c>
    </row>
    <row r="144" customFormat="false" ht="15" hidden="false" customHeight="true" outlineLevel="0" collapsed="false">
      <c r="A144" s="1" t="s">
        <v>938</v>
      </c>
    </row>
    <row r="145" customFormat="false" ht="15" hidden="false" customHeight="true" outlineLevel="0" collapsed="false">
      <c r="A145" s="1" t="s">
        <v>939</v>
      </c>
    </row>
    <row r="146" customFormat="false" ht="15" hidden="false" customHeight="true" outlineLevel="0" collapsed="false">
      <c r="A146" s="1" t="s">
        <v>940</v>
      </c>
    </row>
    <row r="147" customFormat="false" ht="15" hidden="false" customHeight="true" outlineLevel="0" collapsed="false">
      <c r="A147" s="1" t="s">
        <v>941</v>
      </c>
    </row>
    <row r="148" customFormat="false" ht="15" hidden="false" customHeight="true" outlineLevel="0" collapsed="false">
      <c r="A148" s="1" t="s">
        <v>942</v>
      </c>
    </row>
    <row r="149" customFormat="false" ht="15" hidden="false" customHeight="true" outlineLevel="0" collapsed="false">
      <c r="A149" s="1" t="s">
        <v>943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944</v>
      </c>
      <c r="B1" s="4" t="s">
        <v>945</v>
      </c>
    </row>
    <row r="2" s="1" customFormat="tru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s="1" customFormat="tru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s="1" customFormat="tru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s="1" customFormat="tru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s="1" customFormat="tru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s="1" customFormat="tru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s="1" customFormat="tru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s="1" customFormat="tru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s="1" customFormat="tru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s="1" customFormat="tru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s="1" customFormat="tru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s="1" customFormat="tru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s="1" customFormat="tru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s="1" customFormat="tru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s="1" customFormat="tru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s="1" customFormat="tru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s="1" customFormat="tru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s="1" customFormat="tru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s="1" customFormat="tru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s="1" customFormat="tru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s="1" customFormat="tru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s="1" customFormat="tru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s="1" customFormat="tru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s="1" customFormat="tru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s="1" customFormat="tru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s="1" customFormat="tru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s="1" customFormat="tru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s="1" customFormat="tru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s="1" customFormat="tru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s="1" customFormat="tru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s="1" customFormat="tru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s="1" customFormat="tru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s="1" customFormat="tru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s="1" customFormat="tru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s="1" customFormat="tru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s="1" customFormat="tru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s="1" customFormat="tru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s="1" customFormat="tru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s="1" customFormat="tru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s="1" customFormat="tru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s="1" customFormat="tru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s="1" customFormat="tru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s="1" customFormat="tru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s="1" customFormat="tru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s="1" customFormat="tru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s="1" customFormat="tru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s="1" customFormat="tru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s="1" customFormat="tru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s="1" customFormat="tru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s="1" customFormat="tru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s="1" customFormat="tru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s="1" customFormat="tru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s="1" customFormat="tru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s="1" customFormat="tru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s="1" customFormat="tru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s="1" customFormat="tru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s="1" customFormat="tru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s="1" customFormat="tru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s="1" customFormat="tru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s="1" customFormat="tru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s="1" customFormat="tru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s="1" customFormat="tru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s="1" customFormat="tru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s="1" customFormat="tru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s="1" customFormat="tru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s="1" customFormat="tru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s="1" customFormat="tru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s="1" customFormat="tru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s="1" customFormat="tru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s="1" customFormat="tru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s="1" customFormat="tru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s="1" customFormat="tru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s="1" customFormat="tru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s="1" customFormat="tru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s="1" customFormat="tru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s="1" customFormat="tru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s="1" customFormat="tru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s="1" customFormat="tru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s="1" customFormat="tru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s="1" customFormat="tru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s="1" customFormat="tru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s="1" customFormat="tru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s="1" customFormat="tru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s="1" customFormat="tru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287" t="s">
        <v>946</v>
      </c>
      <c r="B1" s="287"/>
      <c r="C1" s="287"/>
      <c r="D1" s="287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s="1" customFormat="true" ht="15" hidden="false" customHeight="true" outlineLevel="0" collapsed="false">
      <c r="A4" s="172" t="s">
        <v>947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72" t="s">
        <v>948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86" t="s">
        <v>949</v>
      </c>
    </row>
    <row r="8" s="1" customFormat="tru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s="1" customFormat="tru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s="1" customFormat="tru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s="1" customFormat="tru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s="1" customFormat="true" ht="15" hidden="false" customHeight="true" outlineLevel="0" collapsed="false">
      <c r="A18" s="23" t="s">
        <v>950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72" t="s">
        <v>951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s="1" customFormat="true" ht="15" hidden="false" customHeight="true" outlineLevel="0" collapsed="false">
      <c r="A20" s="309" t="s">
        <v>952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s="1" customFormat="true" ht="15" hidden="false" customHeight="true" outlineLevel="0" collapsed="false">
      <c r="A21" s="97" t="s">
        <v>953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s="1" customFormat="true" ht="15" hidden="false" customHeight="true" outlineLevel="0" collapsed="false">
      <c r="A22" s="172" t="s">
        <v>954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s="1" customFormat="true" ht="15" hidden="false" customHeight="true" outlineLevel="0" collapsed="false">
      <c r="A23" s="309" t="s">
        <v>955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s="1" customFormat="true" ht="15" hidden="false" customHeight="true" outlineLevel="0" collapsed="false">
      <c r="A24" s="97" t="s">
        <v>956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s="1" customFormat="true" ht="15" hidden="false" customHeight="true" outlineLevel="0" collapsed="false">
      <c r="A25" s="1" t="s">
        <v>957</v>
      </c>
      <c r="B25" s="1" t="s">
        <v>958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959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s="1" customFormat="true" ht="15" hidden="false" customHeight="true" outlineLevel="0" collapsed="false">
      <c r="B27" s="1" t="s">
        <v>960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295" t="s">
        <v>961</v>
      </c>
      <c r="B30" s="295"/>
      <c r="C30" s="295"/>
      <c r="D30" s="295"/>
      <c r="E30" s="295"/>
      <c r="F30" s="295"/>
      <c r="G30" s="295"/>
      <c r="H30" s="295"/>
      <c r="I30" s="295"/>
    </row>
    <row r="31" s="1" customFormat="true" ht="15" hidden="false" customHeight="true" outlineLevel="0" collapsed="false">
      <c r="A31" s="312" t="s">
        <v>962</v>
      </c>
    </row>
    <row r="32" s="1" customFormat="tru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s="1" customFormat="tru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s="1" customFormat="tru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s="1" customFormat="true" ht="15" hidden="false" customHeight="true" outlineLevel="0" collapsed="false">
      <c r="A36" s="312" t="s">
        <v>963</v>
      </c>
    </row>
    <row r="37" s="1" customFormat="tru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s="1" customFormat="tru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s="1" customFormat="tru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s="1" customFormat="true" ht="15" hidden="false" customHeight="true" outlineLevel="0" collapsed="false">
      <c r="A41" s="312" t="s">
        <v>964</v>
      </c>
    </row>
    <row r="42" s="1" customFormat="true" ht="15" hidden="false" customHeight="true" outlineLevel="0" collapsed="false">
      <c r="A42" s="313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13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13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12" t="s">
        <v>965</v>
      </c>
    </row>
    <row r="47" s="1" customFormat="true" ht="15" hidden="false" customHeight="true" outlineLevel="0" collapsed="false">
      <c r="A47" s="313" t="s">
        <v>12</v>
      </c>
      <c r="B47" s="222" t="n">
        <f aca="false">B32*B42</f>
        <v>1988974</v>
      </c>
    </row>
    <row r="48" s="1" customFormat="true" ht="15" hidden="false" customHeight="true" outlineLevel="0" collapsed="false">
      <c r="A48" s="313" t="s">
        <v>19</v>
      </c>
      <c r="B48" s="222" t="n">
        <f aca="false">B33*B43</f>
        <v>2706735</v>
      </c>
    </row>
    <row r="49" s="1" customFormat="true" ht="15" hidden="false" customHeight="true" outlineLevel="0" collapsed="false">
      <c r="A49" s="313" t="s">
        <v>18</v>
      </c>
      <c r="B49" s="222" t="n">
        <f aca="false">B34*B44</f>
        <v>2359498</v>
      </c>
    </row>
    <row r="51" s="1" customFormat="true" ht="15" hidden="false" customHeight="true" outlineLevel="0" collapsed="false">
      <c r="A51" s="295" t="s">
        <v>966</v>
      </c>
      <c r="B51" s="295"/>
      <c r="C51" s="295"/>
      <c r="D51" s="295"/>
      <c r="E51" s="295"/>
      <c r="F51" s="295"/>
      <c r="G51" s="295"/>
    </row>
    <row r="52" s="1" customFormat="true" ht="15" hidden="false" customHeight="true" outlineLevel="0" collapsed="false">
      <c r="A52" s="312" t="s">
        <v>967</v>
      </c>
      <c r="B52" s="312" t="s">
        <v>968</v>
      </c>
      <c r="C52" s="312" t="s">
        <v>969</v>
      </c>
      <c r="D52" s="312" t="s">
        <v>970</v>
      </c>
      <c r="E52" s="312" t="s">
        <v>971</v>
      </c>
      <c r="F52" s="312" t="s">
        <v>972</v>
      </c>
      <c r="G52" s="312" t="s">
        <v>973</v>
      </c>
    </row>
    <row r="53" s="1" customFormat="tru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s="1" customFormat="true" ht="15" hidden="false" customHeight="true" outlineLevel="0" collapsed="false">
      <c r="A93" s="312" t="s">
        <v>974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975</v>
      </c>
    </row>
    <row r="95" s="1" customFormat="true" ht="15" hidden="false" customHeight="true" outlineLevel="0" collapsed="false">
      <c r="A95" s="1" t="s">
        <v>976</v>
      </c>
    </row>
    <row r="96" s="1" customFormat="true" ht="15" hidden="false" customHeight="true" outlineLevel="0" collapsed="false">
      <c r="A96" s="73" t="s">
        <v>977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4371918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4657485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5279037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5524233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6094350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6279099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6781854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6894438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7008288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7117536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7611054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7330662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7749204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7766349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7716579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7739505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8148939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7727298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8089773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7680546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8130981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7807581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8184648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7848534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8211084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7859112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8284584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7934610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8284584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7859112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8211084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7848534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8264199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7905864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8249427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7819782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8169876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7807581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8225304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7807581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8169876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7819782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7772121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7316166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7155768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6521703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6263175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5600121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5247912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978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4996822.60485891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5433036.85310175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5874972.45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6120168.45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6780578.7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6965327.7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7558375.95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7761253.2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7784809.95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7894057.95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8586221.1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8125242.6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8634077.85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8759574.75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8583394.2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8606320.2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9232458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8594113.2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9155233.35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8529302.55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9178382.7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8674396.2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9232049.7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8715349.2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9258485.7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8725927.2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9350044.35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8819483.85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9368103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8725927.2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9258485.7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8715349.2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9329659.35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8790737.85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9332946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8686597.2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9217277.7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8674396.2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9308823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8674396.2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9217277.7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8686597.2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8729229.45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8092687.95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8040641.85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7189873.05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7021638.3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6177997.8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5916082.05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979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0.104809079571192</v>
      </c>
      <c r="P98" s="75" t="n">
        <f aca="false">IFERROR((P97-P96)/(Model!O109-(Model!O105+Model!O106)),0)</f>
        <v>0.112943849339616</v>
      </c>
      <c r="Q98" s="75" t="n">
        <f aca="false">IFERROR((Q97-Q96)/(Model!P109-(Model!P105+Model!P106)),0)</f>
        <v>0.109246631093696</v>
      </c>
      <c r="R98" s="75" t="n">
        <f aca="false">IFERROR((R97-R96)/(Model!Q109-(Model!Q105+Model!Q106)),0)</f>
        <v>0.116403784103341</v>
      </c>
      <c r="S98" s="75" t="n">
        <f aca="false">IFERROR((S97-S96)/(Model!R109-(Model!R105+Model!R106)),0)</f>
        <v>0.182363839521312</v>
      </c>
      <c r="T98" s="75" t="n">
        <f aca="false">IFERROR((T97-T96)/(Model!S109-(Model!S105+Model!S106)),0)</f>
        <v>0.231509876132827</v>
      </c>
      <c r="U98" s="75" t="n">
        <f aca="false">IFERROR((U97-U96)/(Model!T109-(Model!T105+Model!T106)),0)</f>
        <v>0.280666053562463</v>
      </c>
      <c r="V98" s="75" t="n">
        <f aca="false">IFERROR((V97-V96)/(Model!U109-(Model!U105+Model!U106)),0)</f>
        <v>0.306369718293499</v>
      </c>
      <c r="W98" s="75" t="n">
        <f aca="false">IFERROR((W97-W96)/(Model!V109-(Model!V105+Model!V106)),0)</f>
        <v>0.2882835483117</v>
      </c>
      <c r="X98" s="75" t="n">
        <f aca="false">IFERROR((X97-X96)/(Model!W109-(Model!W105+Model!W106)),0)</f>
        <v>0.252346213770164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0.380452966796564</v>
      </c>
      <c r="AD98" s="75" t="n">
        <f aca="false">IFERROR((AD97-AD96)/(Model!AC109-(Model!AC105+Model!AC106)),0)</f>
        <v>0.464264246127685</v>
      </c>
      <c r="AE98" s="75" t="n">
        <f aca="false">IFERROR((AE97-AE96)/(Model!AD109-(Model!AD105+Model!AD106)),0)</f>
        <v>0.454224143116838</v>
      </c>
      <c r="AF98" s="75" t="n">
        <f aca="false">IFERROR((AF97-AF96)/(Model!AE109-(Model!AE105+Model!AE106)),0)</f>
        <v>0.398435660192018</v>
      </c>
      <c r="AG98" s="75" t="n">
        <f aca="false">IFERROR((AG97-AG96)/(Model!AF109-(Model!AF105+Model!AF106)),0)</f>
        <v>0.399049160779513</v>
      </c>
      <c r="AH98" s="75" t="n">
        <f aca="false">IFERROR((AH97-AH96)/(Model!AG109-(Model!AG105+Model!AG106)),0)</f>
        <v>0.33264260421004</v>
      </c>
      <c r="AI98" s="75" t="n">
        <f aca="false">IFERROR((AI97-AI96)/(Model!AH109-(Model!AH105+Model!AH106)),0)</f>
        <v>0.338815530151904</v>
      </c>
      <c r="AJ98" s="75" t="n">
        <f aca="false">IFERROR((AJ97-AJ96)/(Model!AI109-(Model!AI105+Model!AI106)),0)</f>
        <v>0.35231247745968</v>
      </c>
      <c r="AK98" s="75" t="n">
        <f aca="false">IFERROR((AK97-AK96)/(Model!AJ109-(Model!AJ105+Model!AJ106)),0)</f>
        <v>0.518535237002151</v>
      </c>
      <c r="AL98" s="75" t="n">
        <f aca="false">IFERROR((AL97-AL96)/(Model!AK109-(Model!AK105+Model!AK106)),0)</f>
        <v>0.47391584003396</v>
      </c>
      <c r="AM98" s="75" t="n">
        <f aca="false">IFERROR((AM97-AM96)/(Model!AL109-(Model!AL105+Model!AL106)),0)</f>
        <v>0.462004471571555</v>
      </c>
      <c r="AN98" s="75" t="n">
        <f aca="false">IFERROR((AN97-AN96)/(Model!AM109-(Model!AM105+Model!AM106)),0)</f>
        <v>0.385165630293324</v>
      </c>
      <c r="AO98" s="75" t="n">
        <f aca="false">IFERROR((AO97-AO96)/(Model!AN109-(Model!AN105+Model!AN106)),0)</f>
        <v>0.447528091098749</v>
      </c>
      <c r="AP98" s="75" t="n">
        <f aca="false">IFERROR((AP97-AP96)/(Model!AO109-(Model!AO105+Model!AO106)),0)</f>
        <v>0.552792051372376</v>
      </c>
      <c r="AQ98" s="75" t="n">
        <f aca="false">IFERROR((AQ97-AQ96)/(Model!AP109-(Model!AP105+Model!AP106)),0)</f>
        <v>0.552792051372376</v>
      </c>
      <c r="AR98" s="75" t="n">
        <f aca="false">IFERROR((AR97-AR96)/(Model!AQ109-(Model!AQ105+Model!AQ106)),0)</f>
        <v>0.552792051372376</v>
      </c>
      <c r="AS98" s="75" t="n">
        <f aca="false">IFERROR((AS97-AS96)/(Model!AR109-(Model!AR105+Model!AR106)),0)</f>
        <v>0.6100152452708</v>
      </c>
      <c r="AT98" s="75" t="n">
        <f aca="false">IFERROR((AT97-AT96)/(Model!AS109-(Model!AS105+Model!AS106)),0)</f>
        <v>0.6100152452708</v>
      </c>
      <c r="AU98" s="75" t="n">
        <f aca="false">IFERROR((AU97-AU96)/(Model!AT109-(Model!AT105+Model!AT106)),0)</f>
        <v>0.654255521803975</v>
      </c>
      <c r="AV98" s="75" t="n">
        <f aca="false">IFERROR((AV97-AV96)/(Model!AU109-(Model!AU105+Model!AU106)),0)</f>
        <v>0.562698985644726</v>
      </c>
      <c r="AW98" s="75" t="n">
        <f aca="false">IFERROR((AW97-AW96)/(Model!AV109-(Model!AV105+Model!AV106)),0)</f>
        <v>0.790789984198493</v>
      </c>
      <c r="AX98" s="75" t="n">
        <f aca="false">IFERROR((AX97-AX96)/(Model!AW109-(Model!AW105+Model!AW106)),0)</f>
        <v>0.790789984198493</v>
      </c>
      <c r="AY98" s="75" t="n">
        <f aca="false">IFERROR((AY97-AY96)/(Model!AX109-(Model!AX105+Model!AX106)),0)</f>
        <v>0.813174761122686</v>
      </c>
      <c r="AZ98" s="75" t="n">
        <f aca="false">IFERROR((AZ97-AZ96)/(Model!AY109-(Model!AY105+Model!AY106)),0)</f>
        <v>0.813174761122686</v>
      </c>
      <c r="BA98" s="75" t="n">
        <f aca="false">IFERROR((BA97-BA96)/(Model!AZ109-(Model!AZ105+Model!AZ106)),0)</f>
        <v>0.831232340254143</v>
      </c>
      <c r="BB98" s="75" t="n">
        <f aca="false">IFERROR((BB97-BB96)/(Model!BA109-(Model!BA105+Model!BA106)),0)</f>
        <v>0.846106869022881</v>
      </c>
      <c r="BC98" s="75" t="n">
        <f aca="false">IFERROR((BC97-BC96)/(Model!BB109-(Model!BB105+Model!BB106)),0)</f>
        <v>0.831232340254143</v>
      </c>
      <c r="BD98" s="75" t="n">
        <f aca="false">IFERROR((BD97-BD96)/(Model!BC109-(Model!BC105+Model!BC106)),0)</f>
        <v>0.831232340254143</v>
      </c>
      <c r="BE98" s="75" t="n">
        <f aca="false">IFERROR((BE97-BE96)/(Model!BD109-(Model!BD105+Model!BD106)),0)</f>
        <v>0.860826342475225</v>
      </c>
      <c r="BF98" s="75" t="n">
        <f aca="false">IFERROR((BF97-BF96)/(Model!BE109-(Model!BE105+Model!BE106)),0)</f>
        <v>0.834432915033349</v>
      </c>
      <c r="BG98" s="75" t="n">
        <f aca="false">IFERROR((BG97-BG96)/(Model!BF109-(Model!BF105+Model!BF106)),0)</f>
        <v>0.848772588842975</v>
      </c>
      <c r="BH98" s="75" t="n">
        <f aca="false">IFERROR((BH97-BH96)/(Model!BG109-(Model!BG105+Model!BG106)),0)</f>
        <v>0.863010129314818</v>
      </c>
      <c r="BI98" s="75" t="n">
        <f aca="false">IFERROR((BI97-BI96)/(Model!BH109-(Model!BH105+Model!BH106)),0)</f>
        <v>0.680703340154944</v>
      </c>
      <c r="BJ98" s="75" t="n">
        <f aca="false">IFERROR((BJ97-BJ96)/(Model!BI109-(Model!BI105+Model!BI106)),0)</f>
        <v>1</v>
      </c>
      <c r="BK98" s="75" t="n">
        <f aca="false">IFERROR((BK97-BK96)/(Model!BJ109-(Model!BJ105+Model!BJ106)),0)</f>
        <v>1</v>
      </c>
      <c r="BL98" s="75" t="n">
        <f aca="false">IFERROR((BL97-BL96)/(Model!BK109-(Model!BK105+Model!BK106)),0)</f>
        <v>1</v>
      </c>
      <c r="BM98" s="75" t="n">
        <f aca="false">IFERROR((BM97-BM96)/(Model!BL109-(Model!BL105+Model!BL106)),0)</f>
        <v>1</v>
      </c>
      <c r="BN98" s="75" t="n">
        <f aca="false">IFERROR((BN97-BN96)/(Model!BM109-(Model!BM105+Model!BM106)),0)</f>
        <v>0.999999999999999</v>
      </c>
      <c r="BO98" s="75" t="n">
        <f aca="false">IFERROR((BO97-BO96)/(Model!BN109-(Model!BN105+Model!BN106)),0)</f>
        <v>0.999999999999999</v>
      </c>
      <c r="BP98" s="75" t="n">
        <f aca="false">IFERROR((BP97-BP96)/(Model!BO109-(Model!BO105+Model!BO106)),0)</f>
        <v>1</v>
      </c>
      <c r="BQ98" s="75" t="n">
        <f aca="false">IFERROR((BQ97-BQ96)/(Model!BP109-(Model!BP105+Model!BP106)),0)</f>
        <v>0.999999999999999</v>
      </c>
      <c r="BR98" s="75" t="n">
        <f aca="false">IFERROR((BR97-BR96)/(Model!BQ109-(Model!BQ105+Model!BQ106)),0)</f>
        <v>1</v>
      </c>
      <c r="BS98" s="75" t="n">
        <f aca="false">IFERROR((BS97-BS96)/(Model!BR109-(Model!BR105+Model!BR106)),0)</f>
        <v>0.999999999999999</v>
      </c>
      <c r="BT98" s="75" t="n">
        <f aca="false">IFERROR((BT97-BT96)/(Model!BS109-(Model!BS105+Model!BS106)),0)</f>
        <v>1</v>
      </c>
      <c r="BU98" s="75" t="n">
        <f aca="false">IFERROR((BU97-BU96)/(Model!BT109-(Model!BT105+Model!BT106)),0)</f>
        <v>0.999999999999999</v>
      </c>
      <c r="BV98" s="75" t="n">
        <f aca="false">IFERROR((BV97-BV96)/(Model!BU109-(Model!BU105+Model!BU106)),0)</f>
        <v>1</v>
      </c>
      <c r="BW98" s="75" t="n">
        <f aca="false">IFERROR((BW97-BW96)/(Model!BV109-(Model!BV105+Model!BV106)),0)</f>
        <v>1</v>
      </c>
      <c r="BX98" s="75" t="n">
        <f aca="false">IFERROR((BX97-BX96)/(Model!BW109-(Model!BW105+Model!BW106)),0)</f>
        <v>1</v>
      </c>
      <c r="BY98" s="75" t="n">
        <f aca="false">IFERROR((BY97-BY96)/(Model!BX109-(Model!BX105+Model!BX106)),0)</f>
        <v>0.999999999999999</v>
      </c>
      <c r="BZ98" s="75" t="n">
        <f aca="false">IFERROR((BZ97-BZ96)/(Model!BY109-(Model!BY105+Model!BY106)),0)</f>
        <v>1</v>
      </c>
      <c r="CA98" s="75" t="n">
        <f aca="false">IFERROR((CA97-CA96)/(Model!BZ109-(Model!BZ105+Model!BZ106)),0)</f>
        <v>0.999999999999999</v>
      </c>
      <c r="CB98" s="75" t="n">
        <f aca="false">IFERROR((CB97-CB96)/(Model!CA109-(Model!CA105+Model!CA106)),0)</f>
        <v>1</v>
      </c>
      <c r="CC98" s="75" t="n">
        <f aca="false">IFERROR((CC97-CC96)/(Model!CB109-(Model!CB105+Model!CB106)),0)</f>
        <v>1</v>
      </c>
      <c r="CD98" s="75" t="n">
        <f aca="false">IFERROR((CD97-CD96)/(Model!CC109-(Model!CC105+Model!CC106)),0)</f>
        <v>1</v>
      </c>
      <c r="CE98" s="75" t="n">
        <f aca="false">IFERROR((CE97-CE96)/(Model!CD109-(Model!CD105+Model!CD106)),0)</f>
        <v>0.999999999999999</v>
      </c>
      <c r="CF98" s="75" t="n">
        <f aca="false">IFERROR((CF97-CF96)/(Model!CE109-(Model!CE105+Model!CE106)),0)</f>
        <v>1</v>
      </c>
      <c r="CG98" s="75" t="n">
        <f aca="false">IFERROR((CG97-CG96)/(Model!CF109-(Model!CF105+Model!CF106)),0)</f>
        <v>1</v>
      </c>
      <c r="CH98" s="75" t="n">
        <f aca="false">IFERROR((CH97-CH96)/(Model!CG109-(Model!CG105+Model!CG106)),0)</f>
        <v>1</v>
      </c>
      <c r="CI98" s="75" t="n">
        <f aca="false">IFERROR((CI97-CI96)/(Model!CH109-(Model!CH105+Model!CH106)),0)</f>
        <v>0.999999999999999</v>
      </c>
      <c r="CJ98" s="75" t="n">
        <f aca="false">IFERROR((CJ97-CJ96)/(Model!CI109-(Model!CI105+Model!CI106)),0)</f>
        <v>1</v>
      </c>
      <c r="CK98" s="75" t="n">
        <f aca="false">IFERROR((CK97-CK96)/(Model!CJ109-(Model!CJ105+Model!CJ106)),0)</f>
        <v>1</v>
      </c>
      <c r="CL98" s="75" t="n">
        <f aca="false">IFERROR((CL97-CL96)/(Model!CK109-(Model!CK105+Model!CK106)),0)</f>
        <v>1</v>
      </c>
      <c r="CM98" s="75" t="n">
        <f aca="false">IFERROR((CM97-CM96)/(Model!CL109-(Model!CL105+Model!CL106)),0)</f>
        <v>1</v>
      </c>
      <c r="CN98" s="75" t="n">
        <f aca="false">IFERROR((CN97-CN96)/(Model!CM109-(Model!CM105+Model!CM106)),0)</f>
        <v>1</v>
      </c>
      <c r="CO98" s="75" t="n">
        <f aca="false">IFERROR((CO97-CO96)/(Model!CN109-(Model!CN105+Model!CN106)),0)</f>
        <v>1</v>
      </c>
      <c r="CP98" s="75" t="n">
        <f aca="false">IFERROR((CP97-CP96)/(Model!CO109-(Model!CO105+Model!CO106)),0)</f>
        <v>1</v>
      </c>
      <c r="CQ98" s="75" t="n">
        <f aca="false">IFERROR((CQ97-CQ96)/(Model!CP109-(Model!CP105+Model!CP106)),0)</f>
        <v>1</v>
      </c>
      <c r="CR98" s="75" t="n">
        <f aca="false">IFERROR((CR97-CR96)/(Model!CQ109-(Model!CQ105+Model!CQ106)),0)</f>
        <v>1</v>
      </c>
      <c r="CS98" s="75" t="n">
        <f aca="false">IFERROR((CS97-CS96)/(Model!CR109-(Model!CR105+Model!CR106)),0)</f>
        <v>1</v>
      </c>
      <c r="CT98" s="75" t="n">
        <f aca="false">IFERROR((CT97-CT96)/(Model!CS109-(Model!CS105+Model!CS106)),0)</f>
        <v>1</v>
      </c>
      <c r="CU98" s="75" t="n">
        <f aca="false">IFERROR((CU97-CU96)/(Model!CT109-(Model!CT105+Model!CT106)),0)</f>
        <v>1</v>
      </c>
      <c r="CV98" s="75" t="n">
        <f aca="false">IFERROR((CV97-CV96)/(Model!CU109-(Model!CU105+Model!CU106)),0)</f>
        <v>1</v>
      </c>
      <c r="CW98" s="75" t="n">
        <f aca="false">IFERROR((CW97-CW96)/(Model!CV109-(Model!CV105+Model!CV106)),0)</f>
        <v>1</v>
      </c>
      <c r="CX98" s="75" t="n">
        <f aca="false">IFERROR((CX97-CX96)/(Model!CW109-(Model!CW105+Model!CW106)),0)</f>
        <v>1</v>
      </c>
      <c r="CY98" s="75" t="n">
        <f aca="false">IFERROR((CY97-CY96)/(Model!CX109-(Model!CX105+Model!CX106)),0)</f>
        <v>0.999999999999999</v>
      </c>
      <c r="CZ98" s="75" t="n">
        <f aca="false">IFERROR((CZ97-CZ96)/(Model!CY109-(Model!CY105+Model!CY106)),0)</f>
        <v>1</v>
      </c>
      <c r="DA98" s="75" t="n">
        <f aca="false">IFERROR((DA97-DA96)/(Model!CZ109-(Model!CZ105+Model!CZ106)),0)</f>
        <v>1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s="1" customFormat="true" ht="15" hidden="false" customHeight="true" outlineLevel="0" collapsed="false">
      <c r="A99" s="73" t="s">
        <v>980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1446747.85</v>
      </c>
      <c r="J99" s="74" t="n">
        <f aca="false">Model!I109+SUM(Model!I113:I143)+Model!I145-(Model!I105+Model!I106)</f>
        <v>154691.698755207</v>
      </c>
      <c r="K99" s="74" t="n">
        <f aca="false">Model!J109+SUM(Model!J113:J143)+Model!J145-(Model!J105+Model!J106)</f>
        <v>309854.933953504</v>
      </c>
      <c r="L99" s="74" t="n">
        <f aca="false">Model!K109+SUM(Model!K113:K143)+Model!K145-(Model!K105+Model!K106)</f>
        <v>348055.174813393</v>
      </c>
      <c r="M99" s="74" t="n">
        <f aca="false">Model!L109+SUM(Model!L113:L143)+Model!L145-(Model!L105+Model!L106)</f>
        <v>289062.77513454</v>
      </c>
      <c r="N99" s="74" t="n">
        <f aca="false">Model!M109+SUM(Model!M113:M143)+Model!M145-(Model!M105+Model!M106)</f>
        <v>364875.675991634</v>
      </c>
      <c r="O99" s="74" t="n">
        <f aca="false">Model!N109+SUM(Model!N113:N143)+Model!N145-(Model!N105+Model!N106)</f>
        <v>386026.006587297</v>
      </c>
      <c r="P99" s="74" t="n">
        <f aca="false">Model!O109+SUM(Model!O113:O143)+Model!O145-(Model!O105+Model!O106)</f>
        <v>384692.466587298</v>
      </c>
      <c r="Q99" s="74" t="n">
        <f aca="false">Model!P109+SUM(Model!P113:P143)+Model!P145-(Model!P105+Model!P106)</f>
        <v>412090.046587297</v>
      </c>
      <c r="R99" s="74" t="n">
        <f aca="false">Model!Q109+SUM(Model!Q113:Q143)+Model!Q145-(Model!Q105+Model!Q106)</f>
        <v>352132.470287298</v>
      </c>
      <c r="S99" s="74" t="n">
        <f aca="false">Model!R109+SUM(Model!R113:R143)+Model!R145-(Model!R105+Model!R106)</f>
        <v>463523.297437765</v>
      </c>
      <c r="T99" s="74" t="n">
        <f aca="false">Model!S109+SUM(Model!S113:S143)+Model!S145-(Model!S105+Model!S106)</f>
        <v>610781.452314514</v>
      </c>
      <c r="U99" s="74" t="n">
        <f aca="false">Model!T109+SUM(Model!T113:T143)+Model!T145-(Model!T105+Model!T106)</f>
        <v>815873.422448463</v>
      </c>
      <c r="V99" s="74" t="n">
        <f aca="false">Model!U109+SUM(Model!U113:U143)+Model!U145-(Model!U105+Model!U106)</f>
        <v>707432.452448462</v>
      </c>
      <c r="W99" s="74" t="n">
        <f aca="false">Model!V109+SUM(Model!V113:V143)+Model!V145-(Model!V105+Model!V106)</f>
        <v>781719.822448465</v>
      </c>
      <c r="X99" s="74" t="n">
        <f aca="false">Model!W109+SUM(Model!W113:W143)+Model!W145-(Model!W105+Model!W106)</f>
        <v>960930.252448465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790334.841929156</v>
      </c>
      <c r="AD99" s="74" t="n">
        <f aca="false">Model!AC109+SUM(Model!AC113:AC143)+Model!AC145-(Model!AC105+Model!AC106)</f>
        <v>552076.029759601</v>
      </c>
      <c r="AE99" s="74" t="n">
        <f aca="false">Model!AD109+SUM(Model!AD113:AD143)+Model!AD145-(Model!AD105+Model!AD106)</f>
        <v>575025.939759601</v>
      </c>
      <c r="AF99" s="74" t="n">
        <f aca="false">Model!AE109+SUM(Model!AE113:AE143)+Model!AE145-(Model!AE105+Model!AE106)</f>
        <v>723617.590628148</v>
      </c>
      <c r="AG99" s="74" t="n">
        <f aca="false">Model!AF109+SUM(Model!AF113:AF143)+Model!AF145-(Model!AF105+Model!AF106)</f>
        <v>950887.29122381</v>
      </c>
      <c r="AH99" s="74" t="n">
        <f aca="false">Model!AG109+SUM(Model!AG113:AG143)+Model!AG145-(Model!AG105+Model!AG106)</f>
        <v>688034.720032486</v>
      </c>
      <c r="AI99" s="74" t="n">
        <f aca="false">Model!AH109+SUM(Model!AH113:AH143)+Model!AH145-(Model!AH105+Model!AH106)</f>
        <v>666641.170032485</v>
      </c>
      <c r="AJ99" s="74" t="n">
        <f aca="false">Model!AI109+SUM(Model!AI113:AI143)+Model!AI145-(Model!AI105+Model!AI106)</f>
        <v>878763.679600236</v>
      </c>
      <c r="AK99" s="74" t="n">
        <f aca="false">Model!AJ109+SUM(Model!AJ113:AJ143)+Model!AJ145-(Model!AJ105+Model!AJ106)</f>
        <v>619007.7688846</v>
      </c>
      <c r="AL99" s="74" t="n">
        <f aca="false">Model!AK109+SUM(Model!AK113:AK143)+Model!AK145-(Model!AK105+Model!AK106)</f>
        <v>477734.27757485</v>
      </c>
      <c r="AM99" s="74" t="n">
        <f aca="false">Model!AL109+SUM(Model!AL113:AL143)+Model!AL145-(Model!AL105+Model!AL106)</f>
        <v>643405.99131644</v>
      </c>
      <c r="AN99" s="74" t="n">
        <f aca="false">Model!AM109+SUM(Model!AM113:AM143)+Model!AM145-(Model!AM105+Model!AM106)</f>
        <v>292292.920558677</v>
      </c>
      <c r="AO99" s="74" t="n">
        <f aca="false">Model!AN109+SUM(Model!AN113:AN143)+Model!AN145-(Model!AN105+Model!AN106)</f>
        <v>183810.870558678</v>
      </c>
      <c r="AP99" s="74" t="n">
        <f aca="false">Model!AO109+SUM(Model!AO113:AO143)+Model!AO145-(Model!AO105+Model!AO106)</f>
        <v>242510.150774158</v>
      </c>
      <c r="AQ99" s="74" t="n">
        <f aca="false">Model!AP109+SUM(Model!AP113:AP143)+Model!AP145-(Model!AP105+Model!AP106)</f>
        <v>242510.150774158</v>
      </c>
      <c r="AR99" s="74" t="n">
        <f aca="false">Model!AQ109+SUM(Model!AQ113:AQ143)+Model!AQ145-(Model!AQ105+Model!AQ106)</f>
        <v>242510.150774158</v>
      </c>
      <c r="AS99" s="74" t="n">
        <f aca="false">Model!AR109+SUM(Model!AR113:AR143)+Model!AR145-(Model!AR105+Model!AR106)</f>
        <v>350862.050774157</v>
      </c>
      <c r="AT99" s="74" t="n">
        <f aca="false">Model!AS109+SUM(Model!AS113:AS143)+Model!AS145-(Model!AS105+Model!AS106)</f>
        <v>350862.050774157</v>
      </c>
      <c r="AU99" s="74" t="n">
        <f aca="false">Model!AT109+SUM(Model!AT113:AT143)+Model!AT145-(Model!AT105+Model!AT106)</f>
        <v>459213.950774158</v>
      </c>
      <c r="AV99" s="74" t="n">
        <f aca="false">Model!AU109+SUM(Model!AU113:AU143)+Model!AU145-(Model!AU105+Model!AU106)</f>
        <v>882346.784370496</v>
      </c>
      <c r="AW99" s="74" t="n">
        <f aca="false">Model!AV109+SUM(Model!AV113:AV143)+Model!AV145-(Model!AV105+Model!AV106)</f>
        <v>257670.591858027</v>
      </c>
      <c r="AX99" s="74" t="n">
        <f aca="false">Model!AW109+SUM(Model!AW113:AW143)+Model!AW145-(Model!AW105+Model!AW106)</f>
        <v>257670.591858027</v>
      </c>
      <c r="AY99" s="74" t="n">
        <f aca="false">Model!AX109+SUM(Model!AX113:AX143)+Model!AX145-(Model!AX105+Model!AX106)</f>
        <v>347963.841858027</v>
      </c>
      <c r="AZ99" s="74" t="n">
        <f aca="false">Model!AY109+SUM(Model!AY113:AY143)+Model!AY145-(Model!AY105+Model!AY106)</f>
        <v>347963.841858027</v>
      </c>
      <c r="BA99" s="74" t="n">
        <f aca="false">Model!AZ109+SUM(Model!AZ113:AZ143)+Model!AZ145-(Model!AZ105+Model!AZ106)</f>
        <v>438257.091858027</v>
      </c>
      <c r="BB99" s="74" t="n">
        <f aca="false">Model!BA109+SUM(Model!BA113:BA143)+Model!BA145-(Model!BA105+Model!BA106)</f>
        <v>518631.851877816</v>
      </c>
      <c r="BC99" s="74" t="n">
        <f aca="false">Model!BB109+SUM(Model!BB113:BB143)+Model!BB145-(Model!BB105+Model!BB106)</f>
        <v>428338.601877816</v>
      </c>
      <c r="BD99" s="74" t="n">
        <f aca="false">Model!BC109+SUM(Model!BC113:BC143)+Model!BC145-(Model!BC105+Model!BC106)</f>
        <v>428338.601877816</v>
      </c>
      <c r="BE99" s="74" t="n">
        <f aca="false">Model!BD109+SUM(Model!BD113:BD143)+Model!BD145-(Model!BD105+Model!BD106)</f>
        <v>626983.751877816</v>
      </c>
      <c r="BF99" s="74" t="n">
        <f aca="false">Model!BE109+SUM(Model!BE113:BE143)+Model!BE145-(Model!BE105+Model!BE106)</f>
        <v>446397.251877817</v>
      </c>
      <c r="BG99" s="74" t="n">
        <f aca="false">Model!BF109+SUM(Model!BF113:BF143)+Model!BF145-(Model!BF105+Model!BF106)</f>
        <v>536690.501877816</v>
      </c>
      <c r="BH99" s="74" t="n">
        <f aca="false">Model!BG109+SUM(Model!BG113:BG143)+Model!BG145-(Model!BG105+Model!BG106)</f>
        <v>645042.401877817</v>
      </c>
      <c r="BI99" s="74" t="n">
        <f aca="false">Model!BH109+SUM(Model!BH113:BH143)+Model!BH145-(Model!BH105+Model!BH106)</f>
        <v>767568.126933417</v>
      </c>
      <c r="BJ99" s="74" t="n">
        <f aca="false">Model!BI109+SUM(Model!BI113:BI143)+Model!BI145-(Model!BI105+Model!BI106)</f>
        <v>360972.21100927</v>
      </c>
      <c r="BK99" s="74" t="n">
        <f aca="false">Model!BJ109+SUM(Model!BJ113:BJ143)+Model!BJ145-(Model!BJ105+Model!BJ106)</f>
        <v>577676.01100927</v>
      </c>
      <c r="BL99" s="74" t="n">
        <f aca="false">Model!BK109+SUM(Model!BK113:BK143)+Model!BK145-(Model!BK105+Model!BK106)</f>
        <v>360972.21100927</v>
      </c>
      <c r="BM99" s="74" t="n">
        <f aca="false">Model!BL109+SUM(Model!BL113:BL143)+Model!BL145-(Model!BL105+Model!BL106)</f>
        <v>559617.361009269</v>
      </c>
      <c r="BN99" s="74" t="n">
        <f aca="false">Model!BM109+SUM(Model!BM113:BM143)+Model!BM145-(Model!BM105+Model!BM106)</f>
        <v>332796.701229455</v>
      </c>
      <c r="BO99" s="74" t="n">
        <f aca="false">Model!BN109+SUM(Model!BN113:BN143)+Model!BN145-(Model!BN105+Model!BN106)</f>
        <v>531441.851229455</v>
      </c>
      <c r="BP99" s="74" t="n">
        <f aca="false">Model!BO109+SUM(Model!BO113:BO143)+Model!BO145-(Model!BO105+Model!BO106)</f>
        <v>350855.351229455</v>
      </c>
      <c r="BQ99" s="74" t="n">
        <f aca="false">Model!BP109+SUM(Model!BP113:BP143)+Model!BP145-(Model!BP105+Model!BP106)</f>
        <v>531441.851229455</v>
      </c>
      <c r="BR99" s="74" t="n">
        <f aca="false">Model!BQ109+SUM(Model!BQ113:BQ143)+Model!BQ145-(Model!BQ105+Model!BQ106)</f>
        <v>350855.351229455</v>
      </c>
      <c r="BS99" s="74" t="n">
        <f aca="false">Model!BR109+SUM(Model!BR113:BR143)+Model!BR145-(Model!BR105+Model!BR106)</f>
        <v>531441.851229455</v>
      </c>
      <c r="BT99" s="74" t="n">
        <f aca="false">Model!BS109+SUM(Model!BS113:BS143)+Model!BS145-(Model!BS105+Model!BS106)</f>
        <v>350855.351229455</v>
      </c>
      <c r="BU99" s="74" t="n">
        <f aca="false">Model!BT109+SUM(Model!BT113:BT143)+Model!BT145-(Model!BT105+Model!BT106)</f>
        <v>549500.501229456</v>
      </c>
      <c r="BV99" s="74" t="n">
        <f aca="false">Model!BU109+SUM(Model!BU113:BU143)+Model!BU145-(Model!BU105+Model!BU106)</f>
        <v>368914.001229455</v>
      </c>
      <c r="BW99" s="74" t="n">
        <f aca="false">Model!BV109+SUM(Model!BV113:BV143)+Model!BV145-(Model!BV105+Model!BV106)</f>
        <v>567559.151229455</v>
      </c>
      <c r="BX99" s="74" t="n">
        <f aca="false">Model!BW109+SUM(Model!BW113:BW143)+Model!BW145-(Model!BW105+Model!BW106)</f>
        <v>350855.351229455</v>
      </c>
      <c r="BY99" s="74" t="n">
        <f aca="false">Model!BX109+SUM(Model!BX113:BX143)+Model!BX145-(Model!BX105+Model!BX106)</f>
        <v>531441.851229455</v>
      </c>
      <c r="BZ99" s="74" t="n">
        <f aca="false">Model!BY109+SUM(Model!BY113:BY143)+Model!BY145-(Model!BY105+Model!BY106)</f>
        <v>340536.154254044</v>
      </c>
      <c r="CA99" s="74" t="n">
        <f aca="false">Model!BZ109+SUM(Model!BZ113:BZ143)+Model!BZ145-(Model!BZ105+Model!BZ106)</f>
        <v>539181.304254045</v>
      </c>
      <c r="CB99" s="74" t="n">
        <f aca="false">Model!CA109+SUM(Model!CA113:CA143)+Model!CA145-(Model!CA105+Model!CA106)</f>
        <v>358594.804254044</v>
      </c>
      <c r="CC99" s="74" t="n">
        <f aca="false">Model!CB109+SUM(Model!CB113:CB143)+Model!CB145-(Model!CB105+Model!CB106)</f>
        <v>557239.954254044</v>
      </c>
      <c r="CD99" s="74" t="n">
        <f aca="false">Model!CC109+SUM(Model!CC113:CC143)+Model!CC145-(Model!CC105+Model!CC106)</f>
        <v>340536.154254044</v>
      </c>
      <c r="CE99" s="74" t="n">
        <f aca="false">Model!CD109+SUM(Model!CD113:CD143)+Model!CD145-(Model!CD105+Model!CD106)</f>
        <v>521122.654254044</v>
      </c>
      <c r="CF99" s="74" t="n">
        <f aca="false">Model!CE109+SUM(Model!CE113:CE143)+Model!CE145-(Model!CE105+Model!CE106)</f>
        <v>340536.154254044</v>
      </c>
      <c r="CG99" s="74" t="n">
        <f aca="false">Model!CF109+SUM(Model!CF113:CF143)+Model!CF145-(Model!CF105+Model!CF106)</f>
        <v>557239.954254044</v>
      </c>
      <c r="CH99" s="74" t="n">
        <f aca="false">Model!CG109+SUM(Model!CG113:CG143)+Model!CG145-(Model!CG105+Model!CG106)</f>
        <v>340536.154254044</v>
      </c>
      <c r="CI99" s="74" t="n">
        <f aca="false">Model!CH109+SUM(Model!CH113:CH143)+Model!CH145-(Model!CH105+Model!CH106)</f>
        <v>521122.654254044</v>
      </c>
      <c r="CJ99" s="74" t="n">
        <f aca="false">Model!CI109+SUM(Model!CI113:CI143)+Model!CI145-(Model!CI105+Model!CI106)</f>
        <v>340536.154254044</v>
      </c>
      <c r="CK99" s="74" t="n">
        <f aca="false">Model!CJ109+SUM(Model!CJ113:CJ143)+Model!CJ145-(Model!CJ105+Model!CJ106)</f>
        <v>430829.404254044</v>
      </c>
      <c r="CL99" s="74" t="n">
        <f aca="false">Model!CK109+SUM(Model!CK113:CK143)+Model!CK145-(Model!CK105+Model!CK106)</f>
        <v>239717.323339125</v>
      </c>
      <c r="CM99" s="74" t="n">
        <f aca="false">Model!CL109+SUM(Model!CL113:CL143)+Model!CL145-(Model!CL105+Model!CL106)</f>
        <v>348069.223339125</v>
      </c>
      <c r="CN99" s="74" t="n">
        <f aca="false">Model!CM109+SUM(Model!CM113:CM143)+Model!CM145-(Model!CM105+Model!CM106)</f>
        <v>131365.423339125</v>
      </c>
      <c r="CO99" s="74" t="n">
        <f aca="false">Model!CN109+SUM(Model!CN113:CN143)+Model!CN145-(Model!CN105+Model!CN106)</f>
        <v>221658.673339125</v>
      </c>
      <c r="CP99" s="74" t="n">
        <f aca="false">Model!CO109+SUM(Model!CO113:CO143)+Model!CO145-(Model!CO105+Model!CO106)</f>
        <v>41072.173339125</v>
      </c>
      <c r="CQ99" s="74" t="n">
        <f aca="false">Model!CP109+SUM(Model!CP113:CP143)+Model!CP145-(Model!CP105+Model!CP106)</f>
        <v>131365.423339125</v>
      </c>
      <c r="CR99" s="74" t="n">
        <f aca="false">Model!CQ109+SUM(Model!CQ113:CQ143)+Model!CQ145-(Model!CQ105+Model!CQ106)</f>
        <v>-49221.0766608751</v>
      </c>
      <c r="CS99" s="74" t="n">
        <f aca="false">Model!CR109+SUM(Model!CR113:CR143)+Model!CR145-(Model!CR105+Model!CR106)</f>
        <v>59130.8233391253</v>
      </c>
      <c r="CT99" s="74" t="n">
        <f aca="false">Model!CS109+SUM(Model!CS113:CS143)+Model!CS145-(Model!CS105+Model!CS106)</f>
        <v>-157572.976660875</v>
      </c>
      <c r="CU99" s="74" t="n">
        <f aca="false">Model!CT109+SUM(Model!CT113:CT143)+Model!CT145-(Model!CT105+Model!CT106)</f>
        <v>-3189.0491438976</v>
      </c>
      <c r="CV99" s="74" t="n">
        <f aca="false">Model!CU109+SUM(Model!CU113:CU143)+Model!CU145-(Model!CU105+Model!CU106)</f>
        <v>-183775.549143898</v>
      </c>
      <c r="CW99" s="74" t="n">
        <f aca="false">Model!CV109+SUM(Model!CV113:CV143)+Model!CV145-(Model!CV105+Model!CV106)</f>
        <v>-93482.2991438976</v>
      </c>
      <c r="CX99" s="74" t="n">
        <f aca="false">Model!CW109+SUM(Model!CW113:CW143)+Model!CW145-(Model!CW105+Model!CW106)</f>
        <v>-283523.078126776</v>
      </c>
      <c r="CY99" s="74" t="n">
        <f aca="false">Model!CX109+SUM(Model!CX113:CX143)+Model!CX145-(Model!CX105+Model!CX106)</f>
        <v>-175171.178126775</v>
      </c>
      <c r="CZ99" s="74" t="n">
        <f aca="false">Model!CY109+SUM(Model!CY113:CY143)+Model!CY145-(Model!CY105+Model!CY106)</f>
        <v>-391874.978126776</v>
      </c>
      <c r="DA99" s="74" t="n">
        <f aca="false">Model!CZ109+SUM(Model!CZ113:CZ143)+Model!CZ145-(Model!CZ105+Model!CZ106)</f>
        <v>-301581.728126776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s="1" customFormat="true" ht="15" hidden="false" customHeight="true" outlineLevel="0" collapsed="false">
      <c r="A100" s="73" t="s">
        <v>981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40459.0304409575</v>
      </c>
      <c r="P100" s="76" t="n">
        <f aca="false">P98*P99</f>
        <v>43448.6479883209</v>
      </c>
      <c r="Q100" s="76" t="n">
        <f aca="false">Q98*Q99</f>
        <v>45019.4492969063</v>
      </c>
      <c r="R100" s="76" t="n">
        <f aca="false">R98*R99</f>
        <v>40989.5520470986</v>
      </c>
      <c r="S100" s="76" t="n">
        <f aca="false">S98*S99</f>
        <v>84529.88822833</v>
      </c>
      <c r="T100" s="76" t="n">
        <f aca="false">T98*T99</f>
        <v>141401.938369561</v>
      </c>
      <c r="U100" s="76" t="n">
        <f aca="false">U98*U99</f>
        <v>228987.97368511</v>
      </c>
      <c r="V100" s="76" t="n">
        <f aca="false">V98*V99</f>
        <v>216735.881168315</v>
      </c>
      <c r="W100" s="76" t="n">
        <f aca="false">W98*W99</f>
        <v>225356.964201036</v>
      </c>
      <c r="X100" s="76" t="n">
        <f aca="false">X98*X99</f>
        <v>242487.110902578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300685.235374641</v>
      </c>
      <c r="AD100" s="76" t="n">
        <f aca="false">AD98*AD99</f>
        <v>256309.161761507</v>
      </c>
      <c r="AE100" s="76" t="n">
        <f aca="false">AE98*AE99</f>
        <v>261190.66475726</v>
      </c>
      <c r="AF100" s="76" t="n">
        <f aca="false">AF98*AF99</f>
        <v>288315.052448484</v>
      </c>
      <c r="AG100" s="76" t="n">
        <f aca="false">AG98*AG99</f>
        <v>379450.775558765</v>
      </c>
      <c r="AH100" s="76" t="n">
        <f aca="false">AH98*AH99</f>
        <v>228869.661058531</v>
      </c>
      <c r="AI100" s="76" t="n">
        <f aca="false">AI98*AI99</f>
        <v>225868.381445642</v>
      </c>
      <c r="AJ100" s="76" t="n">
        <f aca="false">AJ98*AJ99</f>
        <v>309599.409061544</v>
      </c>
      <c r="AK100" s="76" t="n">
        <f aca="false">AK98*AK99</f>
        <v>320977.340144749</v>
      </c>
      <c r="AL100" s="76" t="n">
        <f aca="false">AL98*AL99</f>
        <v>226405.841469902</v>
      </c>
      <c r="AM100" s="76" t="n">
        <f aca="false">AM98*AM99</f>
        <v>297256.445024124</v>
      </c>
      <c r="AN100" s="76" t="n">
        <f aca="false">AN98*AN99</f>
        <v>112581.186977259</v>
      </c>
      <c r="AO100" s="76" t="n">
        <f aca="false">AO98*AO99</f>
        <v>82260.5280243244</v>
      </c>
      <c r="AP100" s="76" t="n">
        <f aca="false">AP98*AP99</f>
        <v>134057.683725071</v>
      </c>
      <c r="AQ100" s="76" t="n">
        <f aca="false">AQ98*AQ99</f>
        <v>134057.683725071</v>
      </c>
      <c r="AR100" s="76" t="n">
        <f aca="false">AR98*AR99</f>
        <v>134057.683725071</v>
      </c>
      <c r="AS100" s="76" t="n">
        <f aca="false">AS98*AS99</f>
        <v>214031.199959213</v>
      </c>
      <c r="AT100" s="76" t="n">
        <f aca="false">AT98*AT99</f>
        <v>214031.199959213</v>
      </c>
      <c r="AU100" s="76" t="n">
        <f aca="false">AU98*AU99</f>
        <v>300443.262983411</v>
      </c>
      <c r="AV100" s="76" t="n">
        <f aca="false">AV98*AV99</f>
        <v>496495.640552163</v>
      </c>
      <c r="AW100" s="76" t="n">
        <f aca="false">AW98*AW99</f>
        <v>203763.323263825</v>
      </c>
      <c r="AX100" s="76" t="n">
        <f aca="false">AX98*AX99</f>
        <v>203763.323263825</v>
      </c>
      <c r="AY100" s="76" t="n">
        <f aca="false">AY98*AY99</f>
        <v>282955.413982233</v>
      </c>
      <c r="AZ100" s="76" t="n">
        <f aca="false">AZ98*AZ99</f>
        <v>282955.413982233</v>
      </c>
      <c r="BA100" s="76" t="n">
        <f aca="false">BA98*BA99</f>
        <v>364293.468098122</v>
      </c>
      <c r="BB100" s="76" t="n">
        <f aca="false">BB98*BB99</f>
        <v>438817.972367878</v>
      </c>
      <c r="BC100" s="76" t="n">
        <f aca="false">BC98*BC99</f>
        <v>356048.898460085</v>
      </c>
      <c r="BD100" s="76" t="n">
        <f aca="false">BD98*BD99</f>
        <v>356048.898460085</v>
      </c>
      <c r="BE100" s="76" t="n">
        <f aca="false">BE98*BE99</f>
        <v>539724.129920374</v>
      </c>
      <c r="BF100" s="76" t="n">
        <f aca="false">BF98*BF99</f>
        <v>372488.560147283</v>
      </c>
      <c r="BG100" s="76" t="n">
        <f aca="false">BG98*BG99</f>
        <v>455528.186686269</v>
      </c>
      <c r="BH100" s="76" t="n">
        <f aca="false">BH98*BH99</f>
        <v>556678.126658116</v>
      </c>
      <c r="BI100" s="76" t="n">
        <f aca="false">BI98*BI99</f>
        <v>522486.187800051</v>
      </c>
      <c r="BJ100" s="76" t="n">
        <f aca="false">BJ98*BJ99</f>
        <v>360972.21100927</v>
      </c>
      <c r="BK100" s="76" t="n">
        <f aca="false">BK98*BK99</f>
        <v>577676.01100927</v>
      </c>
      <c r="BL100" s="76" t="n">
        <f aca="false">BL98*BL99</f>
        <v>360972.21100927</v>
      </c>
      <c r="BM100" s="76" t="n">
        <f aca="false">BM98*BM99</f>
        <v>559617.361009269</v>
      </c>
      <c r="BN100" s="76" t="n">
        <f aca="false">BN98*BN99</f>
        <v>332796.701229455</v>
      </c>
      <c r="BO100" s="76" t="n">
        <f aca="false">BO98*BO99</f>
        <v>531441.851229455</v>
      </c>
      <c r="BP100" s="76" t="n">
        <f aca="false">BP98*BP99</f>
        <v>350855.351229456</v>
      </c>
      <c r="BQ100" s="76" t="n">
        <f aca="false">BQ98*BQ99</f>
        <v>531441.851229455</v>
      </c>
      <c r="BR100" s="76" t="n">
        <f aca="false">BR98*BR99</f>
        <v>350855.351229456</v>
      </c>
      <c r="BS100" s="76" t="n">
        <f aca="false">BS98*BS99</f>
        <v>531441.851229455</v>
      </c>
      <c r="BT100" s="76" t="n">
        <f aca="false">BT98*BT99</f>
        <v>350855.351229456</v>
      </c>
      <c r="BU100" s="76" t="n">
        <f aca="false">BU98*BU99</f>
        <v>549500.501229455</v>
      </c>
      <c r="BV100" s="76" t="n">
        <f aca="false">BV98*BV99</f>
        <v>368914.001229455</v>
      </c>
      <c r="BW100" s="76" t="n">
        <f aca="false">BW98*BW99</f>
        <v>567559.151229455</v>
      </c>
      <c r="BX100" s="76" t="n">
        <f aca="false">BX98*BX99</f>
        <v>350855.351229456</v>
      </c>
      <c r="BY100" s="76" t="n">
        <f aca="false">BY98*BY99</f>
        <v>531441.851229455</v>
      </c>
      <c r="BZ100" s="76" t="n">
        <f aca="false">BZ98*BZ99</f>
        <v>340536.154254045</v>
      </c>
      <c r="CA100" s="76" t="n">
        <f aca="false">CA98*CA99</f>
        <v>539181.304254044</v>
      </c>
      <c r="CB100" s="76" t="n">
        <f aca="false">CB98*CB99</f>
        <v>358594.804254044</v>
      </c>
      <c r="CC100" s="76" t="n">
        <f aca="false">CC98*CC99</f>
        <v>557239.954254044</v>
      </c>
      <c r="CD100" s="76" t="n">
        <f aca="false">CD98*CD99</f>
        <v>340536.154254045</v>
      </c>
      <c r="CE100" s="76" t="n">
        <f aca="false">CE98*CE99</f>
        <v>521122.654254044</v>
      </c>
      <c r="CF100" s="76" t="n">
        <f aca="false">CF98*CF99</f>
        <v>340536.154254045</v>
      </c>
      <c r="CG100" s="76" t="n">
        <f aca="false">CG98*CG99</f>
        <v>557239.954254044</v>
      </c>
      <c r="CH100" s="76" t="n">
        <f aca="false">CH98*CH99</f>
        <v>340536.154254045</v>
      </c>
      <c r="CI100" s="76" t="n">
        <f aca="false">CI98*CI99</f>
        <v>521122.654254044</v>
      </c>
      <c r="CJ100" s="76" t="n">
        <f aca="false">CJ98*CJ99</f>
        <v>340536.154254045</v>
      </c>
      <c r="CK100" s="76" t="n">
        <f aca="false">CK98*CK99</f>
        <v>430829.404254045</v>
      </c>
      <c r="CL100" s="76" t="n">
        <f aca="false">CL98*CL99</f>
        <v>239717.323339125</v>
      </c>
      <c r="CM100" s="76" t="n">
        <f aca="false">CM98*CM99</f>
        <v>348069.223339125</v>
      </c>
      <c r="CN100" s="76" t="n">
        <f aca="false">CN98*CN99</f>
        <v>131365.423339125</v>
      </c>
      <c r="CO100" s="76" t="n">
        <f aca="false">CO98*CO99</f>
        <v>221658.673339125</v>
      </c>
      <c r="CP100" s="76" t="n">
        <f aca="false">CP98*CP99</f>
        <v>41072.173339125</v>
      </c>
      <c r="CQ100" s="76" t="n">
        <f aca="false">CQ98*CQ99</f>
        <v>131365.423339125</v>
      </c>
      <c r="CR100" s="76" t="n">
        <f aca="false">CR98*CR99</f>
        <v>-49221.0766608751</v>
      </c>
      <c r="CS100" s="76" t="n">
        <f aca="false">CS98*CS99</f>
        <v>59130.8233391253</v>
      </c>
      <c r="CT100" s="76" t="n">
        <f aca="false">CT98*CT99</f>
        <v>-157572.976660875</v>
      </c>
      <c r="CU100" s="76" t="n">
        <f aca="false">CU98*CU99</f>
        <v>-3189.0491438976</v>
      </c>
      <c r="CV100" s="76" t="n">
        <f aca="false">CV98*CV99</f>
        <v>-183775.549143898</v>
      </c>
      <c r="CW100" s="76" t="n">
        <f aca="false">CW98*CW99</f>
        <v>-93482.2991438976</v>
      </c>
      <c r="CX100" s="76" t="n">
        <f aca="false">CX98*CX99</f>
        <v>-283523.078126776</v>
      </c>
      <c r="CY100" s="76" t="n">
        <f aca="false">CY98*CY99</f>
        <v>-175171.178126775</v>
      </c>
      <c r="CZ100" s="76" t="n">
        <f aca="false">CZ98*CZ99</f>
        <v>-391874.978126776</v>
      </c>
      <c r="DA100" s="76" t="n">
        <f aca="false">DA98*DA99</f>
        <v>-301581.728126776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982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1371810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1384245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1390500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1392360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1390500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1384245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1371810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1036560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1075980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1089450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1075980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1036560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1451361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1482528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1508946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1531596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1550154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1562811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1566621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1566621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1562811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1550154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1531596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1508946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1482528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1451361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1036560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1075980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1089450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1075980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1036560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1371810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1384245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1390500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1392360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1390500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1384245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1371810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983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s="1" customFormat="true" ht="15" hidden="false" customHeight="true" outlineLevel="0" collapsed="false">
      <c r="A3" s="317"/>
      <c r="B3" s="318" t="s">
        <v>984</v>
      </c>
      <c r="C3" s="318" t="s">
        <v>985</v>
      </c>
      <c r="D3" s="318" t="s">
        <v>986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s="1" customFormat="true" ht="15" hidden="false" customHeight="true" outlineLevel="0" collapsed="false">
      <c r="A6" s="321" t="s">
        <v>987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s="1" customFormat="true" ht="15" hidden="false" customHeight="true" outlineLevel="0" collapsed="false">
      <c r="A7" s="93" t="s">
        <v>988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s="1" customFormat="true" ht="15" hidden="false" customHeight="true" outlineLevel="0" collapsed="false">
      <c r="A8" s="321" t="s">
        <v>989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972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31" t="s">
        <v>990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s="1" customFormat="tru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s="1" customFormat="true" ht="15" hidden="false" customHeight="true" outlineLevel="0" collapsed="false">
      <c r="A12" s="295" t="s">
        <v>991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s="1" customFormat="true" ht="15" hidden="false" customHeight="true" outlineLevel="0" collapsed="false">
      <c r="A13" s="321" t="s">
        <v>987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s="1" customFormat="true" ht="15" hidden="false" customHeight="true" outlineLevel="0" collapsed="false">
      <c r="A14" s="326" t="s">
        <v>988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s="1" customFormat="true" ht="15" hidden="false" customHeight="true" outlineLevel="0" collapsed="false">
      <c r="A15" s="321" t="s">
        <v>989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26" t="s">
        <v>972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990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s="1" customFormat="tru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s="1" customFormat="tru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s="1" customFormat="true" ht="15" hidden="false" customHeight="true" outlineLevel="0" collapsed="false">
      <c r="A20" s="332" t="s">
        <v>987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34" t="s">
        <v>988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32" t="s">
        <v>989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s="1" customFormat="true" ht="15" hidden="false" customHeight="true" outlineLevel="0" collapsed="false">
      <c r="A23" s="93" t="s">
        <v>972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s="1" customFormat="true" ht="15" hidden="false" customHeight="true" outlineLevel="0" collapsed="false">
      <c r="A24" s="236" t="s">
        <v>990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s="1" customFormat="tru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s="1" customFormat="true" ht="15" hidden="false" customHeight="true" outlineLevel="0" collapsed="false">
      <c r="A26" s="337" t="s">
        <v>992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s="1" customFormat="true" ht="15" hidden="false" customHeight="true" outlineLevel="0" collapsed="false">
      <c r="A27" s="339" t="s">
        <v>993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994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41" t="s">
        <v>995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s="1" customFormat="true" ht="15" hidden="false" customHeight="true" outlineLevel="0" collapsed="false">
      <c r="A30" s="343" t="s">
        <v>996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s="1" customFormat="true" ht="15" hidden="false" customHeight="true" outlineLevel="0" collapsed="false">
      <c r="A31" s="100" t="s">
        <v>997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s="1" customFormat="tru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s="1" customFormat="true" ht="15" hidden="false" customHeight="true" outlineLevel="0" collapsed="false">
      <c r="A34" s="345"/>
      <c r="B34" s="346"/>
      <c r="C34" s="346"/>
      <c r="D34" s="346"/>
    </row>
    <row r="35" s="1" customFormat="true" ht="15" hidden="false" customHeight="true" outlineLevel="0" collapsed="false">
      <c r="A35" s="323"/>
      <c r="B35" s="324"/>
      <c r="C35" s="324"/>
      <c r="D35" s="324"/>
    </row>
    <row r="37" s="1" customFormat="true" ht="15" hidden="false" customHeight="true" outlineLevel="0" collapsed="false">
      <c r="A37" s="347"/>
    </row>
    <row r="38" s="1" customFormat="true" ht="15" hidden="false" customHeight="true" outlineLevel="0" collapsed="false">
      <c r="A38" s="348"/>
    </row>
    <row r="39" s="1" customFormat="true" ht="15" hidden="false" customHeight="true" outlineLevel="0" collapsed="false">
      <c r="A39" s="348"/>
    </row>
    <row r="40" s="1" customFormat="true" ht="15" hidden="false" customHeight="true" outlineLevel="0" collapsed="false">
      <c r="A40" s="348" t="s">
        <v>998</v>
      </c>
    </row>
    <row r="41" s="1" customFormat="true" ht="15" hidden="false" customHeight="true" outlineLevel="0" collapsed="false">
      <c r="A41" s="348" t="s">
        <v>999</v>
      </c>
    </row>
    <row r="42" s="1" customFormat="true" ht="15" hidden="false" customHeight="true" outlineLevel="0" collapsed="false">
      <c r="A42" s="348" t="s">
        <v>1000</v>
      </c>
    </row>
    <row r="43" s="1" customFormat="true" ht="15" hidden="false" customHeight="true" outlineLevel="0" collapsed="false">
      <c r="A43" s="348" t="s">
        <v>1001</v>
      </c>
    </row>
    <row r="44" s="1" customFormat="true" ht="15" hidden="false" customHeight="true" outlineLevel="0" collapsed="false">
      <c r="A44" s="348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1003</v>
      </c>
    </row>
    <row r="2" s="1" customFormat="true" ht="15" hidden="false" customHeight="true" outlineLevel="0" collapsed="false">
      <c r="A2" s="93" t="s">
        <v>1004</v>
      </c>
      <c r="B2" s="349" t="n">
        <v>0.0025</v>
      </c>
    </row>
    <row r="3" s="1" customFormat="true" ht="15" hidden="false" customHeight="true" outlineLevel="0" collapsed="false">
      <c r="A3" s="93" t="s">
        <v>1005</v>
      </c>
      <c r="B3" s="350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51" t="s">
        <v>1006</v>
      </c>
      <c r="B5" s="351" t="s">
        <v>1007</v>
      </c>
      <c r="C5" s="351" t="s">
        <v>1008</v>
      </c>
      <c r="D5" s="352" t="s">
        <v>1009</v>
      </c>
      <c r="E5" s="352" t="s">
        <v>1010</v>
      </c>
      <c r="F5" s="352" t="s">
        <v>1011</v>
      </c>
      <c r="G5" s="353" t="s">
        <v>378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55136709.9414803</v>
      </c>
      <c r="E8" s="106" t="n">
        <f aca="false">SUM(Helpers!AA101:AL101)</f>
        <v>35077463.9093678</v>
      </c>
      <c r="F8" s="106" t="n">
        <f aca="false">D8-E8</f>
        <v>20059246.0321126</v>
      </c>
      <c r="G8" s="354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43443317.6293392</v>
      </c>
      <c r="E9" s="106" t="n">
        <f aca="false">SUM(Helpers!AM101:AX101)</f>
        <v>10646311.905573</v>
      </c>
      <c r="F9" s="106" t="n">
        <f aca="false">D9-E9</f>
        <v>32797005.7237662</v>
      </c>
      <c r="G9" s="354" t="n">
        <f aca="false">IF(F9&gt;=Assumptions!$B$86,Assumptions!$C$86,IF(F9&gt;=Assumptions!$B$85,Assumptions!$C$85,IF(F9&gt;=Assumptions!$B$84,Assumptions!$C$84,Assumptions!$C$83)))</f>
        <v>0.5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86088918</v>
      </c>
      <c r="E10" s="106" t="n">
        <f aca="false">SUM(Helpers!AY101:BJ101)</f>
        <v>15000000</v>
      </c>
      <c r="F10" s="106" t="n">
        <f aca="false">D10-E10</f>
        <v>71088918</v>
      </c>
      <c r="G10" s="354" t="n">
        <f aca="false">IF(F10&gt;=Assumptions!$B$86,Assumptions!$C$86,IF(F10&gt;=Assumptions!$B$85,Assumptions!$C$85,IF(F10&gt;=Assumptions!$B$84,Assumptions!$C$84,Assumptions!$C$83)))</f>
        <v>1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95907690</v>
      </c>
      <c r="E11" s="106" t="n">
        <f aca="false">SUM(Helpers!BK101:BV101)</f>
        <v>17031453</v>
      </c>
      <c r="F11" s="106" t="n">
        <f aca="false">D11-E11</f>
        <v>78876237</v>
      </c>
      <c r="G11" s="354" t="n">
        <f aca="false">IF(F11&gt;=Assumptions!$B$86,Assumptions!$C$86,IF(F11&gt;=Assumptions!$B$85,Assumptions!$C$85,IF(F11&gt;=Assumptions!$B$84,Assumptions!$C$84,Assumptions!$C$83)))</f>
        <v>1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96452928</v>
      </c>
      <c r="E12" s="106" t="n">
        <f aca="false">SUM(Helpers!BW101:CH101)</f>
        <v>15968547</v>
      </c>
      <c r="F12" s="106" t="n">
        <f aca="false">D12-E12</f>
        <v>80484381</v>
      </c>
      <c r="G12" s="354" t="n">
        <f aca="false">IF(F12&gt;=Assumptions!$B$86,Assumptions!$C$86,IF(F12&gt;=Assumptions!$B$85,Assumptions!$C$85,IF(F12&gt;=Assumptions!$B$84,Assumptions!$C$84,Assumptions!$C$83)))</f>
        <v>1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73786857</v>
      </c>
      <c r="E13" s="106" t="n">
        <f aca="false">SUM(Helpers!CI101:CT101)</f>
        <v>15000000</v>
      </c>
      <c r="F13" s="106" t="n">
        <f aca="false">D13-E13</f>
        <v>58786857</v>
      </c>
      <c r="G13" s="354" t="n">
        <f aca="false">IF(F13&gt;=Assumptions!$B$86,Assumptions!$C$86,IF(F13&gt;=Assumptions!$B$85,Assumptions!$C$85,IF(F13&gt;=Assumptions!$B$84,Assumptions!$C$84,Assumptions!$C$83)))</f>
        <v>0.75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10292910</v>
      </c>
      <c r="E14" s="106" t="n">
        <f aca="false">SUM(Helpers!CU101:DF101)</f>
        <v>4842735</v>
      </c>
      <c r="F14" s="106" t="n">
        <f aca="false">D14-E14</f>
        <v>5450175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32" t="s">
        <v>1012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s="1" customFormat="true" ht="15" hidden="false" customHeight="true" outlineLevel="0" collapsed="false">
      <c r="A17" s="232" t="s">
        <v>1013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10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10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11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11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8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9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8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7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8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8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7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7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8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8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9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9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9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9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10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9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10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10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10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9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10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9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10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9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10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10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9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10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9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10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9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10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9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10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9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10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9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10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9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10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9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10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9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9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8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8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7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7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6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6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32" t="s">
        <v>1014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43333.3769363636</v>
      </c>
      <c r="AD18" s="106" t="n">
        <f aca="false">IFERROR(AD16/AD17,0)</f>
        <v>48620.0489226</v>
      </c>
      <c r="AE18" s="106" t="n">
        <f aca="false">IFERROR(AE16/AE17,0)</f>
        <v>48620.0489226</v>
      </c>
      <c r="AF18" s="106" t="n">
        <f aca="false">IFERROR(AF16/AF17,0)</f>
        <v>44200.0444750909</v>
      </c>
      <c r="AG18" s="106" t="n">
        <f aca="false">IFERROR(AG16/AG17,0)</f>
        <v>44200.0444750909</v>
      </c>
      <c r="AH18" s="106" t="n">
        <f aca="false">IFERROR(AH16/AH17,0)</f>
        <v>60775.06115325</v>
      </c>
      <c r="AI18" s="106" t="n">
        <f aca="false">IFERROR(AI16/AI17,0)</f>
        <v>60775.06115325</v>
      </c>
      <c r="AJ18" s="106" t="n">
        <f aca="false">IFERROR(AJ16/AJ17,0)</f>
        <v>54022.2765806667</v>
      </c>
      <c r="AK18" s="106" t="n">
        <f aca="false">IFERROR(AK16/AK17,0)</f>
        <v>60775.06115325</v>
      </c>
      <c r="AL18" s="106" t="n">
        <f aca="false">IFERROR(AL16/AL17,0)</f>
        <v>69457.2127465714</v>
      </c>
      <c r="AM18" s="106" t="n">
        <f aca="false">IFERROR(AM16/AM17,0)</f>
        <v>69457.2127465714</v>
      </c>
      <c r="AN18" s="106" t="n">
        <f aca="false">IFERROR(AN16/AN17,0)</f>
        <v>97240.0978452</v>
      </c>
      <c r="AO18" s="106" t="n">
        <f aca="false">IFERROR(AO16/AO17,0)</f>
        <v>97240.0978452</v>
      </c>
      <c r="AP18" s="106" t="n">
        <f aca="false">IFERROR(AP16/AP17,0)</f>
        <v>82654.08316842</v>
      </c>
      <c r="AQ18" s="106" t="n">
        <f aca="false">IFERROR(AQ16/AQ17,0)</f>
        <v>82654.08316842</v>
      </c>
      <c r="AR18" s="106" t="n">
        <f aca="false">IFERROR(AR16/AR17,0)</f>
        <v>82654.08316842</v>
      </c>
      <c r="AS18" s="106" t="n">
        <f aca="false">IFERROR(AS16/AS17,0)</f>
        <v>70846.3570015029</v>
      </c>
      <c r="AT18" s="106" t="n">
        <f aca="false">IFERROR(AT16/AT17,0)</f>
        <v>70846.3570015029</v>
      </c>
      <c r="AU18" s="106" t="n">
        <f aca="false">IFERROR(AU16/AU17,0)</f>
        <v>61990.562376315</v>
      </c>
      <c r="AV18" s="106" t="n">
        <f aca="false">IFERROR(AV16/AV17,0)</f>
        <v>61990.562376315</v>
      </c>
      <c r="AW18" s="106" t="n">
        <f aca="false">IFERROR(AW16/AW17,0)</f>
        <v>70846.3570015029</v>
      </c>
      <c r="AX18" s="106" t="n">
        <f aca="false">IFERROR(AX16/AX17,0)</f>
        <v>70846.3570015029</v>
      </c>
      <c r="AY18" s="106" t="n">
        <f aca="false">IFERROR(AY16/AY17,0)</f>
        <v>61990.562376315</v>
      </c>
      <c r="AZ18" s="106" t="n">
        <f aca="false">IFERROR(AZ16/AZ17,0)</f>
        <v>61990.562376315</v>
      </c>
      <c r="BA18" s="106" t="n">
        <f aca="false">IFERROR(BA16/BA17,0)</f>
        <v>55102.72211228</v>
      </c>
      <c r="BB18" s="106" t="n">
        <f aca="false">IFERROR(BB16/BB17,0)</f>
        <v>56204.7765545256</v>
      </c>
      <c r="BC18" s="106" t="n">
        <f aca="false">IFERROR(BC16/BC17,0)</f>
        <v>56204.7765545256</v>
      </c>
      <c r="BD18" s="106" t="n">
        <f aca="false">IFERROR(BD16/BD17,0)</f>
        <v>56204.7765545256</v>
      </c>
      <c r="BE18" s="106" t="n">
        <f aca="false">IFERROR(BE16/BE17,0)</f>
        <v>50584.298899073</v>
      </c>
      <c r="BF18" s="106" t="n">
        <f aca="false">IFERROR(BF16/BF17,0)</f>
        <v>56204.7765545256</v>
      </c>
      <c r="BG18" s="106" t="n">
        <f aca="false">IFERROR(BG16/BG17,0)</f>
        <v>50584.298899073</v>
      </c>
      <c r="BH18" s="106" t="n">
        <f aca="false">IFERROR(BH16/BH17,0)</f>
        <v>50584.298899073</v>
      </c>
      <c r="BI18" s="106" t="n">
        <f aca="false">IFERROR(BI16/BI17,0)</f>
        <v>50584.298899073</v>
      </c>
      <c r="BJ18" s="106" t="n">
        <f aca="false">IFERROR(BJ16/BJ17,0)</f>
        <v>56204.7765545256</v>
      </c>
      <c r="BK18" s="106" t="n">
        <f aca="false">IFERROR(BK16/BK17,0)</f>
        <v>50584.298899073</v>
      </c>
      <c r="BL18" s="106" t="n">
        <f aca="false">IFERROR(BL16/BL17,0)</f>
        <v>56204.7765545256</v>
      </c>
      <c r="BM18" s="106" t="n">
        <f aca="false">IFERROR(BM16/BM17,0)</f>
        <v>50584.298899073</v>
      </c>
      <c r="BN18" s="106" t="n">
        <f aca="false">IFERROR(BN16/BN17,0)</f>
        <v>57328.8720856161</v>
      </c>
      <c r="BO18" s="106" t="n">
        <f aca="false">IFERROR(BO16/BO17,0)</f>
        <v>51595.9848770545</v>
      </c>
      <c r="BP18" s="106" t="n">
        <f aca="false">IFERROR(BP16/BP17,0)</f>
        <v>57328.8720856161</v>
      </c>
      <c r="BQ18" s="106" t="n">
        <f aca="false">IFERROR(BQ16/BQ17,0)</f>
        <v>51595.9848770545</v>
      </c>
      <c r="BR18" s="106" t="n">
        <f aca="false">IFERROR(BR16/BR17,0)</f>
        <v>57328.8720856161</v>
      </c>
      <c r="BS18" s="106" t="n">
        <f aca="false">IFERROR(BS16/BS17,0)</f>
        <v>51595.9848770545</v>
      </c>
      <c r="BT18" s="106" t="n">
        <f aca="false">IFERROR(BT16/BT17,0)</f>
        <v>57328.8720856161</v>
      </c>
      <c r="BU18" s="106" t="n">
        <f aca="false">IFERROR(BU16/BU17,0)</f>
        <v>51595.9848770545</v>
      </c>
      <c r="BV18" s="106" t="n">
        <f aca="false">IFERROR(BV16/BV17,0)</f>
        <v>57328.8720856161</v>
      </c>
      <c r="BW18" s="106" t="n">
        <f aca="false">IFERROR(BW16/BW17,0)</f>
        <v>51595.9848770545</v>
      </c>
      <c r="BX18" s="106" t="n">
        <f aca="false">IFERROR(BX16/BX17,0)</f>
        <v>57328.8720856161</v>
      </c>
      <c r="BY18" s="106" t="n">
        <f aca="false">IFERROR(BY16/BY17,0)</f>
        <v>51595.9848770545</v>
      </c>
      <c r="BZ18" s="106" t="n">
        <f aca="false">IFERROR(BZ16/BZ17,0)</f>
        <v>58475.4495273284</v>
      </c>
      <c r="CA18" s="106" t="n">
        <f aca="false">IFERROR(CA16/CA17,0)</f>
        <v>52627.9045745956</v>
      </c>
      <c r="CB18" s="106" t="n">
        <f aca="false">IFERROR(CB16/CB17,0)</f>
        <v>58475.4495273284</v>
      </c>
      <c r="CC18" s="106" t="n">
        <f aca="false">IFERROR(CC16/CC17,0)</f>
        <v>52627.9045745956</v>
      </c>
      <c r="CD18" s="106" t="n">
        <f aca="false">IFERROR(CD16/CD17,0)</f>
        <v>58475.4495273284</v>
      </c>
      <c r="CE18" s="106" t="n">
        <f aca="false">IFERROR(CE16/CE17,0)</f>
        <v>52627.9045745956</v>
      </c>
      <c r="CF18" s="106" t="n">
        <f aca="false">IFERROR(CF16/CF17,0)</f>
        <v>58475.4495273284</v>
      </c>
      <c r="CG18" s="106" t="n">
        <f aca="false">IFERROR(CG16/CG17,0)</f>
        <v>52627.9045745956</v>
      </c>
      <c r="CH18" s="106" t="n">
        <f aca="false">IFERROR(CH16/CH17,0)</f>
        <v>58475.4495273284</v>
      </c>
      <c r="CI18" s="106" t="n">
        <f aca="false">IFERROR(CI16/CI17,0)</f>
        <v>52627.9045745956</v>
      </c>
      <c r="CJ18" s="106" t="n">
        <f aca="false">IFERROR(CJ16/CJ17,0)</f>
        <v>58475.4495273284</v>
      </c>
      <c r="CK18" s="106" t="n">
        <f aca="false">IFERROR(CK16/CK17,0)</f>
        <v>58475.4495273284</v>
      </c>
      <c r="CL18" s="106" t="n">
        <f aca="false">IFERROR(CL16/CL17,0)</f>
        <v>67100.5783326094</v>
      </c>
      <c r="CM18" s="106" t="n">
        <f aca="false">IFERROR(CM16/CM17,0)</f>
        <v>67100.5783326094</v>
      </c>
      <c r="CN18" s="106" t="n">
        <f aca="false">IFERROR(CN16/CN17,0)</f>
        <v>76686.3752372678</v>
      </c>
      <c r="CO18" s="106" t="n">
        <f aca="false">IFERROR(CO16/CO17,0)</f>
        <v>76686.3752372678</v>
      </c>
      <c r="CP18" s="106" t="n">
        <f aca="false">IFERROR(CP16/CP17,0)</f>
        <v>89467.4377768125</v>
      </c>
      <c r="CQ18" s="106" t="n">
        <f aca="false">IFERROR(CQ16/CQ17,0)</f>
        <v>89467.4377768125</v>
      </c>
      <c r="CR18" s="106" t="n">
        <f aca="false">IFERROR(CR16/CR17,0)</f>
        <v>107360.925332175</v>
      </c>
      <c r="CS18" s="106" t="n">
        <f aca="false">IFERROR(CS16/CS17,0)</f>
        <v>107360.925332175</v>
      </c>
      <c r="CT18" s="106" t="n">
        <f aca="false">IFERROR(CT16/CT17,0)</f>
        <v>134201.156665219</v>
      </c>
      <c r="CU18" s="106" t="n">
        <f aca="false">IFERROR(CU16/CU17,0)</f>
        <v>118178.487285974</v>
      </c>
      <c r="CV18" s="106" t="n">
        <f aca="false">IFERROR(CV16/CV17,0)</f>
        <v>157571.316381299</v>
      </c>
      <c r="CW18" s="106" t="n">
        <f aca="false">IFERROR(CW16/CW17,0)</f>
        <v>157571.316381299</v>
      </c>
      <c r="CX18" s="106" t="n">
        <f aca="false">IFERROR(CX16/CX17,0)</f>
        <v>241084.114063388</v>
      </c>
      <c r="CY18" s="106" t="n">
        <f aca="false">IFERROR(CY16/CY17,0)</f>
        <v>241084.114063388</v>
      </c>
      <c r="CZ18" s="106" t="n">
        <f aca="false">IFERROR(CZ16/CZ17,0)</f>
        <v>482168.228126776</v>
      </c>
      <c r="DA18" s="106" t="n">
        <f aca="false">IFERROR(DA16/DA17,0)</f>
        <v>482168.228126776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55" t="s">
        <v>1015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1016</v>
      </c>
      <c r="G20" s="355" t="s">
        <v>423</v>
      </c>
      <c r="H20" s="355" t="s">
        <v>1017</v>
      </c>
      <c r="I20" s="355" t="s">
        <v>1018</v>
      </c>
      <c r="J20" s="355" t="s">
        <v>1019</v>
      </c>
      <c r="K20" s="355" t="s">
        <v>1020</v>
      </c>
      <c r="L20" s="355" t="s">
        <v>1021</v>
      </c>
      <c r="M20" s="355" t="s">
        <v>1022</v>
      </c>
      <c r="N20" s="355" t="s">
        <v>1023</v>
      </c>
      <c r="O20" s="355" t="s">
        <v>1024</v>
      </c>
      <c r="P20" s="355" t="s">
        <v>523</v>
      </c>
      <c r="Q20" s="355" t="s">
        <v>1025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950211.549580672</v>
      </c>
      <c r="L21" s="106" t="n">
        <f aca="false">J21-K21</f>
        <v>893698.812284328</v>
      </c>
      <c r="M21" s="350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44684.9406142164</v>
      </c>
      <c r="P21" s="106" t="n">
        <f aca="false">N21+Q21</f>
        <v>44684.9406142164</v>
      </c>
      <c r="Q21" s="106" t="n">
        <f aca="false">MAX(0,O21-N21)</f>
        <v>6394.9031142164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951741.619039744</v>
      </c>
      <c r="L22" s="106" t="n">
        <f aca="false">J22-K22</f>
        <v>410769.678495256</v>
      </c>
      <c r="M22" s="350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20538.4839247628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0.5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968235.815530759</v>
      </c>
      <c r="L23" s="106" t="n">
        <f aca="false">J23-K23</f>
        <v>1252107.58714824</v>
      </c>
      <c r="M23" s="350" t="n">
        <f aca="false">$B$3*I23</f>
        <v>0.05</v>
      </c>
      <c r="N23" s="106" t="n">
        <f aca="false">IF($E23="Yes",$B$2*$B23,0)</f>
        <v>46106.9225</v>
      </c>
      <c r="O23" s="106" t="n">
        <f aca="false">M23*MAX(0,L23)</f>
        <v>62605.379357412</v>
      </c>
      <c r="P23" s="106" t="n">
        <f aca="false">N23+Q23</f>
        <v>62605.379357412</v>
      </c>
      <c r="Q23" s="106" t="n">
        <f aca="false">MAX(0,O23-N23)</f>
        <v>16498.456857412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1485685.24096206</v>
      </c>
      <c r="L24" s="106" t="n">
        <f aca="false">J24-K24</f>
        <v>1527259.72389472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152725.972389472</v>
      </c>
      <c r="P24" s="106" t="n">
        <f aca="false">N24+Q24</f>
        <v>152725.972389472</v>
      </c>
      <c r="Q24" s="106" t="n">
        <f aca="false">MAX(0,O24-N24)</f>
        <v>90160.1459394724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1008770.50059026</v>
      </c>
      <c r="L25" s="106" t="n">
        <f aca="false">J25-K25</f>
        <v>819909.647330995</v>
      </c>
      <c r="M25" s="350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40995.4823665497</v>
      </c>
      <c r="P25" s="106" t="n">
        <f aca="false">N25+Q25</f>
        <v>40995.4823665497</v>
      </c>
      <c r="Q25" s="106" t="n">
        <f aca="false">MAX(0,O25-N25)</f>
        <v>3021.71049154973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Yes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1805865</v>
      </c>
      <c r="K26" s="106" t="n">
        <f aca="false">IF($E26="Yes",SUMPRODUCT(($C$15:$DF$15&gt;=$C26)*($C$15:$DF$15&lt;$C26+$D26)*$C$18:$DF$18),0)</f>
        <v>1338809.3846008</v>
      </c>
      <c r="L26" s="106" t="n">
        <f aca="false">J26-K26</f>
        <v>467055.615399204</v>
      </c>
      <c r="M26" s="350" t="n">
        <f aca="false">$B$3*I26</f>
        <v>0.1</v>
      </c>
      <c r="N26" s="106" t="n">
        <f aca="false">IF($E26="Yes",$B$2*$B26,0)</f>
        <v>37500</v>
      </c>
      <c r="O26" s="106" t="n">
        <f aca="false">M26*MAX(0,L26)</f>
        <v>46705.5615399204</v>
      </c>
      <c r="P26" s="106" t="n">
        <f aca="false">N26+Q26</f>
        <v>46705.5615399204</v>
      </c>
      <c r="Q26" s="106" t="n">
        <f aca="false">MAX(0,O26-N26)</f>
        <v>9205.56153992035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Yes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50" t="n">
        <f aca="false">IF($F27="Yes",INDEX($G$6:$G$14,MATCH(MIN($G27,105),$B$6:$B$14,1)),1)</f>
        <v>1</v>
      </c>
      <c r="J27" s="106" t="n">
        <f aca="false">IF($E27="Yes",$B27*Assumptions!$B$9*0.95/$D27*SUMPRODUCT(($C$15:$DF$15&gt;=$C27)*($C$15:$DF$15&lt;$C27+$D27))+$B27*Assumptions!$B$9*0.05*SUMPRODUCT(--($C$15:$DF$15=$G27)),0)</f>
        <v>1805865</v>
      </c>
      <c r="K27" s="106" t="n">
        <f aca="false">IF($E27="Yes",SUMPRODUCT(($C$15:$DF$15&gt;=$C27)*($C$15:$DF$15&lt;$C27+$D27)*$C$18:$DF$18),0)</f>
        <v>1317548.68612843</v>
      </c>
      <c r="L27" s="106" t="n">
        <f aca="false">J27-K27</f>
        <v>488316.313871567</v>
      </c>
      <c r="M27" s="350" t="n">
        <f aca="false">$B$3*I27</f>
        <v>0.1</v>
      </c>
      <c r="N27" s="106" t="n">
        <f aca="false">IF($E27="Yes",$B$2*$B27,0)</f>
        <v>37500</v>
      </c>
      <c r="O27" s="106" t="n">
        <f aca="false">M27*MAX(0,L27)</f>
        <v>48831.6313871567</v>
      </c>
      <c r="P27" s="106" t="n">
        <f aca="false">N27+Q27</f>
        <v>48831.6313871567</v>
      </c>
      <c r="Q27" s="106" t="n">
        <f aca="false">MAX(0,O27-N27)</f>
        <v>11331.6313871567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1210984.65204413</v>
      </c>
      <c r="L28" s="106" t="n">
        <f aca="false">J28-K28</f>
        <v>956053.347955867</v>
      </c>
      <c r="M28" s="350" t="n">
        <f aca="false">$B$3*I28</f>
        <v>0.1</v>
      </c>
      <c r="N28" s="106" t="n">
        <f aca="false">IF($E28="Yes",$B$2*$B28,0)</f>
        <v>45000</v>
      </c>
      <c r="O28" s="106" t="n">
        <f aca="false">M28*MAX(0,L28)</f>
        <v>95605.3347955867</v>
      </c>
      <c r="P28" s="106" t="n">
        <f aca="false">N28+Q28</f>
        <v>95605.3347955867</v>
      </c>
      <c r="Q28" s="106" t="n">
        <f aca="false">MAX(0,O28-N28)</f>
        <v>50605.3347955867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1120395.77689154</v>
      </c>
      <c r="L29" s="106" t="n">
        <f aca="false">J29-K29</f>
        <v>1046642.22310846</v>
      </c>
      <c r="M29" s="350" t="n">
        <f aca="false">$B$3*I29</f>
        <v>0.1</v>
      </c>
      <c r="N29" s="106" t="n">
        <f aca="false">IF($E29="Yes",$B$2*$B29,0)</f>
        <v>45000</v>
      </c>
      <c r="O29" s="106" t="n">
        <f aca="false">M29*MAX(0,L29)</f>
        <v>104664.222310846</v>
      </c>
      <c r="P29" s="106" t="n">
        <f aca="false">N29+Q29</f>
        <v>104664.222310846</v>
      </c>
      <c r="Q29" s="106" t="n">
        <f aca="false">MAX(0,O29-N29)</f>
        <v>59664.2223108456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Yes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2167038</v>
      </c>
      <c r="K30" s="106" t="n">
        <f aca="false">IF($E30="Yes",SUMPRODUCT(($C$15:$DF$15&gt;=$C30)*($C$15:$DF$15&lt;$C30+$D30)*$C$18:$DF$18),0)</f>
        <v>1085492.13834214</v>
      </c>
      <c r="L30" s="106" t="n">
        <f aca="false">J30-K30</f>
        <v>1081545.86165786</v>
      </c>
      <c r="M30" s="350" t="n">
        <f aca="false">$B$3*I30</f>
        <v>0.1</v>
      </c>
      <c r="N30" s="106" t="n">
        <f aca="false">IF($E30="Yes",$B$2*$B30,0)</f>
        <v>45000</v>
      </c>
      <c r="O30" s="106" t="n">
        <f aca="false">M30*MAX(0,L30)</f>
        <v>108154.586165786</v>
      </c>
      <c r="P30" s="106" t="n">
        <f aca="false">N30+Q30</f>
        <v>108154.586165786</v>
      </c>
      <c r="Q30" s="106" t="n">
        <f aca="false">MAX(0,O30-N30)</f>
        <v>63154.5861657863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Yes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1805865</v>
      </c>
      <c r="K31" s="106" t="n">
        <f aca="false">IF($E31="Yes",SUMPRODUCT(($C$15:$DF$15&gt;=$C31)*($C$15:$DF$15&lt;$C31+$D31)*$C$18:$DF$18),0)</f>
        <v>1070435.87055218</v>
      </c>
      <c r="L31" s="106" t="n">
        <f aca="false">J31-K31</f>
        <v>735429.129447822</v>
      </c>
      <c r="M31" s="350" t="n">
        <f aca="false">$B$3*I31</f>
        <v>0.1</v>
      </c>
      <c r="N31" s="106" t="n">
        <f aca="false">IF($E31="Yes",$B$2*$B31,0)</f>
        <v>37500</v>
      </c>
      <c r="O31" s="106" t="n">
        <f aca="false">M31*MAX(0,L31)</f>
        <v>73542.9129447822</v>
      </c>
      <c r="P31" s="106" t="n">
        <f aca="false">N31+Q31</f>
        <v>73542.9129447822</v>
      </c>
      <c r="Q31" s="106" t="n">
        <f aca="false">MAX(0,O31-N31)</f>
        <v>36042.9129447822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Yes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50" t="n">
        <f aca="false">IF($F32="Yes",INDEX($G$6:$G$14,MATCH(MIN($G32,105),$B$6:$B$14,1)),1)</f>
        <v>1</v>
      </c>
      <c r="J32" s="106" t="n">
        <f aca="false">IF($E32="Yes",$B32*Assumptions!$B$9*0.95/$D32*SUMPRODUCT(($C$15:$DF$15&gt;=$C32)*($C$15:$DF$15&lt;$C32+$D32))+$B32*Assumptions!$B$9*0.05*SUMPRODUCT(--($C$15:$DF$15=$G32)),0)</f>
        <v>1805865</v>
      </c>
      <c r="K32" s="106" t="n">
        <f aca="false">IF($E32="Yes",SUMPRODUCT(($C$15:$DF$15&gt;=$C32)*($C$15:$DF$15&lt;$C32+$D32)*$C$18:$DF$18),0)</f>
        <v>1037668.01351184</v>
      </c>
      <c r="L32" s="106" t="n">
        <f aca="false">J32-K32</f>
        <v>768196.986488157</v>
      </c>
      <c r="M32" s="350" t="n">
        <f aca="false">$B$3*I32</f>
        <v>0.1</v>
      </c>
      <c r="N32" s="106" t="n">
        <f aca="false">IF($E32="Yes",$B$2*$B32,0)</f>
        <v>37500</v>
      </c>
      <c r="O32" s="106" t="n">
        <f aca="false">M32*MAX(0,L32)</f>
        <v>76819.6986488157</v>
      </c>
      <c r="P32" s="106" t="n">
        <f aca="false">N32+Q32</f>
        <v>76819.6986488157</v>
      </c>
      <c r="Q32" s="106" t="n">
        <f aca="false">MAX(0,O32-N32)</f>
        <v>39319.6986488157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1022611.74572188</v>
      </c>
      <c r="L33" s="106" t="n">
        <f aca="false">J33-K33</f>
        <v>783253.254278117</v>
      </c>
      <c r="M33" s="350" t="n">
        <f aca="false">$B$3*I33</f>
        <v>0.1</v>
      </c>
      <c r="N33" s="106" t="n">
        <f aca="false">IF($E33="Yes",$B$2*$B33,0)</f>
        <v>37500</v>
      </c>
      <c r="O33" s="106" t="n">
        <f aca="false">M33*MAX(0,L33)</f>
        <v>78325.3254278117</v>
      </c>
      <c r="P33" s="106" t="n">
        <f aca="false">N33+Q33</f>
        <v>78325.3254278117</v>
      </c>
      <c r="Q33" s="106" t="n">
        <f aca="false">MAX(0,O33-N33)</f>
        <v>40825.3254278117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Yes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1805865</v>
      </c>
      <c r="K34" s="106" t="n">
        <f aca="false">IF($E34="Yes",SUMPRODUCT(($C$15:$DF$15&gt;=$C34)*($C$15:$DF$15&lt;$C34+$D34)*$C$18:$DF$18),0)</f>
        <v>1020229.10401775</v>
      </c>
      <c r="L34" s="106" t="n">
        <f aca="false">J34-K34</f>
        <v>785635.895982252</v>
      </c>
      <c r="M34" s="350" t="n">
        <f aca="false">$B$3*I34</f>
        <v>0.1</v>
      </c>
      <c r="N34" s="106" t="n">
        <f aca="false">IF($E34="Yes",$B$2*$B34,0)</f>
        <v>37500</v>
      </c>
      <c r="O34" s="106" t="n">
        <f aca="false">M34*MAX(0,L34)</f>
        <v>78563.5895982252</v>
      </c>
      <c r="P34" s="106" t="n">
        <f aca="false">N34+Q34</f>
        <v>78563.5895982252</v>
      </c>
      <c r="Q34" s="106" t="n">
        <f aca="false">MAX(0,O34-N34)</f>
        <v>41063.5895982252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1016744.40787137</v>
      </c>
      <c r="L35" s="106" t="n">
        <f aca="false">J35-K35</f>
        <v>1150293.59212863</v>
      </c>
      <c r="M35" s="350" t="n">
        <f aca="false">$B$3*I35</f>
        <v>0.1</v>
      </c>
      <c r="N35" s="106" t="n">
        <f aca="false">IF($E35="Yes",$B$2*$B35,0)</f>
        <v>45000</v>
      </c>
      <c r="O35" s="106" t="n">
        <f aca="false">M35*MAX(0,L35)</f>
        <v>115029.359212863</v>
      </c>
      <c r="P35" s="106" t="n">
        <f aca="false">N35+Q35</f>
        <v>115029.359212863</v>
      </c>
      <c r="Q35" s="106" t="n">
        <f aca="false">MAX(0,O35-N35)</f>
        <v>70029.3592128632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1018880.18938044</v>
      </c>
      <c r="L36" s="106" t="n">
        <f aca="false">J36-K36</f>
        <v>786984.81061956</v>
      </c>
      <c r="M36" s="350" t="n">
        <f aca="false">$B$3*I36</f>
        <v>0.1</v>
      </c>
      <c r="N36" s="106" t="n">
        <f aca="false">IF($E36="Yes",$B$2*$B36,0)</f>
        <v>37500</v>
      </c>
      <c r="O36" s="106" t="n">
        <f aca="false">M36*MAX(0,L36)</f>
        <v>78698.481061956</v>
      </c>
      <c r="P36" s="106" t="n">
        <f aca="false">N36+Q36</f>
        <v>78698.481061956</v>
      </c>
      <c r="Q36" s="106" t="n">
        <f aca="false">MAX(0,O36-N36)</f>
        <v>41198.481061956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1028814.94568422</v>
      </c>
      <c r="L37" s="106" t="n">
        <f aca="false">J37-K37</f>
        <v>777050.054315782</v>
      </c>
      <c r="M37" s="350" t="n">
        <f aca="false">$B$3*I37</f>
        <v>0.1</v>
      </c>
      <c r="N37" s="106" t="n">
        <f aca="false">IF($E37="Yes",$B$2*$B37,0)</f>
        <v>37500</v>
      </c>
      <c r="O37" s="106" t="n">
        <f aca="false">M37*MAX(0,L37)</f>
        <v>77705.0054315782</v>
      </c>
      <c r="P37" s="106" t="n">
        <f aca="false">N37+Q37</f>
        <v>77705.0054315782</v>
      </c>
      <c r="Q37" s="106" t="n">
        <f aca="false">MAX(0,O37-N37)</f>
        <v>40205.0054315782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50" t="n">
        <f aca="false">IF($F38="Yes",INDEX($G$6:$G$14,MATCH(MIN($G38,105),$B$6:$B$14,1)),1)</f>
        <v>1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1033129.22433254</v>
      </c>
      <c r="L38" s="106" t="n">
        <f aca="false">J38-K38</f>
        <v>1133908.77566746</v>
      </c>
      <c r="M38" s="350" t="n">
        <f aca="false">$B$3*I38</f>
        <v>0.1</v>
      </c>
      <c r="N38" s="106" t="n">
        <f aca="false">IF($E38="Yes",$B$2*$B38,0)</f>
        <v>45000</v>
      </c>
      <c r="O38" s="106" t="n">
        <f aca="false">M38*MAX(0,L38)</f>
        <v>113390.877566746</v>
      </c>
      <c r="P38" s="106" t="n">
        <f aca="false">N38+Q38</f>
        <v>113390.877566746</v>
      </c>
      <c r="Q38" s="106" t="n">
        <f aca="false">MAX(0,O38-N38)</f>
        <v>68390.8775667457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1037443.50298087</v>
      </c>
      <c r="L39" s="106" t="n">
        <f aca="false">J39-K39</f>
        <v>768421.497019131</v>
      </c>
      <c r="M39" s="350" t="n">
        <f aca="false">$B$3*I39</f>
        <v>0.1</v>
      </c>
      <c r="N39" s="106" t="n">
        <f aca="false">IF($E39="Yes",$B$2*$B39,0)</f>
        <v>37500</v>
      </c>
      <c r="O39" s="106" t="n">
        <f aca="false">M39*MAX(0,L39)</f>
        <v>76842.1497019131</v>
      </c>
      <c r="P39" s="106" t="n">
        <f aca="false">N39+Q39</f>
        <v>76842.1497019131</v>
      </c>
      <c r="Q39" s="106" t="n">
        <f aca="false">MAX(0,O39-N39)</f>
        <v>39342.1497019131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1040633.6860981</v>
      </c>
      <c r="L40" s="106" t="n">
        <f aca="false">J40-K40</f>
        <v>1126404.3139019</v>
      </c>
      <c r="M40" s="350" t="n">
        <f aca="false">$B$3*I40</f>
        <v>0.1</v>
      </c>
      <c r="N40" s="106" t="n">
        <f aca="false">IF($E40="Yes",$B$2*$B40,0)</f>
        <v>45000</v>
      </c>
      <c r="O40" s="106" t="n">
        <f aca="false">M40*MAX(0,L40)</f>
        <v>112640.43139019</v>
      </c>
      <c r="P40" s="106" t="n">
        <f aca="false">N40+Q40</f>
        <v>112640.43139019</v>
      </c>
      <c r="Q40" s="106" t="n">
        <f aca="false">MAX(0,O40-N40)</f>
        <v>67640.4313901897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Yes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1805865</v>
      </c>
      <c r="K41" s="106" t="n">
        <f aca="false">IF($E41="Yes",SUMPRODUCT(($C$15:$DF$15&gt;=$C41)*($C$15:$DF$15&lt;$C41+$D41)*$C$18:$DF$18),0)</f>
        <v>1042812.18323736</v>
      </c>
      <c r="L41" s="106" t="n">
        <f aca="false">J41-K41</f>
        <v>763052.816762643</v>
      </c>
      <c r="M41" s="350" t="n">
        <f aca="false">$B$3*I41</f>
        <v>0.1</v>
      </c>
      <c r="N41" s="106" t="n">
        <f aca="false">IF($E41="Yes",$B$2*$B41,0)</f>
        <v>37500</v>
      </c>
      <c r="O41" s="106" t="n">
        <f aca="false">M41*MAX(0,L41)</f>
        <v>76305.2816762643</v>
      </c>
      <c r="P41" s="106" t="n">
        <f aca="false">N41+Q41</f>
        <v>76305.2816762643</v>
      </c>
      <c r="Q41" s="106" t="n">
        <f aca="false">MAX(0,O41-N41)</f>
        <v>38805.2816762643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Yes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1805865</v>
      </c>
      <c r="K42" s="106" t="n">
        <f aca="false">IF($E42="Yes",SUMPRODUCT(($C$15:$DF$15&gt;=$C42)*($C$15:$DF$15&lt;$C42+$D42)*$C$18:$DF$18),0)</f>
        <v>1050838.22532934</v>
      </c>
      <c r="L42" s="106" t="n">
        <f aca="false">J42-K42</f>
        <v>755026.774670657</v>
      </c>
      <c r="M42" s="350" t="n">
        <f aca="false">$B$3*I42</f>
        <v>0.1</v>
      </c>
      <c r="N42" s="106" t="n">
        <f aca="false">IF($E42="Yes",$B$2*$B42,0)</f>
        <v>37500</v>
      </c>
      <c r="O42" s="106" t="n">
        <f aca="false">M42*MAX(0,L42)</f>
        <v>75502.6774670657</v>
      </c>
      <c r="P42" s="106" t="n">
        <f aca="false">N42+Q42</f>
        <v>75502.6774670657</v>
      </c>
      <c r="Q42" s="106" t="n">
        <f aca="false">MAX(0,O42-N42)</f>
        <v>38002.6774670657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1076114.52503189</v>
      </c>
      <c r="L43" s="106" t="n">
        <f aca="false">J43-K43</f>
        <v>1090923.47496811</v>
      </c>
      <c r="M43" s="350" t="n">
        <f aca="false">$B$3*I43</f>
        <v>0.1</v>
      </c>
      <c r="N43" s="106" t="n">
        <f aca="false">IF($E43="Yes",$B$2*$B43,0)</f>
        <v>45000</v>
      </c>
      <c r="O43" s="106" t="n">
        <f aca="false">M43*MAX(0,L43)</f>
        <v>109092.347496811</v>
      </c>
      <c r="P43" s="106" t="n">
        <f aca="false">N43+Q43</f>
        <v>109092.347496811</v>
      </c>
      <c r="Q43" s="106" t="n">
        <f aca="false">MAX(0,O43-N43)</f>
        <v>64092.3474968109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Yes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50" t="n">
        <f aca="false">IF($F44="Yes",INDEX($G$6:$G$14,MATCH(MIN($G44,105),$B$6:$B$14,1)),1)</f>
        <v>0.75</v>
      </c>
      <c r="J44" s="106" t="n">
        <f aca="false">IF($E44="Yes",$B44*Assumptions!$B$9*0.95/$D44*SUMPRODUCT(($C$15:$DF$15&gt;=$C44)*($C$15:$DF$15&lt;$C44+$D44))+$B44*Assumptions!$B$9*0.05*SUMPRODUCT(--($C$15:$DF$15=$G44)),0)</f>
        <v>1805865</v>
      </c>
      <c r="K44" s="106" t="n">
        <f aca="false">IF($E44="Yes",SUMPRODUCT(($C$15:$DF$15&gt;=$C44)*($C$15:$DF$15&lt;$C44+$D44)*$C$18:$DF$18),0)</f>
        <v>1120562.41854376</v>
      </c>
      <c r="L44" s="106" t="n">
        <f aca="false">J44-K44</f>
        <v>685302.581456244</v>
      </c>
      <c r="M44" s="350" t="n">
        <f aca="false">$B$3*I44</f>
        <v>0.075</v>
      </c>
      <c r="N44" s="106" t="n">
        <f aca="false">IF($E44="Yes",$B$2*$B44,0)</f>
        <v>37500</v>
      </c>
      <c r="O44" s="106" t="n">
        <f aca="false">M44*MAX(0,L44)</f>
        <v>51397.6936092183</v>
      </c>
      <c r="P44" s="106" t="n">
        <f aca="false">N44+Q44</f>
        <v>51397.6936092183</v>
      </c>
      <c r="Q44" s="106" t="n">
        <f aca="false">MAX(0,O44-N44)</f>
        <v>13897.6936092183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Yes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1805865</v>
      </c>
      <c r="K45" s="106" t="n">
        <f aca="false">IF($E45="Yes",SUMPRODUCT(($C$15:$DF$15&gt;=$C45)*($C$15:$DF$15&lt;$C45+$D45)*$C$18:$DF$18),0)</f>
        <v>1190572.43713471</v>
      </c>
      <c r="L45" s="106" t="n">
        <f aca="false">J45-K45</f>
        <v>615292.562865289</v>
      </c>
      <c r="M45" s="350" t="n">
        <f aca="false">$B$3*I45</f>
        <v>0.1</v>
      </c>
      <c r="N45" s="106" t="n">
        <f aca="false">IF($E45="Yes",$B$2*$B45,0)</f>
        <v>37500</v>
      </c>
      <c r="O45" s="106" t="n">
        <f aca="false">M45*MAX(0,L45)</f>
        <v>61529.2562865289</v>
      </c>
      <c r="P45" s="106" t="n">
        <f aca="false">N45+Q45</f>
        <v>61529.2562865289</v>
      </c>
      <c r="Q45" s="106" t="n">
        <f aca="false">MAX(0,O45-N45)</f>
        <v>24029.2562865289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1295222.85339468</v>
      </c>
      <c r="L46" s="106" t="n">
        <f aca="false">J46-K46</f>
        <v>871815.146605322</v>
      </c>
      <c r="M46" s="350" t="n">
        <f aca="false">$B$3*I46</f>
        <v>0.1</v>
      </c>
      <c r="N46" s="106" t="n">
        <f aca="false">IF($E46="Yes",$B$2*$B46,0)</f>
        <v>45000</v>
      </c>
      <c r="O46" s="106" t="n">
        <f aca="false">M46*MAX(0,L46)</f>
        <v>87181.5146605322</v>
      </c>
      <c r="P46" s="106" t="n">
        <f aca="false">N46+Q46</f>
        <v>87181.5146605322</v>
      </c>
      <c r="Q46" s="106" t="n">
        <f aca="false">MAX(0,O46-N46)</f>
        <v>42181.5146605322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1436499.14324395</v>
      </c>
      <c r="L47" s="106" t="n">
        <f aca="false">J47-K47</f>
        <v>369365.856756053</v>
      </c>
      <c r="M47" s="350" t="n">
        <f aca="false">$B$3*I47</f>
        <v>0.1</v>
      </c>
      <c r="N47" s="106" t="n">
        <f aca="false">IF($E47="Yes",$B$2*$B47,0)</f>
        <v>37500</v>
      </c>
      <c r="O47" s="106" t="n">
        <f aca="false">M47*MAX(0,L47)</f>
        <v>36936.5856756053</v>
      </c>
      <c r="P47" s="106" t="n">
        <f aca="false">N47+Q47</f>
        <v>37500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1640538.42190462</v>
      </c>
      <c r="L48" s="106" t="n">
        <f aca="false">J48-K48</f>
        <v>165326.578095379</v>
      </c>
      <c r="M48" s="350" t="n">
        <f aca="false">$B$3*I48</f>
        <v>0.1</v>
      </c>
      <c r="N48" s="106" t="n">
        <f aca="false">IF($E48="Yes",$B$2*$B48,0)</f>
        <v>37500</v>
      </c>
      <c r="O48" s="106" t="n">
        <f aca="false">M48*MAX(0,L48)</f>
        <v>16532.6578095379</v>
      </c>
      <c r="P48" s="106" t="n">
        <f aca="false">N48+Q48</f>
        <v>37500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2011603.29592947</v>
      </c>
      <c r="L49" s="106" t="n">
        <f aca="false">J49-K49</f>
        <v>155434.704070527</v>
      </c>
      <c r="M49" s="350" t="n">
        <f aca="false">$B$3*I49</f>
        <v>0.1</v>
      </c>
      <c r="N49" s="106" t="n">
        <f aca="false">IF($E49="Yes",$B$2*$B49,0)</f>
        <v>45000</v>
      </c>
      <c r="O49" s="106" t="n">
        <f aca="false">M49*MAX(0,L49)</f>
        <v>15543.4704070527</v>
      </c>
      <c r="P49" s="106" t="n">
        <f aca="false">N49+Q49</f>
        <v>45000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2864836.3980811</v>
      </c>
      <c r="L50" s="106" t="n">
        <f aca="false">J50-K50</f>
        <v>-1058971.3980811</v>
      </c>
      <c r="M50" s="350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1026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3021.71049154973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43894.9031142164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16498.456857412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45000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45000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135160.145939472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37500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37500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46705.5615399204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37500</v>
      </c>
      <c r="BE53" s="106" t="n">
        <f aca="false">SUMPRODUCT(($H$21:$H$50=BE$15)*$N$21:$N$50)+SUMPRODUCT(($G$21:$G$50=BE$15)*$Q$21:$Q$50)</f>
        <v>11331.6313871567</v>
      </c>
      <c r="BF53" s="106" t="n">
        <f aca="false">SUMPRODUCT(($H$21:$H$50=BF$15)*$N$21:$N$50)+SUMPRODUCT(($G$21:$G$50=BF$15)*$Q$21:$Q$50)</f>
        <v>45000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88105.3347955867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37500</v>
      </c>
      <c r="BK53" s="106" t="n">
        <f aca="false">SUMPRODUCT(($H$21:$H$50=BK$15)*$N$21:$N$50)+SUMPRODUCT(($G$21:$G$50=BK$15)*$Q$21:$Q$50)</f>
        <v>59664.2223108456</v>
      </c>
      <c r="BL53" s="106" t="n">
        <f aca="false">SUMPRODUCT(($H$21:$H$50=BL$15)*$N$21:$N$50)+SUMPRODUCT(($G$21:$G$50=BL$15)*$Q$21:$Q$50)</f>
        <v>45000</v>
      </c>
      <c r="BM53" s="106" t="n">
        <f aca="false">SUMPRODUCT(($H$21:$H$50=BM$15)*$N$21:$N$50)+SUMPRODUCT(($G$21:$G$50=BM$15)*$Q$21:$Q$50)</f>
        <v>63154.5861657863</v>
      </c>
      <c r="BN53" s="106" t="n">
        <f aca="false">SUMPRODUCT(($H$21:$H$50=BN$15)*$N$21:$N$50)+SUMPRODUCT(($G$21:$G$50=BN$15)*$Q$21:$Q$50)</f>
        <v>37500</v>
      </c>
      <c r="BO53" s="106" t="n">
        <f aca="false">SUMPRODUCT(($H$21:$H$50=BO$15)*$N$21:$N$50)+SUMPRODUCT(($G$21:$G$50=BO$15)*$Q$21:$Q$50)</f>
        <v>36042.9129447822</v>
      </c>
      <c r="BP53" s="106" t="n">
        <f aca="false">SUMPRODUCT(($H$21:$H$50=BP$15)*$N$21:$N$50)+SUMPRODUCT(($G$21:$G$50=BP$15)*$Q$21:$Q$50)</f>
        <v>45000</v>
      </c>
      <c r="BQ53" s="106" t="n">
        <f aca="false">SUMPRODUCT(($H$21:$H$50=BQ$15)*$N$21:$N$50)+SUMPRODUCT(($G$21:$G$50=BQ$15)*$Q$21:$Q$50)</f>
        <v>39319.6986488157</v>
      </c>
      <c r="BR53" s="106" t="n">
        <f aca="false">SUMPRODUCT(($H$21:$H$50=BR$15)*$N$21:$N$50)+SUMPRODUCT(($G$21:$G$50=BR$15)*$Q$21:$Q$50)</f>
        <v>37500</v>
      </c>
      <c r="BS53" s="106" t="n">
        <f aca="false">SUMPRODUCT(($H$21:$H$50=BS$15)*$N$21:$N$50)+SUMPRODUCT(($G$21:$G$50=BS$15)*$Q$21:$Q$50)</f>
        <v>40825.3254278117</v>
      </c>
      <c r="BT53" s="106" t="n">
        <f aca="false">SUMPRODUCT(($H$21:$H$50=BT$15)*$N$21:$N$50)+SUMPRODUCT(($G$21:$G$50=BT$15)*$Q$21:$Q$50)</f>
        <v>37500</v>
      </c>
      <c r="BU53" s="106" t="n">
        <f aca="false">SUMPRODUCT(($H$21:$H$50=BU$15)*$N$21:$N$50)+SUMPRODUCT(($G$21:$G$50=BU$15)*$Q$21:$Q$50)</f>
        <v>41063.5895982252</v>
      </c>
      <c r="BV53" s="106" t="n">
        <f aca="false">SUMPRODUCT(($H$21:$H$50=BV$15)*$N$21:$N$50)+SUMPRODUCT(($G$21:$G$50=BV$15)*$Q$21:$Q$50)</f>
        <v>45000</v>
      </c>
      <c r="BW53" s="106" t="n">
        <f aca="false">SUMPRODUCT(($H$21:$H$50=BW$15)*$N$21:$N$50)+SUMPRODUCT(($G$21:$G$50=BW$15)*$Q$21:$Q$50)</f>
        <v>70029.3592128632</v>
      </c>
      <c r="BX53" s="106" t="n">
        <f aca="false">SUMPRODUCT(($H$21:$H$50=BX$15)*$N$21:$N$50)+SUMPRODUCT(($G$21:$G$50=BX$15)*$Q$21:$Q$50)</f>
        <v>37500</v>
      </c>
      <c r="BY53" s="106" t="n">
        <f aca="false">SUMPRODUCT(($H$21:$H$50=BY$15)*$N$21:$N$50)+SUMPRODUCT(($G$21:$G$50=BY$15)*$Q$21:$Q$50)</f>
        <v>41198.481061956</v>
      </c>
      <c r="BZ53" s="106" t="n">
        <f aca="false">SUMPRODUCT(($H$21:$H$50=BZ$15)*$N$21:$N$50)+SUMPRODUCT(($G$21:$G$50=BZ$15)*$Q$21:$Q$50)</f>
        <v>37500</v>
      </c>
      <c r="CA53" s="106" t="n">
        <f aca="false">SUMPRODUCT(($H$21:$H$50=CA$15)*$N$21:$N$50)+SUMPRODUCT(($G$21:$G$50=CA$15)*$Q$21:$Q$50)</f>
        <v>40205.0054315782</v>
      </c>
      <c r="CB53" s="106" t="n">
        <f aca="false">SUMPRODUCT(($H$21:$H$50=CB$15)*$N$21:$N$50)+SUMPRODUCT(($G$21:$G$50=CB$15)*$Q$21:$Q$50)</f>
        <v>45000</v>
      </c>
      <c r="CC53" s="106" t="n">
        <f aca="false">SUMPRODUCT(($H$21:$H$50=CC$15)*$N$21:$N$50)+SUMPRODUCT(($G$21:$G$50=CC$15)*$Q$21:$Q$50)</f>
        <v>68390.8775667457</v>
      </c>
      <c r="CD53" s="106" t="n">
        <f aca="false">SUMPRODUCT(($H$21:$H$50=CD$15)*$N$21:$N$50)+SUMPRODUCT(($G$21:$G$50=CD$15)*$Q$21:$Q$50)</f>
        <v>37500</v>
      </c>
      <c r="CE53" s="106" t="n">
        <f aca="false">SUMPRODUCT(($H$21:$H$50=CE$15)*$N$21:$N$50)+SUMPRODUCT(($G$21:$G$50=CE$15)*$Q$21:$Q$50)</f>
        <v>39342.1497019131</v>
      </c>
      <c r="CF53" s="106" t="n">
        <f aca="false">SUMPRODUCT(($H$21:$H$50=CF$15)*$N$21:$N$50)+SUMPRODUCT(($G$21:$G$50=CF$15)*$Q$21:$Q$50)</f>
        <v>37500</v>
      </c>
      <c r="CG53" s="106" t="n">
        <f aca="false">SUMPRODUCT(($H$21:$H$50=CG$15)*$N$21:$N$50)+SUMPRODUCT(($G$21:$G$50=CG$15)*$Q$21:$Q$50)</f>
        <v>67640.4313901897</v>
      </c>
      <c r="CH53" s="106" t="n">
        <f aca="false">SUMPRODUCT(($H$21:$H$50=CH$15)*$N$21:$N$50)+SUMPRODUCT(($G$21:$G$50=CH$15)*$Q$21:$Q$50)</f>
        <v>45000</v>
      </c>
      <c r="CI53" s="106" t="n">
        <f aca="false">SUMPRODUCT(($H$21:$H$50=CI$15)*$N$21:$N$50)+SUMPRODUCT(($G$21:$G$50=CI$15)*$Q$21:$Q$50)</f>
        <v>38805.2816762643</v>
      </c>
      <c r="CJ53" s="106" t="n">
        <f aca="false">SUMPRODUCT(($H$21:$H$50=CJ$15)*$N$21:$N$50)+SUMPRODUCT(($G$21:$G$50=CJ$15)*$Q$21:$Q$50)</f>
        <v>37500</v>
      </c>
      <c r="CK53" s="106" t="n">
        <f aca="false">SUMPRODUCT(($H$21:$H$50=CK$15)*$N$21:$N$50)+SUMPRODUCT(($G$21:$G$50=CK$15)*$Q$21:$Q$50)</f>
        <v>38002.6774670657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64092.3474968109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13897.6936092183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24029.2562865289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42181.5146605322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1027</v>
      </c>
      <c r="C1" s="356" t="s">
        <v>1028</v>
      </c>
      <c r="D1" s="356" t="s">
        <v>1029</v>
      </c>
      <c r="E1" s="356" t="s">
        <v>1030</v>
      </c>
      <c r="F1" s="356" t="s">
        <v>1031</v>
      </c>
      <c r="G1" s="356" t="s">
        <v>1032</v>
      </c>
    </row>
    <row r="2" s="1" customFormat="tru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s="1" customFormat="tru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s="1" customFormat="tru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s="1" customFormat="tru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s="1" customFormat="tru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s="1" customFormat="tru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s="1" customFormat="tru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s="1" customFormat="tru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s="1" customFormat="tru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s="1" customFormat="tru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s="1" customFormat="tru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s="1" customFormat="tru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s="1" customFormat="tru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s="1" customFormat="true" ht="15" hidden="false" customHeight="true" outlineLevel="0" collapsed="false">
      <c r="A15" s="172" t="s">
        <v>1033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s="1" customFormat="true" ht="15" hidden="false" customHeight="true" outlineLevel="0" collapsed="false">
      <c r="A16" s="172" t="s">
        <v>1034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s="1" customFormat="true" ht="15" hidden="false" customHeight="true" outlineLevel="0" collapsed="false">
      <c r="A17" s="172" t="s">
        <v>1035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s="1" customFormat="tru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s="1" customFormat="tru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s="1" customFormat="tru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1805865</v>
      </c>
      <c r="D20" s="358" t="n">
        <f aca="false">C20*0.05</f>
        <v>90293.25</v>
      </c>
      <c r="E20" s="358" t="n">
        <f aca="false">B20+D20</f>
        <v>90293.25</v>
      </c>
      <c r="F20" s="359" t="n">
        <f aca="false">Projects!$C$22+Projects!$D$22-1</f>
        <v>49</v>
      </c>
      <c r="G20" s="360" t="n">
        <f aca="false">EDATE(DATE(2026,4,1),F20-1)</f>
        <v>47574</v>
      </c>
    </row>
    <row r="21" s="1" customFormat="tru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1805865</v>
      </c>
      <c r="D21" s="358" t="n">
        <f aca="false">C21*0.05</f>
        <v>90293.25</v>
      </c>
      <c r="E21" s="358" t="n">
        <f aca="false">B21+D21</f>
        <v>90293.25</v>
      </c>
      <c r="F21" s="359" t="n">
        <f aca="false">Projects!$C$23+Projects!$D$23-1</f>
        <v>52</v>
      </c>
      <c r="G21" s="360" t="n">
        <f aca="false">EDATE(DATE(2026,4,1),F21-1)</f>
        <v>47665</v>
      </c>
    </row>
    <row r="22" s="1" customFormat="tru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2167038</v>
      </c>
      <c r="D22" s="358" t="n">
        <f aca="false">C22*0.05</f>
        <v>108351.9</v>
      </c>
      <c r="E22" s="358" t="n">
        <f aca="false">B22+D22</f>
        <v>108351.9</v>
      </c>
      <c r="F22" s="359" t="n">
        <f aca="false">Projects!$C$24+Projects!$D$24-1</f>
        <v>55</v>
      </c>
      <c r="G22" s="360" t="n">
        <f aca="false">EDATE(DATE(2026,4,1),F22-1)</f>
        <v>47757</v>
      </c>
    </row>
    <row r="23" s="1" customFormat="tru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2167038</v>
      </c>
      <c r="D23" s="358" t="n">
        <f aca="false">C23*0.05</f>
        <v>108351.9</v>
      </c>
      <c r="E23" s="358" t="n">
        <f aca="false">B23+D23</f>
        <v>108351.9</v>
      </c>
      <c r="F23" s="359" t="n">
        <f aca="false">Projects!$C$25+Projects!$D$25-1</f>
        <v>58</v>
      </c>
      <c r="G23" s="360" t="n">
        <f aca="false">EDATE(DATE(2026,4,1),F23-1)</f>
        <v>47849</v>
      </c>
    </row>
    <row r="24" s="1" customFormat="tru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2167038</v>
      </c>
      <c r="D24" s="358" t="n">
        <f aca="false">C24*0.05</f>
        <v>108351.9</v>
      </c>
      <c r="E24" s="358" t="n">
        <f aca="false">B24+D24</f>
        <v>108351.9</v>
      </c>
      <c r="F24" s="359" t="n">
        <f aca="false">Projects!$C$26+Projects!$D$26-1</f>
        <v>60</v>
      </c>
      <c r="G24" s="360" t="n">
        <f aca="false">EDATE(DATE(2026,4,1),F24-1)</f>
        <v>47908</v>
      </c>
    </row>
    <row r="25" s="1" customFormat="tru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1805865</v>
      </c>
      <c r="D25" s="358" t="n">
        <f aca="false">C25*0.05</f>
        <v>90293.25</v>
      </c>
      <c r="E25" s="358" t="n">
        <f aca="false">B25+D25</f>
        <v>90293.25</v>
      </c>
      <c r="F25" s="359" t="n">
        <f aca="false">Projects!$C$27+Projects!$D$27-1</f>
        <v>62</v>
      </c>
      <c r="G25" s="360" t="n">
        <f aca="false">EDATE(DATE(2026,4,1),F25-1)</f>
        <v>47969</v>
      </c>
    </row>
    <row r="26" s="1" customFormat="tru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1805865</v>
      </c>
      <c r="D26" s="358" t="n">
        <f aca="false">C26*0.05</f>
        <v>90293.25</v>
      </c>
      <c r="E26" s="358" t="n">
        <f aca="false">B26+D26</f>
        <v>90293.25</v>
      </c>
      <c r="F26" s="359" t="n">
        <f aca="false">Projects!$C$28+Projects!$D$28-1</f>
        <v>64</v>
      </c>
      <c r="G26" s="360" t="n">
        <f aca="false">EDATE(DATE(2026,4,1),F26-1)</f>
        <v>48030</v>
      </c>
    </row>
    <row r="27" s="1" customFormat="tru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1805865</v>
      </c>
      <c r="D27" s="358" t="n">
        <f aca="false">C27*0.05</f>
        <v>90293.25</v>
      </c>
      <c r="E27" s="358" t="n">
        <f aca="false">B27+D27</f>
        <v>90293.25</v>
      </c>
      <c r="F27" s="359" t="n">
        <f aca="false">Projects!$C$29+Projects!$D$29-1</f>
        <v>66</v>
      </c>
      <c r="G27" s="360" t="n">
        <f aca="false">EDATE(DATE(2026,4,1),F27-1)</f>
        <v>48092</v>
      </c>
    </row>
    <row r="28" s="1" customFormat="tru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1805865</v>
      </c>
      <c r="D28" s="358" t="n">
        <f aca="false">C28*0.05</f>
        <v>90293.25</v>
      </c>
      <c r="E28" s="358" t="n">
        <f aca="false">B28+D28</f>
        <v>90293.25</v>
      </c>
      <c r="F28" s="359" t="n">
        <f aca="false">Projects!$C$30+Projects!$D$30-1</f>
        <v>68</v>
      </c>
      <c r="G28" s="360" t="n">
        <f aca="false">EDATE(DATE(2026,4,1),F28-1)</f>
        <v>48153</v>
      </c>
    </row>
    <row r="29" s="1" customFormat="tru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2167038</v>
      </c>
      <c r="D29" s="358" t="n">
        <f aca="false">C29*0.05</f>
        <v>108351.9</v>
      </c>
      <c r="E29" s="358" t="n">
        <f aca="false">B29+D29</f>
        <v>108351.9</v>
      </c>
      <c r="F29" s="359" t="n">
        <f aca="false">Projects!$C$31+Projects!$D$31-1</f>
        <v>70</v>
      </c>
      <c r="G29" s="360" t="n">
        <f aca="false">EDATE(DATE(2026,4,1),F29-1)</f>
        <v>48214</v>
      </c>
    </row>
    <row r="30" s="1" customFormat="tru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1805865</v>
      </c>
      <c r="D30" s="358" t="n">
        <f aca="false">C30*0.05</f>
        <v>90293.25</v>
      </c>
      <c r="E30" s="358" t="n">
        <f aca="false">B30+D30</f>
        <v>90293.25</v>
      </c>
      <c r="F30" s="359" t="n">
        <f aca="false">Projects!$C$32+Projects!$D$32-1</f>
        <v>72</v>
      </c>
      <c r="G30" s="360" t="n">
        <f aca="false">EDATE(DATE(2026,4,1),F30-1)</f>
        <v>48274</v>
      </c>
    </row>
    <row r="31" s="1" customFormat="tru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1805865</v>
      </c>
      <c r="D31" s="358" t="n">
        <f aca="false">C31*0.05</f>
        <v>90293.25</v>
      </c>
      <c r="E31" s="358" t="n">
        <f aca="false">B31+D31</f>
        <v>90293.25</v>
      </c>
      <c r="F31" s="359" t="n">
        <f aca="false">Projects!$C$33+Projects!$D$33-1</f>
        <v>74</v>
      </c>
      <c r="G31" s="360" t="n">
        <f aca="false">EDATE(DATE(2026,4,1),F31-1)</f>
        <v>48335</v>
      </c>
    </row>
    <row r="32" s="1" customFormat="tru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2167038</v>
      </c>
      <c r="D32" s="358" t="n">
        <f aca="false">C32*0.05</f>
        <v>108351.9</v>
      </c>
      <c r="E32" s="358" t="n">
        <f aca="false">B32+D32</f>
        <v>108351.9</v>
      </c>
      <c r="F32" s="359" t="n">
        <f aca="false">Projects!$C$34+Projects!$D$34-1</f>
        <v>76</v>
      </c>
      <c r="G32" s="360" t="n">
        <f aca="false">EDATE(DATE(2026,4,1),F32-1)</f>
        <v>48396</v>
      </c>
    </row>
    <row r="33" s="1" customFormat="tru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1805865</v>
      </c>
      <c r="D33" s="358" t="n">
        <f aca="false">C33*0.05</f>
        <v>90293.25</v>
      </c>
      <c r="E33" s="358" t="n">
        <f aca="false">B33+D33</f>
        <v>90293.25</v>
      </c>
      <c r="F33" s="359" t="n">
        <f aca="false">Projects!$C$35+Projects!$D$35-1</f>
        <v>78</v>
      </c>
      <c r="G33" s="360" t="n">
        <f aca="false">EDATE(DATE(2026,4,1),F33-1)</f>
        <v>48458</v>
      </c>
    </row>
    <row r="34" s="1" customFormat="tru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2167038</v>
      </c>
      <c r="D34" s="358" t="n">
        <f aca="false">C34*0.05</f>
        <v>108351.9</v>
      </c>
      <c r="E34" s="358" t="n">
        <f aca="false">B34+D34</f>
        <v>108351.9</v>
      </c>
      <c r="F34" s="359" t="n">
        <f aca="false">Projects!$C$36+Projects!$D$36-1</f>
        <v>80</v>
      </c>
      <c r="G34" s="360" t="n">
        <f aca="false">EDATE(DATE(2026,4,1),F34-1)</f>
        <v>48519</v>
      </c>
    </row>
    <row r="35" s="1" customFormat="tru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1805865</v>
      </c>
      <c r="D35" s="358" t="n">
        <f aca="false">C35*0.05</f>
        <v>90293.25</v>
      </c>
      <c r="E35" s="358" t="n">
        <f aca="false">B35+D35</f>
        <v>90293.25</v>
      </c>
      <c r="F35" s="359" t="n">
        <f aca="false">Projects!$C$37+Projects!$D$37-1</f>
        <v>82</v>
      </c>
      <c r="G35" s="360" t="n">
        <f aca="false">EDATE(DATE(2026,4,1),F35-1)</f>
        <v>48580</v>
      </c>
    </row>
    <row r="36" s="1" customFormat="tru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1805865</v>
      </c>
      <c r="D36" s="358" t="n">
        <f aca="false">C36*0.05</f>
        <v>90293.25</v>
      </c>
      <c r="E36" s="358" t="n">
        <f aca="false">B36+D36</f>
        <v>90293.25</v>
      </c>
      <c r="F36" s="359" t="n">
        <f aca="false">Projects!$C$38+Projects!$D$38-1</f>
        <v>84</v>
      </c>
      <c r="G36" s="360" t="n">
        <f aca="false">EDATE(DATE(2026,4,1),F36-1)</f>
        <v>48639</v>
      </c>
    </row>
    <row r="37" s="1" customFormat="tru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2167038</v>
      </c>
      <c r="D37" s="358" t="n">
        <f aca="false">C37*0.05</f>
        <v>108351.9</v>
      </c>
      <c r="E37" s="358" t="n">
        <f aca="false">B37+D37</f>
        <v>108351.9</v>
      </c>
      <c r="F37" s="359" t="n">
        <f aca="false">Projects!$C$39+Projects!$D$39-1</f>
        <v>86</v>
      </c>
      <c r="G37" s="360" t="n">
        <f aca="false">EDATE(DATE(2026,4,1),F37-1)</f>
        <v>48700</v>
      </c>
    </row>
    <row r="38" s="1" customFormat="tru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1805865</v>
      </c>
      <c r="D38" s="358" t="n">
        <f aca="false">C38*0.05</f>
        <v>90293.25</v>
      </c>
      <c r="E38" s="358" t="n">
        <f aca="false">B38+D38</f>
        <v>90293.25</v>
      </c>
      <c r="F38" s="359" t="n">
        <f aca="false">Projects!$C$40+Projects!$D$40-1</f>
        <v>88</v>
      </c>
      <c r="G38" s="360" t="n">
        <f aca="false">EDATE(DATE(2026,4,1),F38-1)</f>
        <v>48761</v>
      </c>
    </row>
    <row r="39" s="1" customFormat="tru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1805865</v>
      </c>
      <c r="D39" s="358" t="n">
        <f aca="false">C39*0.05</f>
        <v>90293.25</v>
      </c>
      <c r="E39" s="358" t="n">
        <f aca="false">B39+D39</f>
        <v>90293.25</v>
      </c>
      <c r="F39" s="359" t="n">
        <f aca="false">Projects!$C$41+Projects!$D$41-1</f>
        <v>90</v>
      </c>
      <c r="G39" s="360" t="n">
        <f aca="false">EDATE(DATE(2026,4,1),F39-1)</f>
        <v>48823</v>
      </c>
    </row>
    <row r="40" s="1" customFormat="tru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2167038</v>
      </c>
      <c r="D40" s="358" t="n">
        <f aca="false">C40*0.05</f>
        <v>108351.9</v>
      </c>
      <c r="E40" s="358" t="n">
        <f aca="false">B40+D40</f>
        <v>108351.9</v>
      </c>
      <c r="F40" s="359" t="n">
        <f aca="false">Projects!$C$42+Projects!$D$42-1</f>
        <v>92</v>
      </c>
      <c r="G40" s="360" t="n">
        <f aca="false">EDATE(DATE(2026,4,1),F40-1)</f>
        <v>48884</v>
      </c>
    </row>
    <row r="41" s="1" customFormat="tru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1805865</v>
      </c>
      <c r="D41" s="358" t="n">
        <f aca="false">C41*0.05</f>
        <v>90293.25</v>
      </c>
      <c r="E41" s="358" t="n">
        <f aca="false">B41+D41</f>
        <v>90293.25</v>
      </c>
      <c r="F41" s="359" t="n">
        <f aca="false">Projects!$C$43+Projects!$D$43-1</f>
        <v>94</v>
      </c>
      <c r="G41" s="360" t="n">
        <f aca="false">EDATE(DATE(2026,4,1),F41-1)</f>
        <v>48945</v>
      </c>
    </row>
    <row r="42" s="1" customFormat="tru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1805865</v>
      </c>
      <c r="D42" s="358" t="n">
        <f aca="false">C42*0.05</f>
        <v>90293.25</v>
      </c>
      <c r="E42" s="358" t="n">
        <f aca="false">B42+D42</f>
        <v>90293.25</v>
      </c>
      <c r="F42" s="359" t="n">
        <f aca="false">Projects!$C$44+Projects!$D$44-1</f>
        <v>96</v>
      </c>
      <c r="G42" s="360" t="n">
        <f aca="false">EDATE(DATE(2026,4,1),F42-1)</f>
        <v>49004</v>
      </c>
    </row>
    <row r="43" s="1" customFormat="tru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2167038</v>
      </c>
      <c r="D43" s="358" t="n">
        <f aca="false">C43*0.05</f>
        <v>108351.9</v>
      </c>
      <c r="E43" s="358" t="n">
        <f aca="false">B43+D43</f>
        <v>108351.9</v>
      </c>
      <c r="F43" s="359" t="n">
        <f aca="false">Projects!$C$45+Projects!$D$45-1</f>
        <v>98</v>
      </c>
      <c r="G43" s="360" t="n">
        <f aca="false">EDATE(DATE(2026,4,1),F43-1)</f>
        <v>49065</v>
      </c>
    </row>
    <row r="44" s="1" customFormat="tru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1805865</v>
      </c>
      <c r="D44" s="358" t="n">
        <f aca="false">C44*0.05</f>
        <v>90293.25</v>
      </c>
      <c r="E44" s="358" t="n">
        <f aca="false">B44+D44</f>
        <v>90293.25</v>
      </c>
      <c r="F44" s="359" t="n">
        <f aca="false">Projects!$C$46+Projects!$D$46-1</f>
        <v>100</v>
      </c>
      <c r="G44" s="360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1036</v>
      </c>
    </row>
    <row r="2" s="1" customFormat="true" ht="15" hidden="false" customHeight="true" outlineLevel="0" collapsed="false">
      <c r="A2" s="73" t="s">
        <v>1037</v>
      </c>
    </row>
    <row r="4" s="1" customFormat="true" ht="15" hidden="false" customHeight="true" outlineLevel="0" collapsed="false">
      <c r="A4" s="23" t="s">
        <v>1038</v>
      </c>
      <c r="B4" s="23"/>
      <c r="C4" s="23"/>
    </row>
    <row r="5" s="1" customFormat="true" ht="15" hidden="false" customHeight="true" outlineLevel="0" collapsed="false">
      <c r="A5" s="172" t="s">
        <v>1039</v>
      </c>
      <c r="B5" s="173" t="n">
        <v>180000</v>
      </c>
      <c r="C5" s="73" t="s">
        <v>1040</v>
      </c>
    </row>
    <row r="6" s="1" customFormat="true" ht="15" hidden="false" customHeight="true" outlineLevel="0" collapsed="false">
      <c r="A6" s="172" t="s">
        <v>1041</v>
      </c>
      <c r="B6" s="361" t="n">
        <v>1</v>
      </c>
      <c r="C6" s="73" t="s">
        <v>335</v>
      </c>
    </row>
    <row r="7" s="1" customFormat="true" ht="15" hidden="false" customHeight="true" outlineLevel="0" collapsed="false">
      <c r="A7" s="172" t="s">
        <v>1042</v>
      </c>
      <c r="B7" s="361" t="n">
        <v>7</v>
      </c>
      <c r="C7" s="73" t="s">
        <v>1043</v>
      </c>
    </row>
    <row r="8" s="1" customFormat="true" ht="15" hidden="false" customHeight="true" outlineLevel="0" collapsed="false">
      <c r="A8" s="172" t="s">
        <v>1044</v>
      </c>
      <c r="B8" s="358" t="n">
        <f aca="false">B5/B7</f>
        <v>25714.2857142857</v>
      </c>
      <c r="C8" s="73" t="s">
        <v>1045</v>
      </c>
    </row>
    <row r="9" s="1" customFormat="true" ht="15" hidden="false" customHeight="true" outlineLevel="0" collapsed="false">
      <c r="A9" s="172" t="s">
        <v>1046</v>
      </c>
      <c r="B9" s="173" t="n">
        <v>2500</v>
      </c>
      <c r="C9" s="73" t="s">
        <v>1047</v>
      </c>
    </row>
    <row r="10" s="1" customFormat="true" ht="15" hidden="false" customHeight="true" outlineLevel="0" collapsed="false">
      <c r="A10" s="172" t="s">
        <v>1048</v>
      </c>
      <c r="B10" s="361" t="n">
        <v>9</v>
      </c>
      <c r="C10" s="73" t="s">
        <v>1049</v>
      </c>
    </row>
    <row r="11" s="1" customFormat="true" ht="15" hidden="false" customHeight="true" outlineLevel="0" collapsed="false">
      <c r="A11" s="172" t="s">
        <v>1050</v>
      </c>
      <c r="B11" s="361" t="n">
        <v>30</v>
      </c>
      <c r="C11" s="73" t="s">
        <v>1051</v>
      </c>
    </row>
    <row r="12" s="1" customFormat="true" ht="15" hidden="false" customHeight="true" outlineLevel="0" collapsed="false">
      <c r="A12" s="172" t="s">
        <v>1052</v>
      </c>
      <c r="B12" s="173" t="n">
        <v>2694</v>
      </c>
      <c r="C12" s="73" t="s">
        <v>1053</v>
      </c>
    </row>
    <row r="13" s="1" customFormat="true" ht="15" hidden="false" customHeight="true" outlineLevel="0" collapsed="false">
      <c r="A13" s="172" t="s">
        <v>1054</v>
      </c>
      <c r="B13" s="361" t="n">
        <v>2</v>
      </c>
      <c r="C13" s="73" t="s">
        <v>336</v>
      </c>
    </row>
    <row r="14" s="1" customFormat="true" ht="15" hidden="false" customHeight="true" outlineLevel="0" collapsed="false">
      <c r="A14" s="172" t="s">
        <v>1055</v>
      </c>
      <c r="B14" s="361" t="n">
        <v>15</v>
      </c>
      <c r="C14" s="73" t="s">
        <v>1056</v>
      </c>
    </row>
    <row r="15" s="1" customFormat="true" ht="15" hidden="false" customHeight="true" outlineLevel="0" collapsed="false">
      <c r="A15" s="172" t="s">
        <v>1057</v>
      </c>
      <c r="B15" s="173" t="n">
        <v>2500</v>
      </c>
      <c r="C15" s="73" t="s">
        <v>1058</v>
      </c>
    </row>
    <row r="16" s="1" customFormat="true" ht="15" hidden="false" customHeight="true" outlineLevel="0" collapsed="false">
      <c r="A16" s="172" t="s">
        <v>1059</v>
      </c>
      <c r="B16" s="361" t="n">
        <v>2</v>
      </c>
      <c r="C16" s="73" t="s">
        <v>336</v>
      </c>
    </row>
    <row r="17" s="1" customFormat="true" ht="15" hidden="false" customHeight="true" outlineLevel="0" collapsed="false">
      <c r="A17" s="172" t="s">
        <v>1060</v>
      </c>
      <c r="B17" s="361" t="n">
        <v>30</v>
      </c>
      <c r="C17" s="73" t="s">
        <v>1061</v>
      </c>
    </row>
    <row r="18" s="1" customFormat="true" ht="15" hidden="false" customHeight="true" outlineLevel="0" collapsed="false">
      <c r="A18" s="172" t="s">
        <v>1062</v>
      </c>
      <c r="B18" s="173" t="n">
        <v>7500</v>
      </c>
      <c r="C18" s="73" t="s">
        <v>1063</v>
      </c>
    </row>
    <row r="19" s="1" customFormat="true" ht="15" hidden="false" customHeight="true" outlineLevel="0" collapsed="false">
      <c r="A19" s="172" t="s">
        <v>1064</v>
      </c>
      <c r="B19" s="361" t="n">
        <v>2</v>
      </c>
      <c r="C19" s="73" t="s">
        <v>336</v>
      </c>
    </row>
    <row r="20" s="1" customFormat="true" ht="15" hidden="false" customHeight="true" outlineLevel="0" collapsed="false">
      <c r="A20" s="172" t="s">
        <v>1065</v>
      </c>
      <c r="B20" s="173" t="n">
        <v>32000</v>
      </c>
      <c r="C20" s="73" t="s">
        <v>1066</v>
      </c>
    </row>
    <row r="21" s="1" customFormat="true" ht="15" hidden="false" customHeight="true" outlineLevel="0" collapsed="false">
      <c r="A21" s="172" t="s">
        <v>1067</v>
      </c>
      <c r="B21" s="173" t="n">
        <v>600000</v>
      </c>
      <c r="C21" s="73" t="s">
        <v>1068</v>
      </c>
    </row>
    <row r="22" s="1" customFormat="true" ht="15" hidden="false" customHeight="true" outlineLevel="0" collapsed="false">
      <c r="A22" s="172" t="s">
        <v>1069</v>
      </c>
      <c r="B22" s="361" t="n">
        <v>7</v>
      </c>
      <c r="C22" s="73" t="s">
        <v>1070</v>
      </c>
    </row>
    <row r="23" s="1" customFormat="true" ht="15" hidden="false" customHeight="true" outlineLevel="0" collapsed="false">
      <c r="A23" s="172" t="s">
        <v>1071</v>
      </c>
      <c r="B23" s="361" t="n">
        <v>12</v>
      </c>
      <c r="C23" s="73" t="s">
        <v>1072</v>
      </c>
    </row>
    <row r="24" s="1" customFormat="true" ht="15" hidden="false" customHeight="true" outlineLevel="0" collapsed="false">
      <c r="A24" s="172" t="s">
        <v>1073</v>
      </c>
      <c r="B24" s="358" t="n">
        <f aca="false">B21/B23</f>
        <v>50000</v>
      </c>
      <c r="C24" s="73" t="s">
        <v>1045</v>
      </c>
    </row>
    <row r="25" s="1" customFormat="true" ht="15" hidden="false" customHeight="true" outlineLevel="0" collapsed="false">
      <c r="A25" s="172" t="s">
        <v>1074</v>
      </c>
      <c r="B25" s="173" t="n">
        <v>2500</v>
      </c>
      <c r="C25" s="73" t="s">
        <v>1068</v>
      </c>
    </row>
    <row r="26" s="1" customFormat="true" ht="15" hidden="false" customHeight="true" outlineLevel="0" collapsed="false">
      <c r="A26" s="172" t="s">
        <v>1075</v>
      </c>
      <c r="B26" s="361" t="n">
        <v>22</v>
      </c>
      <c r="C26" s="73" t="s">
        <v>1076</v>
      </c>
    </row>
    <row r="27" s="1" customFormat="true" ht="15" hidden="false" customHeight="true" outlineLevel="0" collapsed="false">
      <c r="A27" s="172" t="s">
        <v>1077</v>
      </c>
      <c r="B27" s="361" t="n">
        <v>30</v>
      </c>
      <c r="C27" s="73" t="s">
        <v>1078</v>
      </c>
    </row>
    <row r="28" s="1" customFormat="true" ht="15" hidden="false" customHeight="true" outlineLevel="0" collapsed="false">
      <c r="A28" s="23" t="s">
        <v>1079</v>
      </c>
      <c r="B28" s="23"/>
      <c r="C28" s="23"/>
    </row>
    <row r="29" s="1" customFormat="true" ht="15" hidden="false" customHeight="true" outlineLevel="0" collapsed="false">
      <c r="A29" s="172" t="s">
        <v>1080</v>
      </c>
      <c r="B29" s="173" t="n">
        <v>12500</v>
      </c>
      <c r="C29" s="73" t="s">
        <v>1081</v>
      </c>
    </row>
    <row r="30" s="1" customFormat="true" ht="15" hidden="false" customHeight="true" outlineLevel="0" collapsed="false">
      <c r="A30" s="172" t="s">
        <v>1082</v>
      </c>
      <c r="B30" s="361" t="n">
        <v>18750</v>
      </c>
      <c r="C30" s="73" t="s">
        <v>1083</v>
      </c>
    </row>
    <row r="31" s="1" customFormat="true" ht="15" hidden="false" customHeight="true" outlineLevel="0" collapsed="false">
      <c r="A31" s="172" t="s">
        <v>1084</v>
      </c>
      <c r="B31" s="359" t="n">
        <f aca="false">B22</f>
        <v>7</v>
      </c>
      <c r="C31" s="73" t="s">
        <v>1085</v>
      </c>
    </row>
    <row r="32" s="1" customFormat="true" ht="15" hidden="false" customHeight="true" outlineLevel="0" collapsed="false">
      <c r="A32" s="172" t="s">
        <v>1086</v>
      </c>
      <c r="B32" s="173" t="n">
        <v>365</v>
      </c>
      <c r="C32" s="73" t="s">
        <v>1087</v>
      </c>
    </row>
    <row r="33" s="1" customFormat="true" ht="15" hidden="false" customHeight="true" outlineLevel="0" collapsed="false">
      <c r="A33" s="172" t="s">
        <v>1088</v>
      </c>
      <c r="B33" s="173" t="n">
        <v>8000</v>
      </c>
      <c r="C33" s="73" t="s">
        <v>1089</v>
      </c>
    </row>
    <row r="34" s="1" customFormat="true" ht="15" hidden="false" customHeight="true" outlineLevel="0" collapsed="false">
      <c r="A34" s="172" t="s">
        <v>1090</v>
      </c>
      <c r="B34" s="361" t="n">
        <v>5000</v>
      </c>
      <c r="C34" s="73" t="s">
        <v>1091</v>
      </c>
    </row>
    <row r="35" s="1" customFormat="true" ht="15" hidden="false" customHeight="true" outlineLevel="0" collapsed="false">
      <c r="A35" s="172" t="s">
        <v>1092</v>
      </c>
      <c r="B35" s="361" t="n">
        <v>2500</v>
      </c>
      <c r="C35" s="73" t="s">
        <v>1093</v>
      </c>
    </row>
    <row r="36" s="1" customFormat="true" ht="15" hidden="false" customHeight="true" outlineLevel="0" collapsed="false">
      <c r="A36" s="172" t="s">
        <v>1094</v>
      </c>
      <c r="B36" s="361" t="n">
        <v>2</v>
      </c>
      <c r="C36" s="73" t="s">
        <v>336</v>
      </c>
    </row>
    <row r="38" customFormat="false" ht="15" hidden="false" customHeight="false" outlineLevel="0" collapsed="false">
      <c r="A38" s="23" t="s">
        <v>1095</v>
      </c>
    </row>
    <row r="39" customFormat="false" ht="15" hidden="false" customHeight="false" outlineLevel="0" collapsed="false">
      <c r="A39" s="172" t="s">
        <v>1096</v>
      </c>
      <c r="B39" s="362" t="n">
        <v>0.6</v>
      </c>
      <c r="C39" s="73" t="s">
        <v>1097</v>
      </c>
    </row>
    <row r="40" customFormat="false" ht="15" hidden="false" customHeight="false" outlineLevel="0" collapsed="false">
      <c r="A40" s="172" t="s">
        <v>1098</v>
      </c>
      <c r="B40" s="173" t="n">
        <v>10</v>
      </c>
      <c r="C40" s="73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1100</v>
      </c>
    </row>
    <row r="3" s="1" customFormat="tru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s="1" customFormat="true" ht="15" hidden="false" customHeight="true" outlineLevel="0" collapsed="false">
      <c r="A6" s="23" t="s">
        <v>1038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85" t="s">
        <v>1101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s="1" customFormat="true" ht="15" hidden="false" customHeight="true" outlineLevel="0" collapsed="false">
      <c r="A8" s="185" t="s">
        <v>1102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s="1" customFormat="true" ht="15" hidden="false" customHeight="true" outlineLevel="0" collapsed="false">
      <c r="A9" s="185" t="s">
        <v>1103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s="1" customFormat="true" ht="15" hidden="false" customHeight="true" outlineLevel="0" collapsed="false">
      <c r="A10" s="185" t="s">
        <v>1104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s="1" customFormat="true" ht="15" hidden="false" customHeight="true" outlineLevel="0" collapsed="false">
      <c r="A11" s="185" t="s">
        <v>1105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s="1" customFormat="true" ht="15" hidden="false" customHeight="true" outlineLevel="0" collapsed="false">
      <c r="A12" s="185" t="s">
        <v>1106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s="1" customFormat="true" ht="15" hidden="false" customHeight="true" outlineLevel="0" collapsed="false">
      <c r="A13" s="185" t="s">
        <v>1107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s="1" customFormat="true" ht="15" hidden="false" customHeight="true" outlineLevel="0" collapsed="false">
      <c r="A14" s="364" t="s">
        <v>1108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s="1" customFormat="true" ht="15" hidden="false" customHeight="true" outlineLevel="0" collapsed="false">
      <c r="A16" s="23" t="s">
        <v>1079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85" t="s">
        <v>1109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s="1" customFormat="true" ht="15" hidden="false" customHeight="true" outlineLevel="0" collapsed="false">
      <c r="A18" s="185" t="s">
        <v>1110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s="1" customFormat="true" ht="15" hidden="false" customHeight="true" outlineLevel="0" collapsed="false">
      <c r="A19" s="185" t="s">
        <v>1111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s="1" customFormat="true" ht="15" hidden="false" customHeight="true" outlineLevel="0" collapsed="false">
      <c r="A20" s="185" t="s">
        <v>1112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s="1" customFormat="true" ht="15" hidden="false" customHeight="true" outlineLevel="0" collapsed="false">
      <c r="A21" s="364" t="s">
        <v>1113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s="1" customFormat="true" ht="15" hidden="false" customHeight="true" outlineLevel="0" collapsed="false">
      <c r="A23" s="366" t="s">
        <v>1114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s="1" customFormat="true" ht="15" hidden="false" customHeight="true" outlineLevel="0" collapsed="false">
      <c r="A24" s="185" t="s">
        <v>1115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s="1" customFormat="true" ht="15" hidden="false" customHeight="true" outlineLevel="0" collapsed="false">
      <c r="A27" s="23" t="s">
        <v>1116</v>
      </c>
      <c r="B27" s="23"/>
      <c r="C27" s="23"/>
    </row>
    <row r="28" s="1" customFormat="true" ht="15" hidden="false" customHeight="true" outlineLevel="0" collapsed="false">
      <c r="A28" s="172" t="s">
        <v>1108</v>
      </c>
      <c r="B28" s="358" t="n">
        <f aca="false">AN14</f>
        <v>1044910</v>
      </c>
    </row>
    <row r="29" s="1" customFormat="true" ht="15" hidden="false" customHeight="true" outlineLevel="0" collapsed="false">
      <c r="A29" s="172" t="s">
        <v>1113</v>
      </c>
      <c r="B29" s="358" t="n">
        <f aca="false">AN21</f>
        <v>728370</v>
      </c>
    </row>
    <row r="30" s="1" customFormat="true" ht="15" hidden="false" customHeight="true" outlineLevel="0" collapsed="false">
      <c r="A30" s="72" t="s">
        <v>1117</v>
      </c>
      <c r="B30" s="368" t="n">
        <f aca="false">B28-B29</f>
        <v>316540</v>
      </c>
    </row>
    <row r="31" s="1" customFormat="true" ht="15" hidden="false" customHeight="true" outlineLevel="0" collapsed="false">
      <c r="A31" s="72" t="s">
        <v>1118</v>
      </c>
      <c r="B31" s="368" t="n">
        <f aca="false">B30*0.5</f>
        <v>158270</v>
      </c>
    </row>
    <row r="32" s="1" customFormat="true" ht="15" hidden="false" customHeight="true" outlineLevel="0" collapsed="false">
      <c r="A32" s="172" t="s">
        <v>1119</v>
      </c>
      <c r="B32" s="358" t="n">
        <f aca="false">B30*0.5</f>
        <v>158270</v>
      </c>
    </row>
    <row r="33" s="1" customFormat="true" ht="15" hidden="false" customHeight="true" outlineLevel="0" collapsed="false">
      <c r="A33" s="172" t="s">
        <v>1120</v>
      </c>
      <c r="B33" s="358" t="n">
        <f aca="false">AN17+B32</f>
        <v>833270</v>
      </c>
    </row>
    <row r="35" s="1" customFormat="true" ht="15" hidden="false" customHeight="true" outlineLevel="0" collapsed="false">
      <c r="A35" s="73" t="s">
        <v>1121</v>
      </c>
    </row>
    <row r="36" s="1" customFormat="true" ht="15" hidden="false" customHeight="true" outlineLevel="0" collapsed="false">
      <c r="A36" s="73" t="s">
        <v>1122</v>
      </c>
    </row>
    <row r="37" s="1" customFormat="true" ht="15" hidden="false" customHeight="true" outlineLevel="0" collapsed="false">
      <c r="A37" s="73" t="s">
        <v>1123</v>
      </c>
    </row>
    <row r="38" s="1" customFormat="true" ht="15" hidden="false" customHeight="true" outlineLevel="0" collapsed="false">
      <c r="A38" s="73" t="s">
        <v>1124</v>
      </c>
    </row>
    <row r="39" s="1" customFormat="true" ht="15" hidden="false" customHeight="true" outlineLevel="0" collapsed="false">
      <c r="A39" s="73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1126</v>
      </c>
    </row>
    <row r="2" customFormat="false" ht="13.5" hidden="false" customHeight="false" outlineLevel="0" collapsed="false">
      <c r="A2" s="370" t="s">
        <v>1127</v>
      </c>
    </row>
    <row r="3" customFormat="false" ht="23.85" hidden="false" customHeight="false" outlineLevel="0" collapsed="false">
      <c r="A3" s="371" t="s">
        <v>1128</v>
      </c>
      <c r="B3" s="371" t="s">
        <v>1129</v>
      </c>
      <c r="C3" s="371" t="s">
        <v>1130</v>
      </c>
      <c r="D3" s="371" t="s">
        <v>1131</v>
      </c>
      <c r="E3" s="371" t="s">
        <v>1132</v>
      </c>
      <c r="F3" s="371" t="s">
        <v>1133</v>
      </c>
      <c r="G3" s="371" t="s">
        <v>1134</v>
      </c>
      <c r="H3" s="371" t="s">
        <v>1135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1136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1137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1136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1138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1139</v>
      </c>
      <c r="D6" s="372" t="n">
        <v>1</v>
      </c>
      <c r="E6" s="372" t="n">
        <v>0</v>
      </c>
      <c r="F6" s="374" t="n">
        <v>0</v>
      </c>
      <c r="G6" s="372" t="n"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1139</v>
      </c>
      <c r="D7" s="375" t="n">
        <v>1</v>
      </c>
      <c r="E7" s="375" t="n">
        <v>0</v>
      </c>
      <c r="F7" s="377" t="n">
        <v>0</v>
      </c>
      <c r="G7" s="375" t="n"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1136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1140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1139</v>
      </c>
      <c r="D9" s="375" t="n">
        <v>1</v>
      </c>
      <c r="E9" s="375" t="n">
        <v>0</v>
      </c>
      <c r="F9" s="377" t="n">
        <v>0</v>
      </c>
      <c r="G9" s="375" t="n"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1139</v>
      </c>
      <c r="D10" s="372" t="n">
        <v>1</v>
      </c>
      <c r="E10" s="372" t="n">
        <v>0</v>
      </c>
      <c r="F10" s="374" t="n">
        <v>0</v>
      </c>
      <c r="G10" s="372" t="n"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1139</v>
      </c>
      <c r="D11" s="375" t="n">
        <v>1</v>
      </c>
      <c r="E11" s="375" t="n">
        <v>0</v>
      </c>
      <c r="F11" s="377" t="n">
        <v>0</v>
      </c>
      <c r="G11" s="375" t="n"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1139</v>
      </c>
      <c r="D12" s="372" t="n">
        <v>1</v>
      </c>
      <c r="E12" s="372" t="n">
        <v>0</v>
      </c>
      <c r="F12" s="374" t="n">
        <v>0</v>
      </c>
      <c r="G12" s="372" t="n"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1136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1140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1136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1140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1139</v>
      </c>
      <c r="D15" s="375" t="n">
        <v>1</v>
      </c>
      <c r="E15" s="375" t="n">
        <v>0</v>
      </c>
      <c r="F15" s="377" t="n">
        <v>0</v>
      </c>
      <c r="G15" s="375" t="n"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1139</v>
      </c>
      <c r="D16" s="372" t="n">
        <v>1</v>
      </c>
      <c r="E16" s="372" t="n">
        <v>0</v>
      </c>
      <c r="F16" s="374" t="n">
        <v>0</v>
      </c>
      <c r="G16" s="372" t="n"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1139</v>
      </c>
      <c r="D17" s="375" t="n">
        <v>1</v>
      </c>
      <c r="E17" s="375" t="n">
        <v>0</v>
      </c>
      <c r="F17" s="377" t="n">
        <v>0</v>
      </c>
      <c r="G17" s="375" t="n"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1139</v>
      </c>
      <c r="D18" s="372" t="n">
        <v>1</v>
      </c>
      <c r="E18" s="372" t="n">
        <v>0</v>
      </c>
      <c r="F18" s="374" t="n">
        <v>0</v>
      </c>
      <c r="G18" s="372" t="n"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1139</v>
      </c>
      <c r="D19" s="375" t="n">
        <v>1</v>
      </c>
      <c r="E19" s="375" t="n">
        <v>0</v>
      </c>
      <c r="F19" s="377" t="n">
        <v>0</v>
      </c>
      <c r="G19" s="375" t="n"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1136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1140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1136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1140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1139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1141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1139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1141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1139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1141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1139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1141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1139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1141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1139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1141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1139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1141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1139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1141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1139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1141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1139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1141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1139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1141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1139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1141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1139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1141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1139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1141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1139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1141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1139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1141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1139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1141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1139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1141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1139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1141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1139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1141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1139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1141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1139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1141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1139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1141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1139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1141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1139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1141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1142</v>
      </c>
      <c r="D47" s="375" t="n">
        <v>0</v>
      </c>
      <c r="E47" s="375" t="n">
        <v>0</v>
      </c>
      <c r="F47" s="377" t="n">
        <v>0</v>
      </c>
      <c r="G47" s="375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2026-08-31T20:21:04Z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