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claud\Desktop\Progetti per github\"/>
    </mc:Choice>
  </mc:AlternateContent>
  <xr:revisionPtr revIDLastSave="0" documentId="13_ncr:1_{EEB8C1E2-5AD2-41DB-9E73-39F643DD8E50}" xr6:coauthVersionLast="47" xr6:coauthVersionMax="47" xr10:uidLastSave="{00000000-0000-0000-0000-000000000000}"/>
  <bookViews>
    <workbookView xWindow="-108" yWindow="-108" windowWidth="23256" windowHeight="12456" firstSheet="17" activeTab="19" xr2:uid="{00000000-000D-0000-FFFF-FFFF00000000}"/>
  </bookViews>
  <sheets>
    <sheet name="Capital Budgeting Exercise" sheetId="2" r:id="rId1"/>
    <sheet name="Capital Budgeting Solution" sheetId="3" r:id="rId2"/>
    <sheet name="Conditional Probabilities Exer" sheetId="6" r:id="rId3"/>
    <sheet name="Conditional Probabilities Solut" sheetId="7" r:id="rId4"/>
    <sheet name="Decision Tree Exercise" sheetId="8" r:id="rId5"/>
    <sheet name="Decision Tree Solution" sheetId="9" r:id="rId6"/>
    <sheet name="Linear Programming Exercise" sheetId="10" r:id="rId7"/>
    <sheet name="Linear Programming Solution" sheetId="11" r:id="rId8"/>
    <sheet name="Integer Linear Progr. Exercise" sheetId="12" r:id="rId9"/>
    <sheet name="Integer Linear Prog. Solution" sheetId="13" r:id="rId10"/>
    <sheet name="Regression Analysis Exercise" sheetId="14" r:id="rId11"/>
    <sheet name="Regression Analysis Solution" sheetId="15" r:id="rId12"/>
    <sheet name="Markowitz Portfolio Exercise 1" sheetId="16" r:id="rId13"/>
    <sheet name="Markowitz Portfolio Solution 1" sheetId="17" r:id="rId14"/>
    <sheet name="Markowitz Portfolio Exercise 2" sheetId="18" r:id="rId15"/>
    <sheet name="Markowitz Portfolio Solution 2" sheetId="19" r:id="rId16"/>
    <sheet name="Decision Analysis Exercise" sheetId="20" r:id="rId17"/>
    <sheet name="Decision Analysis Solution" sheetId="21" r:id="rId18"/>
    <sheet name="Monte Carlo Simulation Exercise" sheetId="22" r:id="rId19"/>
    <sheet name="Monte Carlo Simulation Solution" sheetId="23" r:id="rId20"/>
  </sheets>
  <definedNames>
    <definedName name="solver_adj" localSheetId="1" hidden="1">'Capital Budgeting Solution'!$H$28:$H$31</definedName>
    <definedName name="solver_adj" localSheetId="9" hidden="1">'Integer Linear Prog. Solution'!$C$30:$E$31</definedName>
    <definedName name="solver_adj" localSheetId="7" hidden="1">'Linear Programming Solution'!$C$9:$C$10</definedName>
    <definedName name="solver_adj" localSheetId="15" hidden="1">'Markowitz Portfolio Solution 2'!$B$12:$B$16</definedName>
    <definedName name="solver_cvg" localSheetId="0" hidden="1">0.0001</definedName>
    <definedName name="solver_cvg" localSheetId="1" hidden="1">0.0001</definedName>
    <definedName name="solver_cvg" localSheetId="9" hidden="1">0.0001</definedName>
    <definedName name="solver_cvg" localSheetId="8" hidden="1">0.0001</definedName>
    <definedName name="solver_cvg" localSheetId="6" hidden="1">0.0001</definedName>
    <definedName name="solver_cvg" localSheetId="7" hidden="1">0.0001</definedName>
    <definedName name="solver_cvg" localSheetId="14" hidden="1">0.0001</definedName>
    <definedName name="solver_cvg" localSheetId="15" hidden="1">0.0001</definedName>
    <definedName name="solver_drv" localSheetId="0" hidden="1">1</definedName>
    <definedName name="solver_drv" localSheetId="1" hidden="1">1</definedName>
    <definedName name="solver_drv" localSheetId="9" hidden="1">1</definedName>
    <definedName name="solver_drv" localSheetId="8" hidden="1">1</definedName>
    <definedName name="solver_drv" localSheetId="6" hidden="1">1</definedName>
    <definedName name="solver_drv" localSheetId="7" hidden="1">1</definedName>
    <definedName name="solver_drv" localSheetId="14" hidden="1">1</definedName>
    <definedName name="solver_drv" localSheetId="15" hidden="1">1</definedName>
    <definedName name="solver_est" localSheetId="0" hidden="1">1</definedName>
    <definedName name="solver_est" localSheetId="1" hidden="1">1</definedName>
    <definedName name="solver_est" localSheetId="9" hidden="1">1</definedName>
    <definedName name="solver_est" localSheetId="8" hidden="1">1</definedName>
    <definedName name="solver_est" localSheetId="6" hidden="1">1</definedName>
    <definedName name="solver_est" localSheetId="7" hidden="1">1</definedName>
    <definedName name="solver_est" localSheetId="14" hidden="1">1</definedName>
    <definedName name="solver_est" localSheetId="15" hidden="1">1</definedName>
    <definedName name="solver_itr" localSheetId="0" hidden="1">100</definedName>
    <definedName name="solver_itr" localSheetId="1" hidden="1">100</definedName>
    <definedName name="solver_itr" localSheetId="9" hidden="1">100</definedName>
    <definedName name="solver_itr" localSheetId="8" hidden="1">100</definedName>
    <definedName name="solver_itr" localSheetId="6" hidden="1">100</definedName>
    <definedName name="solver_itr" localSheetId="7" hidden="1">100</definedName>
    <definedName name="solver_itr" localSheetId="14" hidden="1">100</definedName>
    <definedName name="solver_itr" localSheetId="15" hidden="1">100</definedName>
    <definedName name="solver_lhs1" localSheetId="0" hidden="1">'Capital Budgeting Exercise'!$H$28:$H$31</definedName>
    <definedName name="solver_lhs1" localSheetId="1" hidden="1">'Capital Budgeting Solution'!$H$28:$H$31</definedName>
    <definedName name="solver_lhs1" localSheetId="9" hidden="1">'Integer Linear Prog. Solution'!$C$30:$E$31</definedName>
    <definedName name="solver_lhs1" localSheetId="8" hidden="1">'Integer Linear Progr. Exercise'!$C$30:$E$31</definedName>
    <definedName name="solver_lhs1" localSheetId="6" hidden="1">'Linear Programming Exercise'!$F$13:$F$17</definedName>
    <definedName name="solver_lhs1" localSheetId="7" hidden="1">'Linear Programming Solution'!$F$13:$F$17</definedName>
    <definedName name="solver_lhs1" localSheetId="14" hidden="1">'Markowitz Portfolio Exercise 2'!$B$17</definedName>
    <definedName name="solver_lhs1" localSheetId="15" hidden="1">'Markowitz Portfolio Solution 2'!$B$17</definedName>
    <definedName name="solver_lhs2" localSheetId="0" hidden="1">'Capital Budgeting Exercise'!$H$28:$H$31</definedName>
    <definedName name="solver_lhs2" localSheetId="1" hidden="1">'Capital Budgeting Solution'!$H$28:$H$31</definedName>
    <definedName name="solver_lhs2" localSheetId="9" hidden="1">'Integer Linear Prog. Solution'!$D$37:$D$39</definedName>
    <definedName name="solver_lhs2" localSheetId="8" hidden="1">'Integer Linear Progr. Exercise'!$D$37:$D$39</definedName>
    <definedName name="solver_lhs2" localSheetId="14" hidden="1">'Markowitz Portfolio Exercise 2'!$B$12:$B$16</definedName>
    <definedName name="solver_lhs2" localSheetId="15" hidden="1">'Markowitz Portfolio Solution 2'!$B$12:$B$16</definedName>
    <definedName name="solver_lhs3" localSheetId="0" hidden="1">'Capital Budgeting Exercise'!$H$28:$H$31</definedName>
    <definedName name="solver_lhs3" localSheetId="1" hidden="1">'Capital Budgeting Solution'!$H$28:$H$31</definedName>
    <definedName name="solver_lhs3" localSheetId="9" hidden="1">'Integer Linear Prog. Solution'!$D$42:$D$43</definedName>
    <definedName name="solver_lhs3" localSheetId="8" hidden="1">'Integer Linear Progr. Exercise'!$D$42:$D$43</definedName>
    <definedName name="solver_lhs3" localSheetId="14" hidden="1">'Markowitz Portfolio Exercise 2'!$H$13</definedName>
    <definedName name="solver_lhs3" localSheetId="15" hidden="1">'Markowitz Portfolio Solution 2'!$H$13</definedName>
    <definedName name="solver_lhs4" localSheetId="0" hidden="1">'Capital Budgeting Exercise'!$D$35:$G$35</definedName>
    <definedName name="solver_lhs4" localSheetId="1" hidden="1">'Capital Budgeting Solution'!$D$35:$G$35</definedName>
    <definedName name="solver_lin" localSheetId="0" hidden="1">2</definedName>
    <definedName name="solver_lin" localSheetId="1" hidden="1">2</definedName>
    <definedName name="solver_lin" localSheetId="9" hidden="1">1</definedName>
    <definedName name="solver_lin" localSheetId="8" hidden="1">2</definedName>
    <definedName name="solver_lin" localSheetId="6" hidden="1">2</definedName>
    <definedName name="solver_lin" localSheetId="7" hidden="1">2</definedName>
    <definedName name="solver_lin" localSheetId="14" hidden="1">2</definedName>
    <definedName name="solver_lin" localSheetId="15" hidden="1">2</definedName>
    <definedName name="solver_neg" localSheetId="0" hidden="1">2</definedName>
    <definedName name="solver_neg" localSheetId="1" hidden="1">2</definedName>
    <definedName name="solver_neg" localSheetId="9" hidden="1">1</definedName>
    <definedName name="solver_neg" localSheetId="8" hidden="1">2</definedName>
    <definedName name="solver_neg" localSheetId="6" hidden="1">2</definedName>
    <definedName name="solver_neg" localSheetId="7" hidden="1">2</definedName>
    <definedName name="solver_neg" localSheetId="14" hidden="1">2</definedName>
    <definedName name="solver_neg" localSheetId="15" hidden="1">2</definedName>
    <definedName name="solver_num" localSheetId="0" hidden="1">0</definedName>
    <definedName name="solver_num" localSheetId="1" hidden="1">4</definedName>
    <definedName name="solver_num" localSheetId="9" hidden="1">3</definedName>
    <definedName name="solver_num" localSheetId="8" hidden="1">0</definedName>
    <definedName name="solver_num" localSheetId="6" hidden="1">0</definedName>
    <definedName name="solver_num" localSheetId="7" hidden="1">1</definedName>
    <definedName name="solver_num" localSheetId="14" hidden="1">0</definedName>
    <definedName name="solver_num" localSheetId="15" hidden="1">3</definedName>
    <definedName name="solver_nwt" localSheetId="0" hidden="1">1</definedName>
    <definedName name="solver_nwt" localSheetId="1" hidden="1">1</definedName>
    <definedName name="solver_nwt" localSheetId="9" hidden="1">1</definedName>
    <definedName name="solver_nwt" localSheetId="8" hidden="1">1</definedName>
    <definedName name="solver_nwt" localSheetId="6" hidden="1">1</definedName>
    <definedName name="solver_nwt" localSheetId="7" hidden="1">1</definedName>
    <definedName name="solver_nwt" localSheetId="14" hidden="1">1</definedName>
    <definedName name="solver_nwt" localSheetId="15" hidden="1">1</definedName>
    <definedName name="solver_opt" localSheetId="1" hidden="1">'Capital Budgeting Solution'!$H$37</definedName>
    <definedName name="solver_opt" localSheetId="9" hidden="1">'Integer Linear Prog. Solution'!$L$32</definedName>
    <definedName name="solver_opt" localSheetId="7" hidden="1">'Linear Programming Solution'!$H$9</definedName>
    <definedName name="solver_opt" localSheetId="15" hidden="1">'Markowitz Portfolio Solution 2'!$H$14</definedName>
    <definedName name="solver_pre" localSheetId="0" hidden="1">0.000001</definedName>
    <definedName name="solver_pre" localSheetId="1" hidden="1">0.000001</definedName>
    <definedName name="solver_pre" localSheetId="9" hidden="1">0.000001</definedName>
    <definedName name="solver_pre" localSheetId="8" hidden="1">0.000001</definedName>
    <definedName name="solver_pre" localSheetId="6" hidden="1">0.000001</definedName>
    <definedName name="solver_pre" localSheetId="7" hidden="1">0.000001</definedName>
    <definedName name="solver_pre" localSheetId="14" hidden="1">0.000001</definedName>
    <definedName name="solver_pre" localSheetId="15" hidden="1">0.000001</definedName>
    <definedName name="solver_rel1" localSheetId="0" hidden="1">4</definedName>
    <definedName name="solver_rel1" localSheetId="1" hidden="1">4</definedName>
    <definedName name="solver_rel1" localSheetId="9" hidden="1">4</definedName>
    <definedName name="solver_rel1" localSheetId="8" hidden="1">4</definedName>
    <definedName name="solver_rel1" localSheetId="6" hidden="1">1</definedName>
    <definedName name="solver_rel1" localSheetId="7" hidden="1">1</definedName>
    <definedName name="solver_rel1" localSheetId="14" hidden="1">2</definedName>
    <definedName name="solver_rel1" localSheetId="15" hidden="1">2</definedName>
    <definedName name="solver_rel2" localSheetId="0" hidden="1">1</definedName>
    <definedName name="solver_rel2" localSheetId="1" hidden="1">1</definedName>
    <definedName name="solver_rel2" localSheetId="9" hidden="1">1</definedName>
    <definedName name="solver_rel2" localSheetId="8" hidden="1">1</definedName>
    <definedName name="solver_rel2" localSheetId="14" hidden="1">3</definedName>
    <definedName name="solver_rel2" localSheetId="15" hidden="1">3</definedName>
    <definedName name="solver_rel3" localSheetId="0" hidden="1">3</definedName>
    <definedName name="solver_rel3" localSheetId="1" hidden="1">3</definedName>
    <definedName name="solver_rel3" localSheetId="9" hidden="1">1</definedName>
    <definedName name="solver_rel3" localSheetId="8" hidden="1">1</definedName>
    <definedName name="solver_rel3" localSheetId="14" hidden="1">3</definedName>
    <definedName name="solver_rel3" localSheetId="15" hidden="1">3</definedName>
    <definedName name="solver_rel4" localSheetId="0" hidden="1">3</definedName>
    <definedName name="solver_rel4" localSheetId="1" hidden="1">3</definedName>
    <definedName name="solver_rhs1" localSheetId="0" hidden="1">intero</definedName>
    <definedName name="solver_rhs1" localSheetId="1" hidden="1">intero</definedName>
    <definedName name="solver_rhs1" localSheetId="9" hidden="1">intero</definedName>
    <definedName name="solver_rhs1" localSheetId="8" hidden="1">intero</definedName>
    <definedName name="solver_rhs1" localSheetId="6" hidden="1">'Linear Programming Exercise'!$H$13:$H$17</definedName>
    <definedName name="solver_rhs1" localSheetId="7" hidden="1">'Linear Programming Solution'!$H$13:$H$17</definedName>
    <definedName name="solver_rhs1" localSheetId="14" hidden="1">1</definedName>
    <definedName name="solver_rhs1" localSheetId="15" hidden="1">1</definedName>
    <definedName name="solver_rhs2" localSheetId="0" hidden="1">1</definedName>
    <definedName name="solver_rhs2" localSheetId="1" hidden="1">1</definedName>
    <definedName name="solver_rhs2" localSheetId="9" hidden="1">'Integer Linear Prog. Solution'!$F$37:$F$39</definedName>
    <definedName name="solver_rhs2" localSheetId="8" hidden="1">'Integer Linear Progr. Exercise'!$F$37:$F$39</definedName>
    <definedName name="solver_rhs2" localSheetId="14" hidden="1">0</definedName>
    <definedName name="solver_rhs2" localSheetId="15" hidden="1">0</definedName>
    <definedName name="solver_rhs3" localSheetId="0" hidden="1">0</definedName>
    <definedName name="solver_rhs3" localSheetId="1" hidden="1">0</definedName>
    <definedName name="solver_rhs3" localSheetId="9" hidden="1">'Integer Linear Prog. Solution'!$F$42:$F$43</definedName>
    <definedName name="solver_rhs3" localSheetId="8" hidden="1">'Integer Linear Progr. Exercise'!$F$42:$F$43</definedName>
    <definedName name="solver_rhs3" localSheetId="14" hidden="1">'Markowitz Portfolio Exercise 2'!$H$10</definedName>
    <definedName name="solver_rhs3" localSheetId="15" hidden="1">'Markowitz Portfolio Solution 2'!$H$10</definedName>
    <definedName name="solver_rhs4" localSheetId="0" hidden="1">0</definedName>
    <definedName name="solver_rhs4" localSheetId="1" hidden="1">0</definedName>
    <definedName name="solver_scl" localSheetId="0" hidden="1">2</definedName>
    <definedName name="solver_scl" localSheetId="1" hidden="1">2</definedName>
    <definedName name="solver_scl" localSheetId="9" hidden="1">2</definedName>
    <definedName name="solver_scl" localSheetId="8" hidden="1">2</definedName>
    <definedName name="solver_scl" localSheetId="6" hidden="1">2</definedName>
    <definedName name="solver_scl" localSheetId="7" hidden="1">2</definedName>
    <definedName name="solver_scl" localSheetId="14" hidden="1">2</definedName>
    <definedName name="solver_scl" localSheetId="15" hidden="1">2</definedName>
    <definedName name="solver_sho" localSheetId="0" hidden="1">2</definedName>
    <definedName name="solver_sho" localSheetId="1" hidden="1">2</definedName>
    <definedName name="solver_sho" localSheetId="9" hidden="1">2</definedName>
    <definedName name="solver_sho" localSheetId="8" hidden="1">2</definedName>
    <definedName name="solver_sho" localSheetId="6" hidden="1">2</definedName>
    <definedName name="solver_sho" localSheetId="7" hidden="1">2</definedName>
    <definedName name="solver_sho" localSheetId="14" hidden="1">2</definedName>
    <definedName name="solver_sho" localSheetId="15" hidden="1">2</definedName>
    <definedName name="solver_tim" localSheetId="0" hidden="1">100</definedName>
    <definedName name="solver_tim" localSheetId="1" hidden="1">100</definedName>
    <definedName name="solver_tim" localSheetId="9" hidden="1">100</definedName>
    <definedName name="solver_tim" localSheetId="8" hidden="1">100</definedName>
    <definedName name="solver_tim" localSheetId="6" hidden="1">100</definedName>
    <definedName name="solver_tim" localSheetId="7" hidden="1">100</definedName>
    <definedName name="solver_tim" localSheetId="14" hidden="1">100</definedName>
    <definedName name="solver_tim" localSheetId="15" hidden="1">100</definedName>
    <definedName name="solver_tol" localSheetId="0" hidden="1">0.05</definedName>
    <definedName name="solver_tol" localSheetId="1" hidden="1">0.05</definedName>
    <definedName name="solver_tol" localSheetId="9" hidden="1">0.05</definedName>
    <definedName name="solver_tol" localSheetId="8" hidden="1">0.05</definedName>
    <definedName name="solver_tol" localSheetId="6" hidden="1">0.05</definedName>
    <definedName name="solver_tol" localSheetId="7" hidden="1">0.05</definedName>
    <definedName name="solver_tol" localSheetId="14" hidden="1">0.05</definedName>
    <definedName name="solver_tol" localSheetId="15" hidden="1">0.05</definedName>
    <definedName name="solver_typ" localSheetId="0" hidden="1">1</definedName>
    <definedName name="solver_typ" localSheetId="1" hidden="1">1</definedName>
    <definedName name="solver_typ" localSheetId="9" hidden="1">1</definedName>
    <definedName name="solver_typ" localSheetId="8" hidden="1">1</definedName>
    <definedName name="solver_typ" localSheetId="6" hidden="1">1</definedName>
    <definedName name="solver_typ" localSheetId="7" hidden="1">1</definedName>
    <definedName name="solver_typ" localSheetId="14" hidden="1">1</definedName>
    <definedName name="solver_typ" localSheetId="15" hidden="1">2</definedName>
    <definedName name="solver_val" localSheetId="0" hidden="1">0</definedName>
    <definedName name="solver_val" localSheetId="1" hidden="1">0</definedName>
    <definedName name="solver_val" localSheetId="9" hidden="1">0</definedName>
    <definedName name="solver_val" localSheetId="8" hidden="1">0</definedName>
    <definedName name="solver_val" localSheetId="6" hidden="1">0</definedName>
    <definedName name="solver_val" localSheetId="7" hidden="1">0</definedName>
    <definedName name="solver_val" localSheetId="14" hidden="1">0</definedName>
    <definedName name="solver_val" localSheetId="15" hidden="1">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23" l="1"/>
  <c r="D23" i="23" s="1" a="1"/>
  <c r="D23" i="23" s="1"/>
  <c r="H23" i="23"/>
  <c r="I23" i="23" s="1" a="1"/>
  <c r="I23" i="23" s="1"/>
  <c r="C24" i="23"/>
  <c r="D24" i="23" s="1" a="1"/>
  <c r="D24" i="23" s="1"/>
  <c r="H24" i="23"/>
  <c r="I24" i="23" s="1" a="1"/>
  <c r="I24" i="23" s="1"/>
  <c r="C25" i="23"/>
  <c r="D25" i="23" s="1" a="1"/>
  <c r="D25" i="23" s="1"/>
  <c r="E59" i="23" s="1"/>
  <c r="H25" i="23"/>
  <c r="J25" i="23" s="1"/>
  <c r="C26" i="23"/>
  <c r="D26" i="23" s="1" a="1"/>
  <c r="D26" i="23" s="1"/>
  <c r="H26" i="23"/>
  <c r="I26" i="23" s="1" a="1"/>
  <c r="I26" i="23" s="1"/>
  <c r="C27" i="23"/>
  <c r="D27" i="23" s="1" a="1"/>
  <c r="D27" i="23" s="1"/>
  <c r="F61" i="23" s="1"/>
  <c r="H27" i="23"/>
  <c r="I27" i="23" s="1" a="1"/>
  <c r="I27" i="23" s="1"/>
  <c r="C28" i="23"/>
  <c r="D28" i="23" s="1" a="1"/>
  <c r="D28" i="23" s="1"/>
  <c r="G62" i="23" s="1"/>
  <c r="H28" i="23"/>
  <c r="I28" i="23" s="1" a="1"/>
  <c r="I28" i="23" s="1"/>
  <c r="C29" i="23"/>
  <c r="D29" i="23" s="1" a="1"/>
  <c r="D29" i="23" s="1"/>
  <c r="H63" i="23" s="1"/>
  <c r="H29" i="23"/>
  <c r="C30" i="23"/>
  <c r="D30" i="23" s="1" a="1"/>
  <c r="D30" i="23" s="1"/>
  <c r="F64" i="23" s="1"/>
  <c r="H30" i="23"/>
  <c r="I30" i="23" s="1" a="1"/>
  <c r="I30" i="23" s="1"/>
  <c r="C31" i="23"/>
  <c r="D31" i="23" s="1" a="1"/>
  <c r="D31" i="23" s="1"/>
  <c r="H31" i="23"/>
  <c r="C32" i="23"/>
  <c r="D32" i="23" s="1" a="1"/>
  <c r="D32" i="23" s="1"/>
  <c r="H32" i="23"/>
  <c r="I32" i="23" s="1" a="1"/>
  <c r="I32" i="23" s="1"/>
  <c r="C33" i="23"/>
  <c r="D33" i="23" s="1" a="1"/>
  <c r="D33" i="23" s="1"/>
  <c r="H33" i="23"/>
  <c r="I33" i="23" s="1" a="1"/>
  <c r="I33" i="23" s="1"/>
  <c r="C34" i="23"/>
  <c r="D34" i="23" s="1" a="1"/>
  <c r="D34" i="23" s="1"/>
  <c r="H34" i="23"/>
  <c r="I34" i="23" s="1" a="1"/>
  <c r="I34" i="23" s="1"/>
  <c r="C35" i="23"/>
  <c r="D35" i="23" s="1" a="1"/>
  <c r="D35" i="23" s="1"/>
  <c r="H35" i="23"/>
  <c r="J35" i="23" s="1"/>
  <c r="C36" i="23"/>
  <c r="D36" i="23" s="1" a="1"/>
  <c r="D36" i="23" s="1"/>
  <c r="H36" i="23"/>
  <c r="J36" i="23" s="1"/>
  <c r="C37" i="23"/>
  <c r="D37" i="23" s="1" a="1"/>
  <c r="D37" i="23" s="1"/>
  <c r="E71" i="23" s="1"/>
  <c r="H37" i="23"/>
  <c r="I37" i="23" s="1" a="1"/>
  <c r="I37" i="23" s="1"/>
  <c r="C38" i="23"/>
  <c r="D38" i="23" s="1" a="1"/>
  <c r="D38" i="23" s="1"/>
  <c r="H38" i="23"/>
  <c r="I38" i="23" s="1" a="1"/>
  <c r="I38" i="23" s="1"/>
  <c r="C39" i="23"/>
  <c r="D39" i="23" s="1" a="1"/>
  <c r="D39" i="23" s="1"/>
  <c r="F73" i="23" s="1"/>
  <c r="H39" i="23"/>
  <c r="I39" i="23" s="1" a="1"/>
  <c r="I39" i="23" s="1"/>
  <c r="C40" i="23"/>
  <c r="D40" i="23" s="1" a="1"/>
  <c r="D40" i="23" s="1"/>
  <c r="E74" i="23" s="1"/>
  <c r="H40" i="23"/>
  <c r="I40" i="23" s="1" a="1"/>
  <c r="I40" i="23" s="1"/>
  <c r="C41" i="23"/>
  <c r="D41" i="23" s="1" a="1"/>
  <c r="D41" i="23" s="1"/>
  <c r="H41" i="23"/>
  <c r="J41" i="23" s="1"/>
  <c r="C42" i="23"/>
  <c r="D42" i="23" s="1" a="1"/>
  <c r="D42" i="23" s="1"/>
  <c r="F76" i="23" s="1"/>
  <c r="H42" i="23"/>
  <c r="I42" i="23" s="1" a="1"/>
  <c r="I42" i="23" s="1"/>
  <c r="C43" i="23"/>
  <c r="D43" i="23" s="1" a="1"/>
  <c r="D43" i="23" s="1"/>
  <c r="H43" i="23"/>
  <c r="C44" i="23"/>
  <c r="D44" i="23" s="1" a="1"/>
  <c r="D44" i="23" s="1"/>
  <c r="H44" i="23"/>
  <c r="J44" i="23" s="1"/>
  <c r="C45" i="23"/>
  <c r="D45" i="23" s="1" a="1"/>
  <c r="D45" i="23" s="1"/>
  <c r="B79" i="23" s="1"/>
  <c r="H45" i="23"/>
  <c r="I45" i="23" s="1" a="1"/>
  <c r="I45" i="23" s="1"/>
  <c r="C46" i="23"/>
  <c r="D46" i="23" s="1" a="1"/>
  <c r="D46" i="23" s="1"/>
  <c r="H46" i="23"/>
  <c r="J46" i="23" s="1"/>
  <c r="C47" i="23"/>
  <c r="D47" i="23" s="1" a="1"/>
  <c r="D47" i="23" s="1"/>
  <c r="H47" i="23"/>
  <c r="I47" i="23" s="1" a="1"/>
  <c r="I47" i="23" s="1"/>
  <c r="C48" i="23"/>
  <c r="D48" i="23" s="1" a="1"/>
  <c r="D48" i="23" s="1"/>
  <c r="H48" i="23"/>
  <c r="J48" i="23" s="1"/>
  <c r="C49" i="23"/>
  <c r="D49" i="23" s="1" a="1"/>
  <c r="D49" i="23" s="1"/>
  <c r="B83" i="23" s="1"/>
  <c r="H49" i="23"/>
  <c r="J49" i="23" s="1"/>
  <c r="I49" i="23" a="1"/>
  <c r="I49" i="23" s="1"/>
  <c r="C50" i="23"/>
  <c r="D50" i="23" s="1" a="1"/>
  <c r="D50" i="23" s="1"/>
  <c r="H50" i="23"/>
  <c r="J50" i="23" s="1"/>
  <c r="C51" i="23"/>
  <c r="D51" i="23" s="1" a="1"/>
  <c r="D51" i="23" s="1"/>
  <c r="H85" i="23" s="1"/>
  <c r="H51" i="23"/>
  <c r="I51" i="23" s="1" a="1"/>
  <c r="I51" i="23" s="1"/>
  <c r="C52" i="23"/>
  <c r="D52" i="23" s="1" a="1"/>
  <c r="D52" i="23" s="1"/>
  <c r="H52" i="23"/>
  <c r="I52" i="23" s="1" a="1"/>
  <c r="I52" i="23" s="1"/>
  <c r="F71" i="23"/>
  <c r="B141" i="23"/>
  <c r="C141" i="23"/>
  <c r="D141" i="23"/>
  <c r="E141" i="23"/>
  <c r="F141" i="23"/>
  <c r="G141" i="23"/>
  <c r="H141" i="23"/>
  <c r="C59" i="23" l="1"/>
  <c r="N64" i="23"/>
  <c r="N76" i="23"/>
  <c r="I50" i="23" a="1"/>
  <c r="I50" i="23" s="1"/>
  <c r="G63" i="23"/>
  <c r="C64" i="23"/>
  <c r="K64" i="23" s="1"/>
  <c r="G61" i="23"/>
  <c r="O62" i="23"/>
  <c r="D64" i="23"/>
  <c r="L64" i="23" s="1"/>
  <c r="J34" i="23"/>
  <c r="H81" i="23"/>
  <c r="P81" i="23" s="1"/>
  <c r="F81" i="23"/>
  <c r="N81" i="23" s="1"/>
  <c r="E76" i="23"/>
  <c r="M76" i="23" s="1"/>
  <c r="D76" i="23"/>
  <c r="L76" i="23" s="1"/>
  <c r="I25" i="23" a="1"/>
  <c r="I25" i="23" s="1"/>
  <c r="K59" i="23" s="1"/>
  <c r="C92" i="23" s="1"/>
  <c r="E62" i="23"/>
  <c r="M62" i="23" s="1"/>
  <c r="M74" i="23"/>
  <c r="F62" i="23"/>
  <c r="N62" i="23" s="1"/>
  <c r="D62" i="23"/>
  <c r="L62" i="23" s="1"/>
  <c r="B73" i="23"/>
  <c r="J73" i="23" s="1"/>
  <c r="B63" i="23"/>
  <c r="H62" i="23"/>
  <c r="P62" i="23" s="1"/>
  <c r="J32" i="23"/>
  <c r="C83" i="23"/>
  <c r="K83" i="23" s="1"/>
  <c r="C116" i="23" s="1"/>
  <c r="G79" i="23"/>
  <c r="O79" i="23" s="1"/>
  <c r="H64" i="23"/>
  <c r="P64" i="23" s="1"/>
  <c r="H76" i="23"/>
  <c r="P76" i="23" s="1"/>
  <c r="G64" i="23"/>
  <c r="O64" i="23" s="1"/>
  <c r="J30" i="23"/>
  <c r="C97" i="23" s="1"/>
  <c r="G76" i="23"/>
  <c r="O76" i="23" s="1"/>
  <c r="E64" i="23"/>
  <c r="M64" i="23" s="1"/>
  <c r="F63" i="23"/>
  <c r="I48" i="23" a="1"/>
  <c r="I48" i="23" s="1"/>
  <c r="C66" i="23"/>
  <c r="K66" i="23" s="1"/>
  <c r="D66" i="23"/>
  <c r="L66" i="23" s="1"/>
  <c r="D99" i="23" s="1"/>
  <c r="H66" i="23"/>
  <c r="P66" i="23" s="1"/>
  <c r="H69" i="23"/>
  <c r="B69" i="23"/>
  <c r="C69" i="23"/>
  <c r="E69" i="23"/>
  <c r="D69" i="23"/>
  <c r="F69" i="23"/>
  <c r="G69" i="23"/>
  <c r="D68" i="23"/>
  <c r="L68" i="23" s="1"/>
  <c r="H68" i="23"/>
  <c r="P68" i="23" s="1"/>
  <c r="J37" i="23"/>
  <c r="F83" i="23"/>
  <c r="N83" i="23" s="1"/>
  <c r="F116" i="23" s="1"/>
  <c r="P85" i="23"/>
  <c r="E83" i="23"/>
  <c r="M83" i="23" s="1"/>
  <c r="E116" i="23" s="1"/>
  <c r="I46" i="23" a="1"/>
  <c r="I46" i="23" s="1"/>
  <c r="J24" i="23"/>
  <c r="J27" i="23"/>
  <c r="G81" i="23"/>
  <c r="O81" i="23" s="1"/>
  <c r="I35" i="23" a="1"/>
  <c r="I35" i="23" s="1"/>
  <c r="D81" i="23"/>
  <c r="L81" i="23" s="1"/>
  <c r="B81" i="23"/>
  <c r="J81" i="23" s="1"/>
  <c r="J38" i="23"/>
  <c r="J26" i="23"/>
  <c r="D78" i="23"/>
  <c r="H78" i="23"/>
  <c r="C84" i="23"/>
  <c r="D84" i="23"/>
  <c r="H84" i="23"/>
  <c r="B67" i="23"/>
  <c r="J67" i="23" s="1"/>
  <c r="H67" i="23"/>
  <c r="P67" i="23" s="1"/>
  <c r="F67" i="23"/>
  <c r="N67" i="23" s="1"/>
  <c r="G67" i="23"/>
  <c r="O67" i="23" s="1"/>
  <c r="C72" i="23"/>
  <c r="K72" i="23" s="1"/>
  <c r="H72" i="23"/>
  <c r="P72" i="23" s="1"/>
  <c r="F70" i="23"/>
  <c r="B70" i="23"/>
  <c r="C70" i="23"/>
  <c r="D70" i="23"/>
  <c r="E70" i="23"/>
  <c r="H70" i="23"/>
  <c r="E80" i="23"/>
  <c r="F80" i="23"/>
  <c r="G80" i="23"/>
  <c r="H80" i="23"/>
  <c r="D80" i="23"/>
  <c r="N73" i="23"/>
  <c r="B58" i="23"/>
  <c r="J58" i="23" s="1"/>
  <c r="C58" i="23"/>
  <c r="K58" i="23" s="1"/>
  <c r="D58" i="23"/>
  <c r="L58" i="23" s="1"/>
  <c r="E58" i="23"/>
  <c r="M58" i="23" s="1"/>
  <c r="B65" i="23"/>
  <c r="C65" i="23"/>
  <c r="H57" i="23"/>
  <c r="P57" i="23" s="1"/>
  <c r="E57" i="23"/>
  <c r="M57" i="23" s="1"/>
  <c r="G57" i="23"/>
  <c r="O57" i="23" s="1"/>
  <c r="B57" i="23"/>
  <c r="J57" i="23" s="1"/>
  <c r="D57" i="23"/>
  <c r="L57" i="23" s="1"/>
  <c r="J83" i="23"/>
  <c r="B116" i="23" s="1"/>
  <c r="N61" i="23"/>
  <c r="I44" i="23" a="1"/>
  <c r="I44" i="23" s="1"/>
  <c r="J39" i="23"/>
  <c r="N71" i="23"/>
  <c r="M71" i="23"/>
  <c r="J51" i="23"/>
  <c r="I36" i="23" a="1"/>
  <c r="I36" i="23" s="1"/>
  <c r="J42" i="23"/>
  <c r="J23" i="23"/>
  <c r="J79" i="23"/>
  <c r="J47" i="23"/>
  <c r="I41" i="23" a="1"/>
  <c r="I41" i="23" s="1"/>
  <c r="O61" i="23"/>
  <c r="H75" i="23"/>
  <c r="C75" i="23"/>
  <c r="B75" i="23"/>
  <c r="F75" i="23"/>
  <c r="B74" i="23"/>
  <c r="J74" i="23" s="1"/>
  <c r="C74" i="23"/>
  <c r="K74" i="23" s="1"/>
  <c r="F74" i="23"/>
  <c r="N74" i="23" s="1"/>
  <c r="G74" i="23"/>
  <c r="O74" i="23" s="1"/>
  <c r="H74" i="23"/>
  <c r="P74" i="23" s="1"/>
  <c r="D74" i="23"/>
  <c r="L74" i="23" s="1"/>
  <c r="B86" i="23"/>
  <c r="J86" i="23" s="1"/>
  <c r="C86" i="23"/>
  <c r="K86" i="23" s="1"/>
  <c r="D86" i="23"/>
  <c r="L86" i="23" s="1"/>
  <c r="E86" i="23"/>
  <c r="M86" i="23" s="1"/>
  <c r="F86" i="23"/>
  <c r="N86" i="23" s="1"/>
  <c r="G86" i="23"/>
  <c r="O86" i="23" s="1"/>
  <c r="H86" i="23"/>
  <c r="P86" i="23" s="1"/>
  <c r="D77" i="23"/>
  <c r="G77" i="23"/>
  <c r="H77" i="23"/>
  <c r="B77" i="23"/>
  <c r="C77" i="23"/>
  <c r="E77" i="23"/>
  <c r="F77" i="23"/>
  <c r="G75" i="23"/>
  <c r="C85" i="23"/>
  <c r="K85" i="23" s="1"/>
  <c r="D85" i="23"/>
  <c r="L85" i="23" s="1"/>
  <c r="E85" i="23"/>
  <c r="M85" i="23" s="1"/>
  <c r="G85" i="23"/>
  <c r="O85" i="23" s="1"/>
  <c r="B85" i="23"/>
  <c r="J85" i="23" s="1"/>
  <c r="F85" i="23"/>
  <c r="N85" i="23" s="1"/>
  <c r="C79" i="23"/>
  <c r="K79" i="23" s="1"/>
  <c r="D79" i="23"/>
  <c r="L79" i="23" s="1"/>
  <c r="E79" i="23"/>
  <c r="M79" i="23" s="1"/>
  <c r="H79" i="23"/>
  <c r="P79" i="23" s="1"/>
  <c r="F79" i="23"/>
  <c r="N79" i="23" s="1"/>
  <c r="B60" i="23"/>
  <c r="J60" i="23" s="1"/>
  <c r="D60" i="23"/>
  <c r="L60" i="23" s="1"/>
  <c r="E60" i="23"/>
  <c r="M60" i="23" s="1"/>
  <c r="F60" i="23"/>
  <c r="N60" i="23" s="1"/>
  <c r="G60" i="23"/>
  <c r="O60" i="23" s="1"/>
  <c r="C60" i="23"/>
  <c r="K60" i="23" s="1"/>
  <c r="H60" i="23"/>
  <c r="P60" i="23" s="1"/>
  <c r="E75" i="23"/>
  <c r="F82" i="23"/>
  <c r="B82" i="23"/>
  <c r="C82" i="23"/>
  <c r="D82" i="23"/>
  <c r="E82" i="23"/>
  <c r="G82" i="23"/>
  <c r="H82" i="23"/>
  <c r="D75" i="23"/>
  <c r="B84" i="23"/>
  <c r="E84" i="23"/>
  <c r="F84" i="23"/>
  <c r="G84" i="23"/>
  <c r="I31" i="23" a="1"/>
  <c r="I31" i="23" s="1"/>
  <c r="J31" i="23"/>
  <c r="D59" i="23"/>
  <c r="F59" i="23"/>
  <c r="G59" i="23"/>
  <c r="H59" i="23"/>
  <c r="D71" i="23"/>
  <c r="L71" i="23" s="1"/>
  <c r="G71" i="23"/>
  <c r="O71" i="23" s="1"/>
  <c r="H71" i="23"/>
  <c r="P71" i="23" s="1"/>
  <c r="D65" i="23"/>
  <c r="G65" i="23"/>
  <c r="H65" i="23"/>
  <c r="B68" i="23"/>
  <c r="J68" i="23" s="1"/>
  <c r="C68" i="23"/>
  <c r="K68" i="23" s="1"/>
  <c r="B61" i="23"/>
  <c r="J61" i="23" s="1"/>
  <c r="C61" i="23"/>
  <c r="K61" i="23" s="1"/>
  <c r="D61" i="23"/>
  <c r="L61" i="23" s="1"/>
  <c r="E61" i="23"/>
  <c r="M61" i="23" s="1"/>
  <c r="F58" i="23"/>
  <c r="N58" i="23" s="1"/>
  <c r="H58" i="23"/>
  <c r="P58" i="23" s="1"/>
  <c r="C73" i="23"/>
  <c r="K73" i="23" s="1"/>
  <c r="D73" i="23"/>
  <c r="L73" i="23" s="1"/>
  <c r="E73" i="23"/>
  <c r="M73" i="23" s="1"/>
  <c r="E81" i="23"/>
  <c r="M81" i="23" s="1"/>
  <c r="C76" i="23"/>
  <c r="K76" i="23" s="1"/>
  <c r="D72" i="23"/>
  <c r="L72" i="23" s="1"/>
  <c r="G68" i="23"/>
  <c r="O68" i="23" s="1"/>
  <c r="E63" i="23"/>
  <c r="B59" i="23"/>
  <c r="F68" i="23"/>
  <c r="N68" i="23" s="1"/>
  <c r="C67" i="23"/>
  <c r="K67" i="23" s="1"/>
  <c r="D67" i="23"/>
  <c r="L67" i="23" s="1"/>
  <c r="E67" i="23"/>
  <c r="M67" i="23" s="1"/>
  <c r="C71" i="23"/>
  <c r="K71" i="23" s="1"/>
  <c r="B71" i="23"/>
  <c r="J71" i="23" s="1"/>
  <c r="B76" i="23"/>
  <c r="J76" i="23" s="1"/>
  <c r="H73" i="23"/>
  <c r="P73" i="23" s="1"/>
  <c r="D63" i="23"/>
  <c r="C81" i="23"/>
  <c r="K81" i="23" s="1"/>
  <c r="G73" i="23"/>
  <c r="O73" i="23" s="1"/>
  <c r="E68" i="23"/>
  <c r="M68" i="23" s="1"/>
  <c r="E101" i="23" s="1"/>
  <c r="C63" i="23"/>
  <c r="F57" i="23"/>
  <c r="N57" i="23" s="1"/>
  <c r="D83" i="23"/>
  <c r="L83" i="23" s="1"/>
  <c r="D116" i="23" s="1"/>
  <c r="G83" i="23"/>
  <c r="O83" i="23" s="1"/>
  <c r="G116" i="23" s="1"/>
  <c r="H83" i="23"/>
  <c r="P83" i="23" s="1"/>
  <c r="H116" i="23" s="1"/>
  <c r="J29" i="23"/>
  <c r="I29" i="23" a="1"/>
  <c r="I29" i="23" s="1"/>
  <c r="O63" i="23" s="1"/>
  <c r="B78" i="23"/>
  <c r="E78" i="23"/>
  <c r="F78" i="23"/>
  <c r="G78" i="23"/>
  <c r="B72" i="23"/>
  <c r="J72" i="23" s="1"/>
  <c r="E72" i="23"/>
  <c r="M72" i="23" s="1"/>
  <c r="F72" i="23"/>
  <c r="N72" i="23" s="1"/>
  <c r="G72" i="23"/>
  <c r="O72" i="23" s="1"/>
  <c r="F65" i="23"/>
  <c r="C78" i="23"/>
  <c r="G70" i="23"/>
  <c r="E65" i="23"/>
  <c r="B64" i="23"/>
  <c r="J64" i="23" s="1"/>
  <c r="B97" i="23" s="1"/>
  <c r="H61" i="23"/>
  <c r="P61" i="23" s="1"/>
  <c r="G58" i="23"/>
  <c r="O58" i="23" s="1"/>
  <c r="C57" i="23"/>
  <c r="K57" i="23" s="1"/>
  <c r="B80" i="23"/>
  <c r="J80" i="23" s="1"/>
  <c r="B113" i="23" s="1"/>
  <c r="C80" i="23"/>
  <c r="I43" i="23" a="1"/>
  <c r="I43" i="23" s="1"/>
  <c r="J43" i="23"/>
  <c r="B66" i="23"/>
  <c r="J66" i="23" s="1"/>
  <c r="E66" i="23"/>
  <c r="M66" i="23" s="1"/>
  <c r="F66" i="23"/>
  <c r="N66" i="23" s="1"/>
  <c r="G66" i="23"/>
  <c r="O66" i="23" s="1"/>
  <c r="B62" i="23"/>
  <c r="J62" i="23" s="1"/>
  <c r="C62" i="23"/>
  <c r="K62" i="23" s="1"/>
  <c r="J52" i="23"/>
  <c r="J40" i="23"/>
  <c r="J28" i="23"/>
  <c r="F95" i="23" s="1"/>
  <c r="J45" i="23"/>
  <c r="J33" i="23"/>
  <c r="M78" i="23" l="1"/>
  <c r="E111" i="23" s="1"/>
  <c r="L80" i="23"/>
  <c r="D113" i="23" s="1"/>
  <c r="D109" i="23"/>
  <c r="O84" i="23"/>
  <c r="G117" i="23" s="1"/>
  <c r="F101" i="23"/>
  <c r="P59" i="23"/>
  <c r="H92" i="23" s="1"/>
  <c r="O82" i="23"/>
  <c r="G115" i="23" s="1"/>
  <c r="E94" i="23"/>
  <c r="N78" i="23"/>
  <c r="F111" i="23" s="1"/>
  <c r="L59" i="23"/>
  <c r="D92" i="23" s="1"/>
  <c r="K82" i="23"/>
  <c r="C115" i="23" s="1"/>
  <c r="G97" i="23"/>
  <c r="J59" i="23"/>
  <c r="B92" i="23" s="1"/>
  <c r="M82" i="23"/>
  <c r="E115" i="23" s="1"/>
  <c r="B94" i="23"/>
  <c r="H94" i="23"/>
  <c r="D94" i="23"/>
  <c r="D97" i="23"/>
  <c r="E107" i="23"/>
  <c r="C94" i="23"/>
  <c r="G91" i="23"/>
  <c r="G101" i="23"/>
  <c r="C101" i="23"/>
  <c r="J82" i="23"/>
  <c r="B115" i="23" s="1"/>
  <c r="G99" i="23"/>
  <c r="O59" i="23"/>
  <c r="G92" i="23" s="1"/>
  <c r="N59" i="23"/>
  <c r="F92" i="23" s="1"/>
  <c r="L82" i="23"/>
  <c r="D115" i="23" s="1"/>
  <c r="H118" i="23"/>
  <c r="O78" i="23"/>
  <c r="G111" i="23" s="1"/>
  <c r="B104" i="23"/>
  <c r="C99" i="23"/>
  <c r="F99" i="23"/>
  <c r="P80" i="23"/>
  <c r="H113" i="23" s="1"/>
  <c r="B99" i="23"/>
  <c r="E99" i="23"/>
  <c r="K78" i="23"/>
  <c r="C111" i="23" s="1"/>
  <c r="B112" i="23"/>
  <c r="K80" i="23"/>
  <c r="C113" i="23" s="1"/>
  <c r="E105" i="23"/>
  <c r="D93" i="23"/>
  <c r="B93" i="23"/>
  <c r="K84" i="23"/>
  <c r="C117" i="23" s="1"/>
  <c r="D105" i="23"/>
  <c r="J78" i="23"/>
  <c r="B111" i="23" s="1"/>
  <c r="B101" i="23"/>
  <c r="N82" i="23"/>
  <c r="F115" i="23" s="1"/>
  <c r="G105" i="23"/>
  <c r="H91" i="23"/>
  <c r="G104" i="23"/>
  <c r="F93" i="23"/>
  <c r="J84" i="23"/>
  <c r="B117" i="23" s="1"/>
  <c r="F105" i="23"/>
  <c r="P82" i="23"/>
  <c r="H115" i="23" s="1"/>
  <c r="E93" i="23"/>
  <c r="C104" i="23"/>
  <c r="N84" i="23"/>
  <c r="F117" i="23" s="1"/>
  <c r="H104" i="23"/>
  <c r="M84" i="23"/>
  <c r="E117" i="23" s="1"/>
  <c r="C105" i="23"/>
  <c r="G100" i="23"/>
  <c r="F91" i="23"/>
  <c r="D104" i="23"/>
  <c r="H101" i="23"/>
  <c r="B105" i="23"/>
  <c r="E104" i="23"/>
  <c r="G106" i="23"/>
  <c r="O75" i="23"/>
  <c r="G108" i="23" s="1"/>
  <c r="K75" i="23"/>
  <c r="C108" i="23" s="1"/>
  <c r="P84" i="23"/>
  <c r="H117" i="23" s="1"/>
  <c r="C114" i="23"/>
  <c r="L84" i="23"/>
  <c r="D117" i="23" s="1"/>
  <c r="C109" i="23"/>
  <c r="H106" i="23"/>
  <c r="G96" i="23"/>
  <c r="B109" i="23"/>
  <c r="L69" i="23"/>
  <c r="D102" i="23" s="1"/>
  <c r="D91" i="23"/>
  <c r="H105" i="23"/>
  <c r="H99" i="23"/>
  <c r="N75" i="23"/>
  <c r="F108" i="23" s="1"/>
  <c r="D114" i="23"/>
  <c r="D101" i="23"/>
  <c r="G94" i="23"/>
  <c r="E106" i="23"/>
  <c r="M65" i="23"/>
  <c r="E98" i="23" s="1"/>
  <c r="D106" i="23"/>
  <c r="F94" i="23"/>
  <c r="C106" i="23"/>
  <c r="M59" i="23"/>
  <c r="E92" i="23" s="1"/>
  <c r="H97" i="23"/>
  <c r="F109" i="23"/>
  <c r="O70" i="23"/>
  <c r="G103" i="23" s="1"/>
  <c r="F97" i="23"/>
  <c r="G114" i="23"/>
  <c r="H93" i="23"/>
  <c r="C93" i="23"/>
  <c r="B118" i="23"/>
  <c r="L70" i="23"/>
  <c r="D103" i="23" s="1"/>
  <c r="E97" i="23"/>
  <c r="F90" i="23"/>
  <c r="G109" i="23"/>
  <c r="E114" i="23"/>
  <c r="J65" i="23"/>
  <c r="B98" i="23" s="1"/>
  <c r="E109" i="23"/>
  <c r="C91" i="23"/>
  <c r="B91" i="23"/>
  <c r="J70" i="23"/>
  <c r="B103" i="23" s="1"/>
  <c r="O69" i="23"/>
  <c r="G102" i="23" s="1"/>
  <c r="N69" i="23"/>
  <c r="F102" i="23" s="1"/>
  <c r="M75" i="23"/>
  <c r="E108" i="23" s="1"/>
  <c r="M69" i="23"/>
  <c r="E102" i="23" s="1"/>
  <c r="K69" i="23"/>
  <c r="C102" i="23" s="1"/>
  <c r="C90" i="23"/>
  <c r="K65" i="23"/>
  <c r="C98" i="23" s="1"/>
  <c r="G93" i="23"/>
  <c r="O80" i="23"/>
  <c r="G113" i="23" s="1"/>
  <c r="J69" i="23"/>
  <c r="B102" i="23" s="1"/>
  <c r="L75" i="23"/>
  <c r="D108" i="23" s="1"/>
  <c r="F104" i="23"/>
  <c r="N80" i="23"/>
  <c r="F113" i="23" s="1"/>
  <c r="P69" i="23"/>
  <c r="H102" i="23" s="1"/>
  <c r="D118" i="23"/>
  <c r="M80" i="23"/>
  <c r="E113" i="23" s="1"/>
  <c r="J75" i="23"/>
  <c r="B108" i="23" s="1"/>
  <c r="E91" i="23"/>
  <c r="C118" i="23"/>
  <c r="G90" i="23"/>
  <c r="E90" i="23"/>
  <c r="H90" i="23"/>
  <c r="P65" i="23"/>
  <c r="H98" i="23" s="1"/>
  <c r="N65" i="23"/>
  <c r="F98" i="23" s="1"/>
  <c r="O65" i="23"/>
  <c r="G98" i="23" s="1"/>
  <c r="E112" i="23"/>
  <c r="P75" i="23"/>
  <c r="H108" i="23" s="1"/>
  <c r="H109" i="23"/>
  <c r="P70" i="23"/>
  <c r="H103" i="23" s="1"/>
  <c r="L65" i="23"/>
  <c r="D98" i="23" s="1"/>
  <c r="B106" i="23"/>
  <c r="M70" i="23"/>
  <c r="E103" i="23" s="1"/>
  <c r="F118" i="23"/>
  <c r="K70" i="23"/>
  <c r="C103" i="23" s="1"/>
  <c r="H114" i="23"/>
  <c r="G107" i="23"/>
  <c r="G118" i="23"/>
  <c r="F107" i="23"/>
  <c r="N70" i="23"/>
  <c r="F103" i="23" s="1"/>
  <c r="B114" i="23"/>
  <c r="C95" i="23"/>
  <c r="E118" i="23"/>
  <c r="F114" i="23"/>
  <c r="D90" i="23"/>
  <c r="F106" i="23"/>
  <c r="P78" i="23"/>
  <c r="H111" i="23" s="1"/>
  <c r="B107" i="23"/>
  <c r="B90" i="23"/>
  <c r="L78" i="23"/>
  <c r="D111" i="23" s="1"/>
  <c r="D112" i="23"/>
  <c r="G112" i="23"/>
  <c r="H119" i="23"/>
  <c r="F100" i="23"/>
  <c r="M63" i="23"/>
  <c r="E96" i="23" s="1"/>
  <c r="B95" i="23"/>
  <c r="L63" i="23"/>
  <c r="D96" i="23" s="1"/>
  <c r="C112" i="23"/>
  <c r="G95" i="23"/>
  <c r="G119" i="23"/>
  <c r="C107" i="23"/>
  <c r="H100" i="23"/>
  <c r="F119" i="23"/>
  <c r="N77" i="23"/>
  <c r="F110" i="23" s="1"/>
  <c r="E119" i="23"/>
  <c r="M77" i="23"/>
  <c r="E110" i="23" s="1"/>
  <c r="D119" i="23"/>
  <c r="J63" i="23"/>
  <c r="B96" i="23" s="1"/>
  <c r="P63" i="23"/>
  <c r="H96" i="23" s="1"/>
  <c r="K77" i="23"/>
  <c r="C110" i="23" s="1"/>
  <c r="C119" i="23"/>
  <c r="J77" i="23"/>
  <c r="B110" i="23" s="1"/>
  <c r="B119" i="23"/>
  <c r="P77" i="23"/>
  <c r="H110" i="23" s="1"/>
  <c r="H95" i="23"/>
  <c r="D95" i="23"/>
  <c r="O77" i="23"/>
  <c r="G110" i="23" s="1"/>
  <c r="B100" i="23"/>
  <c r="K63" i="23"/>
  <c r="C96" i="23" s="1"/>
  <c r="L77" i="23"/>
  <c r="D110" i="23" s="1"/>
  <c r="D107" i="23"/>
  <c r="E100" i="23"/>
  <c r="D100" i="23"/>
  <c r="N63" i="23"/>
  <c r="F96" i="23" s="1"/>
  <c r="C100" i="23"/>
  <c r="F112" i="23"/>
  <c r="H112" i="23"/>
  <c r="E95" i="23"/>
  <c r="H107" i="23"/>
  <c r="F126" i="23" l="1"/>
  <c r="F127" i="23" s="1"/>
  <c r="F130" i="23" s="1"/>
  <c r="C126" i="23"/>
  <c r="C127" i="23" s="1"/>
  <c r="C130" i="23" s="1"/>
  <c r="G126" i="23"/>
  <c r="G127" i="23" s="1"/>
  <c r="G130" i="23" s="1"/>
  <c r="H126" i="23"/>
  <c r="H127" i="23" s="1"/>
  <c r="H130" i="23" s="1"/>
  <c r="E126" i="23"/>
  <c r="E127" i="23" s="1"/>
  <c r="E130" i="23" s="1"/>
  <c r="D126" i="23"/>
  <c r="D127" i="23" s="1"/>
  <c r="D130" i="23" s="1"/>
  <c r="B126" i="23"/>
  <c r="B127" i="23" s="1"/>
  <c r="B130" i="23" s="1"/>
  <c r="D26" i="21" l="1"/>
  <c r="E26" i="21"/>
  <c r="F26" i="21"/>
  <c r="G26" i="21"/>
  <c r="D28" i="21"/>
  <c r="E28" i="21"/>
  <c r="F28" i="21"/>
  <c r="G28" i="21"/>
  <c r="D32" i="21"/>
  <c r="E32" i="21"/>
  <c r="E37" i="21" s="1"/>
  <c r="F32" i="21"/>
  <c r="F37" i="21" s="1"/>
  <c r="G32" i="21"/>
  <c r="G37" i="21" s="1"/>
  <c r="D33" i="21"/>
  <c r="E33" i="21"/>
  <c r="F33" i="21"/>
  <c r="G33" i="21"/>
  <c r="D34" i="21"/>
  <c r="E34" i="21"/>
  <c r="F34" i="21"/>
  <c r="G34" i="21"/>
  <c r="D35" i="21"/>
  <c r="E35" i="21"/>
  <c r="F35" i="21"/>
  <c r="G35" i="21"/>
  <c r="D37" i="21"/>
  <c r="D3" i="19" l="1"/>
  <c r="D4" i="19"/>
  <c r="D5" i="19"/>
  <c r="D6" i="19"/>
  <c r="D7" i="19"/>
  <c r="H13" i="19" a="1"/>
  <c r="H13" i="19"/>
  <c r="H14" i="19" a="1"/>
  <c r="H14" i="19"/>
  <c r="B17" i="19"/>
  <c r="H3" i="17" a="1"/>
  <c r="H3" i="17" s="1"/>
  <c r="I3" i="17" a="1"/>
  <c r="I3" i="17" s="1"/>
  <c r="J3" i="17" a="1"/>
  <c r="J3" i="17"/>
  <c r="K3" i="17" a="1"/>
  <c r="K3" i="17"/>
  <c r="L3" i="17" a="1"/>
  <c r="L3" i="17"/>
  <c r="H4" i="17" a="1"/>
  <c r="H4" i="17"/>
  <c r="I4" i="17" a="1"/>
  <c r="I4" i="17" s="1"/>
  <c r="J4" i="17" a="1"/>
  <c r="J4" i="17" s="1"/>
  <c r="K4" i="17" a="1"/>
  <c r="K4" i="17"/>
  <c r="L4" i="17" a="1"/>
  <c r="L4" i="17" s="1"/>
  <c r="H5" i="17" a="1"/>
  <c r="H5" i="17"/>
  <c r="I5" i="17" a="1"/>
  <c r="I5" i="17"/>
  <c r="J5" i="17" a="1"/>
  <c r="J5" i="17" s="1"/>
  <c r="K5" i="17" a="1"/>
  <c r="K5" i="17" s="1"/>
  <c r="L5" i="17" a="1"/>
  <c r="L5" i="17"/>
  <c r="H6" i="17" a="1"/>
  <c r="H6" i="17" s="1"/>
  <c r="I6" i="17" a="1"/>
  <c r="I6" i="17" s="1"/>
  <c r="J6" i="17" a="1"/>
  <c r="J6" i="17"/>
  <c r="K6" i="17" a="1"/>
  <c r="K6" i="17" s="1"/>
  <c r="L6" i="17" a="1"/>
  <c r="L6" i="17" s="1"/>
  <c r="H7" i="17" a="1"/>
  <c r="H7" i="17"/>
  <c r="I7" i="17" a="1"/>
  <c r="I7" i="17"/>
  <c r="J7" i="17" a="1"/>
  <c r="J7" i="17" s="1"/>
  <c r="K7" i="17" a="1"/>
  <c r="K7" i="17" s="1"/>
  <c r="L7" i="17" a="1"/>
  <c r="L7" i="17" s="1"/>
  <c r="H8" i="17" a="1"/>
  <c r="H8" i="17" s="1"/>
  <c r="I8" i="17" a="1"/>
  <c r="I8" i="17"/>
  <c r="J8" i="17" a="1"/>
  <c r="J8" i="17"/>
  <c r="K8" i="17" a="1"/>
  <c r="K8" i="17"/>
  <c r="L8" i="17" a="1"/>
  <c r="L8" i="17" s="1"/>
  <c r="H9" i="17" a="1"/>
  <c r="H9" i="17" s="1"/>
  <c r="I9" i="17" a="1"/>
  <c r="I9" i="17" s="1"/>
  <c r="J9" i="17" a="1"/>
  <c r="J9" i="17"/>
  <c r="K9" i="17" a="1"/>
  <c r="K9" i="17"/>
  <c r="L9" i="17" a="1"/>
  <c r="L9" i="17"/>
  <c r="H10" i="17" a="1"/>
  <c r="H10" i="17"/>
  <c r="I10" i="17" a="1"/>
  <c r="I10" i="17" s="1"/>
  <c r="J10" i="17" a="1"/>
  <c r="J10" i="17" s="1"/>
  <c r="K10" i="17" a="1"/>
  <c r="K10" i="17"/>
  <c r="L10" i="17" a="1"/>
  <c r="L10" i="17"/>
  <c r="H11" i="17" a="1"/>
  <c r="H11" i="17"/>
  <c r="I11" i="17" a="1"/>
  <c r="I11" i="17"/>
  <c r="J11" i="17" a="1"/>
  <c r="J11" i="17" s="1"/>
  <c r="K11" i="17" a="1"/>
  <c r="K11" i="17" s="1"/>
  <c r="L11" i="17" a="1"/>
  <c r="L11" i="17"/>
  <c r="H12" i="17" a="1"/>
  <c r="H12" i="17" s="1"/>
  <c r="I12" i="17" a="1"/>
  <c r="I12" i="17"/>
  <c r="J12" i="17" a="1"/>
  <c r="J12" i="17" s="1"/>
  <c r="K12" i="17" a="1"/>
  <c r="K12" i="17" s="1"/>
  <c r="L12" i="17" a="1"/>
  <c r="L12" i="17" s="1"/>
  <c r="H13" i="17" a="1"/>
  <c r="H13" i="17"/>
  <c r="I13" i="17" a="1"/>
  <c r="I13" i="17" s="1"/>
  <c r="J13" i="17" a="1"/>
  <c r="J13" i="17" s="1"/>
  <c r="K13" i="17" a="1"/>
  <c r="K13" i="17"/>
  <c r="L13" i="17" a="1"/>
  <c r="L13" i="17" s="1"/>
  <c r="H14" i="17" a="1"/>
  <c r="H14" i="17" s="1"/>
  <c r="I14" i="17" a="1"/>
  <c r="I14" i="17"/>
  <c r="J14" i="17" a="1"/>
  <c r="J14" i="17" s="1"/>
  <c r="K14" i="17" a="1"/>
  <c r="K14" i="17" s="1"/>
  <c r="L14" i="17" a="1"/>
  <c r="L14" i="17" s="1"/>
  <c r="H15" i="17" a="1"/>
  <c r="H15" i="17" s="1"/>
  <c r="I15" i="17" a="1"/>
  <c r="I15" i="17" s="1"/>
  <c r="J15" i="17" a="1"/>
  <c r="J15" i="17"/>
  <c r="K15" i="17" a="1"/>
  <c r="K15" i="17"/>
  <c r="L15" i="17" a="1"/>
  <c r="L15" i="17" s="1"/>
  <c r="H16" i="17" a="1"/>
  <c r="H16" i="17" s="1"/>
  <c r="I16" i="17" a="1"/>
  <c r="I16" i="17" s="1"/>
  <c r="J16" i="17" a="1"/>
  <c r="J16" i="17" s="1"/>
  <c r="K16" i="17" a="1"/>
  <c r="K16" i="17"/>
  <c r="L16" i="17" a="1"/>
  <c r="L16" i="17"/>
  <c r="H17" i="17" a="1"/>
  <c r="H17" i="17"/>
  <c r="I17" i="17" a="1"/>
  <c r="I17" i="17"/>
  <c r="J17" i="17" a="1"/>
  <c r="J17" i="17" s="1"/>
  <c r="K17" i="17" a="1"/>
  <c r="K17" i="17" s="1"/>
  <c r="L17" i="17" a="1"/>
  <c r="L17" i="17"/>
  <c r="H18" i="17" a="1"/>
  <c r="H18" i="17"/>
  <c r="I18" i="17" a="1"/>
  <c r="I18" i="17" s="1"/>
  <c r="J18" i="17" a="1"/>
  <c r="J18" i="17"/>
  <c r="K18" i="17" a="1"/>
  <c r="K18" i="17" s="1"/>
  <c r="L18" i="17" a="1"/>
  <c r="L18" i="17" s="1"/>
  <c r="H19" i="17" a="1"/>
  <c r="H19" i="17"/>
  <c r="I19" i="17" a="1"/>
  <c r="I19" i="17" s="1"/>
  <c r="J19" i="17" a="1"/>
  <c r="J19" i="17"/>
  <c r="K19" i="17" a="1"/>
  <c r="K19" i="17"/>
  <c r="L19" i="17" a="1"/>
  <c r="L19" i="17" s="1"/>
  <c r="H20" i="17" a="1"/>
  <c r="H20" i="17" s="1"/>
  <c r="I20" i="17" a="1"/>
  <c r="I20" i="17"/>
  <c r="J20" i="17" a="1"/>
  <c r="J20" i="17" s="1"/>
  <c r="K20" i="17" a="1"/>
  <c r="K20" i="17" s="1"/>
  <c r="L20" i="17" a="1"/>
  <c r="L20" i="17"/>
  <c r="H21" i="17" a="1"/>
  <c r="H21" i="17" s="1"/>
  <c r="I21" i="17" a="1"/>
  <c r="I21" i="17" s="1"/>
  <c r="J21" i="17" a="1"/>
  <c r="J21" i="17"/>
  <c r="K21" i="17" a="1"/>
  <c r="K21" i="17"/>
  <c r="L21" i="17" a="1"/>
  <c r="L21" i="17" s="1"/>
  <c r="H22" i="17" a="1"/>
  <c r="H22" i="17" s="1"/>
  <c r="I22" i="17" a="1"/>
  <c r="I22" i="17" s="1"/>
  <c r="J22" i="17" a="1"/>
  <c r="J22" i="17" s="1"/>
  <c r="K22" i="17" a="1"/>
  <c r="K22" i="17"/>
  <c r="L22" i="17" a="1"/>
  <c r="L22" i="17"/>
  <c r="H23" i="17" a="1"/>
  <c r="H23" i="17"/>
  <c r="I23" i="17" a="1"/>
  <c r="I23" i="17" s="1"/>
  <c r="J23" i="17" a="1"/>
  <c r="J23" i="17" s="1"/>
  <c r="K23" i="17" a="1"/>
  <c r="K23" i="17" s="1"/>
  <c r="L23" i="17" a="1"/>
  <c r="L23" i="17"/>
  <c r="H24" i="17" a="1"/>
  <c r="H24" i="17"/>
  <c r="I24" i="17" a="1"/>
  <c r="I24" i="17"/>
  <c r="J24" i="17" a="1"/>
  <c r="J24" i="17"/>
  <c r="K24" i="17" a="1"/>
  <c r="K24" i="17" s="1"/>
  <c r="L24" i="17" a="1"/>
  <c r="L24" i="17" s="1"/>
  <c r="H25" i="17" a="1"/>
  <c r="H25" i="17"/>
  <c r="I25" i="17" a="1"/>
  <c r="I25" i="17"/>
  <c r="J25" i="17" a="1"/>
  <c r="J25" i="17"/>
  <c r="K25" i="17" a="1"/>
  <c r="K25" i="17"/>
  <c r="L25" i="17" a="1"/>
  <c r="L25" i="17" s="1"/>
  <c r="H26" i="17" a="1"/>
  <c r="H26" i="17" s="1"/>
  <c r="I26" i="17" a="1"/>
  <c r="I26" i="17"/>
  <c r="J26" i="17" a="1"/>
  <c r="J26" i="17" s="1"/>
  <c r="K26" i="17" a="1"/>
  <c r="K26" i="17"/>
  <c r="L26" i="17" a="1"/>
  <c r="L26" i="17" s="1"/>
  <c r="H27" i="17" a="1"/>
  <c r="H27" i="17" s="1"/>
  <c r="I27" i="17" a="1"/>
  <c r="I27" i="17" s="1"/>
  <c r="J27" i="17" a="1"/>
  <c r="J27" i="17"/>
  <c r="K27" i="17" a="1"/>
  <c r="K27" i="17" s="1"/>
  <c r="L27" i="17" a="1"/>
  <c r="L27" i="17" s="1"/>
  <c r="H28" i="17" a="1"/>
  <c r="H28" i="17"/>
  <c r="I28" i="17" a="1"/>
  <c r="I28" i="17" s="1"/>
  <c r="J28" i="17" a="1"/>
  <c r="J28" i="17" s="1"/>
  <c r="K28" i="17" a="1"/>
  <c r="K28" i="17"/>
  <c r="L28" i="17" a="1"/>
  <c r="L28" i="17" s="1"/>
  <c r="H29" i="17" a="1"/>
  <c r="H29" i="17" s="1"/>
  <c r="I29" i="17" a="1"/>
  <c r="I29" i="17" s="1"/>
  <c r="J29" i="17" a="1"/>
  <c r="J29" i="17" s="1"/>
  <c r="K29" i="17" a="1"/>
  <c r="K29" i="17" s="1"/>
  <c r="L29" i="17" a="1"/>
  <c r="L29" i="17"/>
  <c r="H30" i="17" a="1"/>
  <c r="H30" i="17"/>
  <c r="I30" i="17" a="1"/>
  <c r="I30" i="17" s="1"/>
  <c r="J30" i="17" a="1"/>
  <c r="J30" i="17" s="1"/>
  <c r="K30" i="17" a="1"/>
  <c r="K30" i="17" s="1"/>
  <c r="L30" i="17" a="1"/>
  <c r="L30" i="17" s="1"/>
  <c r="H31" i="17" a="1"/>
  <c r="H31" i="17"/>
  <c r="I31" i="17" a="1"/>
  <c r="I31" i="17"/>
  <c r="J31" i="17" a="1"/>
  <c r="J31" i="17"/>
  <c r="K31" i="17" a="1"/>
  <c r="K31" i="17"/>
  <c r="L31" i="17" a="1"/>
  <c r="L31" i="17" s="1"/>
  <c r="H32" i="17" a="1"/>
  <c r="H32" i="17" s="1"/>
  <c r="I32" i="17" a="1"/>
  <c r="I32" i="17"/>
  <c r="J32" i="17" a="1"/>
  <c r="J32" i="17"/>
  <c r="K32" i="17" a="1"/>
  <c r="K32" i="17"/>
  <c r="L32" i="17" a="1"/>
  <c r="L32" i="17"/>
  <c r="H33" i="17" a="1"/>
  <c r="H33" i="17" s="1"/>
  <c r="I33" i="17" a="1"/>
  <c r="I33" i="17" s="1"/>
  <c r="J33" i="17" a="1"/>
  <c r="J33" i="17"/>
  <c r="K33" i="17" a="1"/>
  <c r="K33" i="17" s="1"/>
  <c r="L33" i="17" a="1"/>
  <c r="L33" i="17"/>
  <c r="H34" i="17" a="1"/>
  <c r="H34" i="17" s="1"/>
  <c r="I34" i="17" a="1"/>
  <c r="I34" i="17" s="1"/>
  <c r="J34" i="17" a="1"/>
  <c r="J34" i="17" s="1"/>
  <c r="K34" i="17" a="1"/>
  <c r="K34" i="17"/>
  <c r="L34" i="17" a="1"/>
  <c r="L34" i="17" s="1"/>
  <c r="H35" i="17" a="1"/>
  <c r="H35" i="17" s="1"/>
  <c r="I35" i="17" a="1"/>
  <c r="I35" i="17"/>
  <c r="J35" i="17" a="1"/>
  <c r="J35" i="17" s="1"/>
  <c r="K35" i="17" a="1"/>
  <c r="K35" i="17" s="1"/>
  <c r="L35" i="17" a="1"/>
  <c r="L35" i="17"/>
  <c r="H36" i="17" a="1"/>
  <c r="H36" i="17" s="1"/>
  <c r="I36" i="17" a="1"/>
  <c r="I36" i="17" s="1"/>
  <c r="J36" i="17" a="1"/>
  <c r="J36" i="17" s="1"/>
  <c r="K36" i="17" a="1"/>
  <c r="K36" i="17" s="1"/>
  <c r="L36" i="17" a="1"/>
  <c r="L36" i="17" s="1"/>
  <c r="H37" i="17" a="1"/>
  <c r="H37" i="17"/>
  <c r="I37" i="17" a="1"/>
  <c r="I37" i="17"/>
  <c r="J37" i="17" a="1"/>
  <c r="J37" i="17" s="1"/>
  <c r="K37" i="17" a="1"/>
  <c r="K37" i="17" s="1"/>
  <c r="L37" i="17" a="1"/>
  <c r="L37" i="17" s="1"/>
  <c r="H38" i="17" a="1"/>
  <c r="H38" i="17" s="1"/>
  <c r="I38" i="17" a="1"/>
  <c r="I38" i="17"/>
  <c r="J38" i="17" a="1"/>
  <c r="J38" i="17"/>
  <c r="K38" i="17" a="1"/>
  <c r="K38" i="17"/>
  <c r="L38" i="17" a="1"/>
  <c r="L38" i="17"/>
  <c r="H39" i="17" a="1"/>
  <c r="H39" i="17" s="1"/>
  <c r="I39" i="17" a="1"/>
  <c r="I39" i="17" s="1"/>
  <c r="J39" i="17" a="1"/>
  <c r="J39" i="17"/>
  <c r="K39" i="17" a="1"/>
  <c r="K39" i="17"/>
  <c r="L39" i="17" a="1"/>
  <c r="L39" i="17"/>
  <c r="H40" i="17" a="1"/>
  <c r="H40" i="17"/>
  <c r="I40" i="17" a="1"/>
  <c r="I40" i="17" s="1"/>
  <c r="J40" i="17" a="1"/>
  <c r="J40" i="17" s="1"/>
  <c r="K40" i="17" a="1"/>
  <c r="K40" i="17"/>
  <c r="L40" i="17" a="1"/>
  <c r="L40" i="17" s="1"/>
  <c r="H41" i="17" a="1"/>
  <c r="H41" i="17"/>
  <c r="I41" i="17" a="1"/>
  <c r="I41" i="17" s="1"/>
  <c r="J41" i="17" a="1"/>
  <c r="J41" i="17" s="1"/>
  <c r="K41" i="17" a="1"/>
  <c r="K41" i="17" s="1"/>
  <c r="L41" i="17" a="1"/>
  <c r="L41" i="17"/>
  <c r="H42" i="17" a="1"/>
  <c r="H42" i="17" s="1"/>
  <c r="I42" i="17" a="1"/>
  <c r="I42" i="17" s="1"/>
  <c r="J42" i="17" a="1"/>
  <c r="J42" i="17"/>
  <c r="K42" i="17" a="1"/>
  <c r="K42" i="17" s="1"/>
  <c r="L42" i="17" a="1"/>
  <c r="L42" i="17" s="1"/>
  <c r="H43" i="17" a="1"/>
  <c r="H43" i="17"/>
  <c r="I43" i="17" a="1"/>
  <c r="I43" i="17" s="1"/>
  <c r="J43" i="17" a="1"/>
  <c r="J43" i="17" s="1"/>
  <c r="K43" i="17" a="1"/>
  <c r="K43" i="17" s="1"/>
  <c r="L43" i="17" a="1"/>
  <c r="L43" i="17" s="1"/>
  <c r="H44" i="17" a="1"/>
  <c r="H44" i="17" s="1"/>
  <c r="I44" i="17" a="1"/>
  <c r="I44" i="17"/>
  <c r="J44" i="17" a="1"/>
  <c r="J44" i="17" s="1"/>
  <c r="K44" i="17" a="1"/>
  <c r="K44" i="17" s="1"/>
  <c r="L44" i="17" a="1"/>
  <c r="L44" i="17" s="1"/>
  <c r="H45" i="17" a="1"/>
  <c r="H45" i="17" s="1"/>
  <c r="I45" i="17" a="1"/>
  <c r="I45" i="17" s="1"/>
  <c r="J45" i="17" a="1"/>
  <c r="J45" i="17"/>
  <c r="K45" i="17" a="1"/>
  <c r="K45" i="17"/>
  <c r="L45" i="17" a="1"/>
  <c r="L45" i="17" s="1"/>
  <c r="H46" i="17" a="1"/>
  <c r="H46" i="17" s="1"/>
  <c r="I46" i="17" a="1"/>
  <c r="I46" i="17" s="1"/>
  <c r="J46" i="17" a="1"/>
  <c r="J46" i="17" s="1"/>
  <c r="K46" i="17" a="1"/>
  <c r="K46" i="17" s="1"/>
  <c r="L46" i="17" a="1"/>
  <c r="L46" i="17"/>
  <c r="H47" i="17" a="1"/>
  <c r="H47" i="17"/>
  <c r="I47" i="17" a="1"/>
  <c r="I47" i="17"/>
  <c r="J47" i="17" a="1"/>
  <c r="J47" i="17" s="1"/>
  <c r="K47" i="17" a="1"/>
  <c r="K47" i="17" s="1"/>
  <c r="L47" i="17" a="1"/>
  <c r="L47" i="17" s="1"/>
  <c r="H48" i="17" a="1"/>
  <c r="H48" i="17" s="1"/>
  <c r="I48" i="17" a="1"/>
  <c r="I48" i="17"/>
  <c r="J48" i="17" a="1"/>
  <c r="J48" i="17"/>
  <c r="K48" i="17" a="1"/>
  <c r="K48" i="17" s="1"/>
  <c r="L48" i="17" a="1"/>
  <c r="L48" i="17" s="1"/>
  <c r="H49" i="17" a="1"/>
  <c r="H49" i="17"/>
  <c r="I49" i="17" a="1"/>
  <c r="I49" i="17" s="1"/>
  <c r="J49" i="17" a="1"/>
  <c r="J49" i="17" s="1"/>
  <c r="K49" i="17" a="1"/>
  <c r="K49" i="17"/>
  <c r="L49" i="17" a="1"/>
  <c r="L49" i="17" s="1"/>
  <c r="H50" i="17" a="1"/>
  <c r="H50" i="17" s="1"/>
  <c r="I50" i="17" a="1"/>
  <c r="I50" i="17"/>
  <c r="J50" i="17" a="1"/>
  <c r="J50" i="17"/>
  <c r="K50" i="17" a="1"/>
  <c r="K50" i="17" s="1"/>
  <c r="L50" i="17" a="1"/>
  <c r="L50" i="17" s="1"/>
  <c r="H51" i="17" a="1"/>
  <c r="H51" i="17" s="1"/>
  <c r="I51" i="17" a="1"/>
  <c r="I51" i="17" s="1"/>
  <c r="J51" i="17" a="1"/>
  <c r="J51" i="17" s="1"/>
  <c r="K51" i="17" a="1"/>
  <c r="K51" i="17" s="1"/>
  <c r="L51" i="17" a="1"/>
  <c r="L51" i="17" s="1"/>
  <c r="H52" i="17" a="1"/>
  <c r="H52" i="17" s="1"/>
  <c r="I52" i="17" a="1"/>
  <c r="I52" i="17" s="1"/>
  <c r="J52" i="17" a="1"/>
  <c r="J52" i="17" s="1"/>
  <c r="K52" i="17" a="1"/>
  <c r="K52" i="17"/>
  <c r="L52" i="17" a="1"/>
  <c r="L52" i="17"/>
  <c r="H53" i="17" a="1"/>
  <c r="H53" i="17"/>
  <c r="I53" i="17" a="1"/>
  <c r="I53" i="17"/>
  <c r="J53" i="17" a="1"/>
  <c r="J53" i="17" s="1"/>
  <c r="K53" i="17" a="1"/>
  <c r="K53" i="17" s="1"/>
  <c r="L53" i="17" a="1"/>
  <c r="L53" i="17" s="1"/>
  <c r="H54" i="17" a="1"/>
  <c r="H54" i="17"/>
  <c r="I54" i="17" a="1"/>
  <c r="I54" i="17"/>
  <c r="J54" i="17" a="1"/>
  <c r="J54" i="17" s="1"/>
  <c r="K54" i="17" a="1"/>
  <c r="K54" i="17" s="1"/>
  <c r="L54" i="17" a="1"/>
  <c r="L54" i="17" s="1"/>
  <c r="H55" i="17" a="1"/>
  <c r="H55" i="17" s="1"/>
  <c r="I55" i="17" a="1"/>
  <c r="I55" i="17" s="1"/>
  <c r="J55" i="17" a="1"/>
  <c r="J55" i="17"/>
  <c r="K55" i="17" a="1"/>
  <c r="K55" i="17"/>
  <c r="L55" i="17" a="1"/>
  <c r="L55" i="17" s="1"/>
  <c r="H56" i="17" a="1"/>
  <c r="H56" i="17" s="1"/>
  <c r="I56" i="17" a="1"/>
  <c r="I56" i="17" s="1"/>
  <c r="J56" i="17" a="1"/>
  <c r="J56" i="17" s="1"/>
  <c r="K56" i="17" a="1"/>
  <c r="K56" i="17" s="1"/>
  <c r="L56" i="17" a="1"/>
  <c r="L56" i="17"/>
  <c r="H57" i="17" a="1"/>
  <c r="H57" i="17" s="1"/>
  <c r="I57" i="17" a="1"/>
  <c r="I57" i="17" s="1"/>
  <c r="J57" i="17" a="1"/>
  <c r="J57" i="17"/>
  <c r="K57" i="17" a="1"/>
  <c r="K57" i="17"/>
  <c r="L57" i="17" a="1"/>
  <c r="L57" i="17" s="1"/>
  <c r="H58" i="17" a="1"/>
  <c r="H58" i="17" s="1"/>
  <c r="I58" i="17" a="1"/>
  <c r="I58" i="17" s="1"/>
  <c r="J58" i="17" a="1"/>
  <c r="J58" i="17" s="1"/>
  <c r="K58" i="17" a="1"/>
  <c r="K58" i="17" s="1"/>
  <c r="L58" i="17" a="1"/>
  <c r="L58" i="17"/>
  <c r="H59" i="17" a="1"/>
  <c r="H59" i="17"/>
  <c r="I59" i="17" a="1"/>
  <c r="I59" i="17" s="1"/>
  <c r="J59" i="17" a="1"/>
  <c r="J59" i="17" s="1"/>
  <c r="K59" i="17" a="1"/>
  <c r="K59" i="17" s="1"/>
  <c r="L59" i="17" a="1"/>
  <c r="L59" i="17"/>
  <c r="H60" i="17" a="1"/>
  <c r="H60" i="17" s="1"/>
  <c r="I60" i="17" a="1"/>
  <c r="I60" i="17"/>
  <c r="J60" i="17" a="1"/>
  <c r="J60" i="17"/>
  <c r="K60" i="17" a="1"/>
  <c r="K60" i="17" s="1"/>
  <c r="L60" i="17" a="1"/>
  <c r="L60" i="17" s="1"/>
  <c r="H61" i="17" a="1"/>
  <c r="H61" i="17" s="1"/>
  <c r="I61" i="17" a="1"/>
  <c r="I61" i="17"/>
  <c r="J61" i="17" a="1"/>
  <c r="J61" i="17" s="1"/>
  <c r="K61" i="17" a="1"/>
  <c r="K61" i="17" s="1"/>
  <c r="L61" i="17" a="1"/>
  <c r="L61" i="17" s="1"/>
  <c r="H62" i="17" a="1"/>
  <c r="H62" i="17" s="1"/>
  <c r="I62" i="17" a="1"/>
  <c r="I62" i="17" s="1"/>
  <c r="J62" i="17" a="1"/>
  <c r="J62" i="17" s="1"/>
  <c r="K62" i="17" a="1"/>
  <c r="K62" i="17"/>
  <c r="L62" i="17" a="1"/>
  <c r="L62" i="17" s="1"/>
  <c r="H63" i="17" a="1"/>
  <c r="H63" i="17" s="1"/>
  <c r="I63" i="17" a="1"/>
  <c r="I63" i="17" s="1"/>
  <c r="J63" i="17" a="1"/>
  <c r="J63" i="17" s="1"/>
  <c r="K63" i="17" a="1"/>
  <c r="K63" i="17" s="1"/>
  <c r="L63" i="17" a="1"/>
  <c r="L63" i="17" s="1"/>
  <c r="H64" i="17" a="1"/>
  <c r="H64" i="17"/>
  <c r="I64" i="17" a="1"/>
  <c r="I64" i="17" s="1"/>
  <c r="J64" i="17" a="1"/>
  <c r="J64" i="17" s="1"/>
  <c r="K64" i="17" a="1"/>
  <c r="K64" i="17" s="1"/>
  <c r="L64" i="17" a="1"/>
  <c r="L64" i="17" s="1"/>
  <c r="H65" i="17" a="1"/>
  <c r="H65" i="17" s="1"/>
  <c r="I65" i="17" a="1"/>
  <c r="I65" i="17" s="1"/>
  <c r="J65" i="17" a="1"/>
  <c r="J65" i="17" s="1"/>
  <c r="K65" i="17" a="1"/>
  <c r="K65" i="17" s="1"/>
  <c r="L65" i="17" a="1"/>
  <c r="L65" i="17"/>
  <c r="H66" i="17" a="1"/>
  <c r="H66" i="17" s="1"/>
  <c r="I66" i="17" a="1"/>
  <c r="I66" i="17" s="1"/>
  <c r="J66" i="17" a="1"/>
  <c r="J66" i="17" s="1"/>
  <c r="K66" i="17" a="1"/>
  <c r="K66" i="17" s="1"/>
  <c r="L66" i="17" a="1"/>
  <c r="L66" i="17" s="1"/>
  <c r="H67" i="17" a="1"/>
  <c r="H67" i="17"/>
  <c r="I67" i="17" a="1"/>
  <c r="I67" i="17"/>
  <c r="J67" i="17" a="1"/>
  <c r="J67" i="17"/>
  <c r="K67" i="17" a="1"/>
  <c r="K67" i="17" s="1"/>
  <c r="L67" i="17" a="1"/>
  <c r="L67" i="17" s="1"/>
  <c r="H68" i="17" a="1"/>
  <c r="H68" i="17" s="1"/>
  <c r="I68" i="17" a="1"/>
  <c r="I68" i="17" s="1"/>
  <c r="J68" i="17" a="1"/>
  <c r="J68" i="17"/>
  <c r="K68" i="17" a="1"/>
  <c r="K68" i="17"/>
  <c r="L68" i="17" a="1"/>
  <c r="L68" i="17"/>
  <c r="H69" i="17" a="1"/>
  <c r="H69" i="17" s="1"/>
  <c r="I69" i="17" a="1"/>
  <c r="I69" i="17" s="1"/>
  <c r="J69" i="17" a="1"/>
  <c r="J69" i="17" s="1"/>
  <c r="K69" i="17" a="1"/>
  <c r="K69" i="17" s="1"/>
  <c r="L69" i="17" a="1"/>
  <c r="L69" i="17"/>
  <c r="H70" i="17" a="1"/>
  <c r="H70" i="17" s="1"/>
  <c r="I70" i="17" a="1"/>
  <c r="I70" i="17" s="1"/>
  <c r="J70" i="17" a="1"/>
  <c r="J70" i="17" s="1"/>
  <c r="K70" i="17" a="1"/>
  <c r="K70" i="17"/>
  <c r="L70" i="17" a="1"/>
  <c r="L70" i="17" s="1"/>
  <c r="H71" i="17" a="1"/>
  <c r="H71" i="17" s="1"/>
  <c r="I71" i="17" a="1"/>
  <c r="I71" i="17"/>
  <c r="J71" i="17" a="1"/>
  <c r="J71" i="17" s="1"/>
  <c r="K71" i="17" a="1"/>
  <c r="K71" i="17" s="1"/>
  <c r="L71" i="17" a="1"/>
  <c r="L71" i="17" s="1"/>
  <c r="H72" i="17" a="1"/>
  <c r="H72" i="17"/>
  <c r="I72" i="17" a="1"/>
  <c r="I72" i="17" s="1"/>
  <c r="J72" i="17" a="1"/>
  <c r="J72" i="17" s="1"/>
  <c r="K72" i="17" a="1"/>
  <c r="K72" i="17" s="1"/>
  <c r="L72" i="17" a="1"/>
  <c r="L72" i="17" s="1"/>
  <c r="H73" i="17" a="1"/>
  <c r="H73" i="17" s="1"/>
  <c r="I73" i="17" a="1"/>
  <c r="I73" i="17" s="1"/>
  <c r="J73" i="17" a="1"/>
  <c r="J73" i="17" s="1"/>
  <c r="K73" i="17" a="1"/>
  <c r="K73" i="17" s="1"/>
  <c r="L73" i="17" a="1"/>
  <c r="L73" i="17" s="1"/>
  <c r="H74" i="17" a="1"/>
  <c r="H74" i="17" s="1"/>
  <c r="I74" i="17" a="1"/>
  <c r="I74" i="17"/>
  <c r="J74" i="17" a="1"/>
  <c r="J74" i="17"/>
  <c r="K74" i="17" a="1"/>
  <c r="K74" i="17"/>
  <c r="L74" i="17" a="1"/>
  <c r="L74" i="17"/>
  <c r="H75" i="17" a="1"/>
  <c r="H75" i="17" s="1"/>
  <c r="I75" i="17" a="1"/>
  <c r="I75" i="17" s="1"/>
  <c r="J75" i="17" a="1"/>
  <c r="J75" i="17" s="1"/>
  <c r="K75" i="17" a="1"/>
  <c r="K75" i="17"/>
  <c r="L75" i="17" a="1"/>
  <c r="L75" i="17"/>
  <c r="H76" i="17" a="1"/>
  <c r="H76" i="17" s="1"/>
  <c r="I76" i="17" a="1"/>
  <c r="I76" i="17" s="1"/>
  <c r="J76" i="17" a="1"/>
  <c r="J76" i="17" s="1"/>
  <c r="K76" i="17" a="1"/>
  <c r="K76" i="17" s="1"/>
  <c r="L76" i="17" a="1"/>
  <c r="L76" i="17" s="1"/>
  <c r="H77" i="17" a="1"/>
  <c r="H77" i="17"/>
  <c r="I77" i="17" a="1"/>
  <c r="I77" i="17"/>
  <c r="J77" i="17" a="1"/>
  <c r="J77" i="17" s="1"/>
  <c r="K77" i="17" a="1"/>
  <c r="K77" i="17" s="1"/>
  <c r="L77" i="17" a="1"/>
  <c r="L77" i="17" s="1"/>
  <c r="H78" i="17" a="1"/>
  <c r="H78" i="17" s="1"/>
  <c r="I78" i="17" a="1"/>
  <c r="I78" i="17" s="1"/>
  <c r="J78" i="17" a="1"/>
  <c r="J78" i="17"/>
  <c r="K78" i="17" a="1"/>
  <c r="K78" i="17" s="1"/>
  <c r="L78" i="17" a="1"/>
  <c r="L78" i="17" s="1"/>
  <c r="H79" i="17" a="1"/>
  <c r="H79" i="17" s="1"/>
  <c r="I79" i="17" a="1"/>
  <c r="I79" i="17"/>
  <c r="J79" i="17" a="1"/>
  <c r="J79" i="17" s="1"/>
  <c r="K79" i="17" a="1"/>
  <c r="K79" i="17" s="1"/>
  <c r="L79" i="17" a="1"/>
  <c r="L79" i="17" s="1"/>
  <c r="H80" i="17" a="1"/>
  <c r="H80" i="17" s="1"/>
  <c r="I80" i="17" a="1"/>
  <c r="I80" i="17" s="1"/>
  <c r="J80" i="17" a="1"/>
  <c r="J80" i="17"/>
  <c r="K80" i="17" a="1"/>
  <c r="K80" i="17"/>
  <c r="L80" i="17" a="1"/>
  <c r="L80" i="17" s="1"/>
  <c r="H81" i="17" a="1"/>
  <c r="H81" i="17" s="1"/>
  <c r="I81" i="17" a="1"/>
  <c r="I81" i="17" s="1"/>
  <c r="J81" i="17" a="1"/>
  <c r="J81" i="17"/>
  <c r="K81" i="17" a="1"/>
  <c r="K81" i="17" s="1"/>
  <c r="L81" i="17" a="1"/>
  <c r="L81" i="17"/>
  <c r="H82" i="17" a="1"/>
  <c r="H82" i="17"/>
  <c r="I82" i="17" a="1"/>
  <c r="I82" i="17" s="1"/>
  <c r="J82" i="17" a="1"/>
  <c r="J82" i="17" s="1"/>
  <c r="K82" i="17" a="1"/>
  <c r="K82" i="17" s="1"/>
  <c r="L82" i="17" a="1"/>
  <c r="L82" i="17"/>
  <c r="H83" i="17" a="1"/>
  <c r="H83" i="17" s="1"/>
  <c r="I83" i="17" a="1"/>
  <c r="I83" i="17" s="1"/>
  <c r="J83" i="17" a="1"/>
  <c r="J83" i="17" s="1"/>
  <c r="K83" i="17" a="1"/>
  <c r="K83" i="17" s="1"/>
  <c r="L83" i="17" a="1"/>
  <c r="L83" i="17" s="1"/>
  <c r="H84" i="17" a="1"/>
  <c r="H84" i="17" s="1"/>
  <c r="I84" i="17" a="1"/>
  <c r="I84" i="17"/>
  <c r="J84" i="17" a="1"/>
  <c r="J84" i="17" s="1"/>
  <c r="K84" i="17" a="1"/>
  <c r="K84" i="17" s="1"/>
  <c r="L84" i="17" a="1"/>
  <c r="L84" i="17" s="1"/>
  <c r="H85" i="17" a="1"/>
  <c r="H85" i="17" s="1"/>
  <c r="I85" i="17" a="1"/>
  <c r="I85" i="17" s="1"/>
  <c r="J85" i="17" a="1"/>
  <c r="J85" i="17" s="1"/>
  <c r="K85" i="17" a="1"/>
  <c r="K85" i="17"/>
  <c r="L85" i="17" a="1"/>
  <c r="L85" i="17" s="1"/>
  <c r="H86" i="17" a="1"/>
  <c r="H86" i="17" s="1"/>
  <c r="I86" i="17" a="1"/>
  <c r="I86" i="17" s="1"/>
  <c r="J86" i="17" a="1"/>
  <c r="J86" i="17" s="1"/>
  <c r="K86" i="17" a="1"/>
  <c r="K86" i="17" s="1"/>
  <c r="L86" i="17" a="1"/>
  <c r="L86" i="17" s="1"/>
  <c r="H87" i="17" a="1"/>
  <c r="H87" i="17" s="1"/>
  <c r="I87" i="17" a="1"/>
  <c r="I87" i="17" s="1"/>
  <c r="J87" i="17" a="1"/>
  <c r="J87" i="17"/>
  <c r="K87" i="17" a="1"/>
  <c r="K87" i="17"/>
  <c r="L87" i="17" a="1"/>
  <c r="L87" i="17" s="1"/>
  <c r="H88" i="17" a="1"/>
  <c r="H88" i="17" s="1"/>
  <c r="I88" i="17" a="1"/>
  <c r="I88" i="17" s="1"/>
  <c r="J88" i="17" a="1"/>
  <c r="J88" i="17" s="1"/>
  <c r="K88" i="17" a="1"/>
  <c r="K88" i="17"/>
  <c r="L88" i="17" a="1"/>
  <c r="L88" i="17"/>
  <c r="H89" i="17" a="1"/>
  <c r="H89" i="17"/>
  <c r="I89" i="17" a="1"/>
  <c r="I89" i="17"/>
  <c r="J89" i="17" a="1"/>
  <c r="J89" i="17" s="1"/>
  <c r="K89" i="17" a="1"/>
  <c r="K89" i="17" s="1"/>
  <c r="L89" i="17" a="1"/>
  <c r="L89" i="17" s="1"/>
  <c r="H90" i="17" a="1"/>
  <c r="H90" i="17"/>
  <c r="I90" i="17" a="1"/>
  <c r="I90" i="17"/>
  <c r="J90" i="17" a="1"/>
  <c r="J90" i="17"/>
  <c r="K90" i="17" a="1"/>
  <c r="K90" i="17" s="1"/>
  <c r="L90" i="17" a="1"/>
  <c r="L90" i="17" s="1"/>
  <c r="H91" i="17" a="1"/>
  <c r="H91" i="17" s="1"/>
  <c r="I91" i="17" a="1"/>
  <c r="I91" i="17" s="1"/>
  <c r="J91" i="17" a="1"/>
  <c r="J91" i="17"/>
  <c r="K91" i="17" a="1"/>
  <c r="K91" i="17" s="1"/>
  <c r="L91" i="17" a="1"/>
  <c r="L91" i="17" s="1"/>
  <c r="H92" i="17" a="1"/>
  <c r="H92" i="17" s="1"/>
  <c r="I92" i="17" a="1"/>
  <c r="I92" i="17"/>
  <c r="J92" i="17" a="1"/>
  <c r="J92" i="17" s="1"/>
  <c r="K92" i="17" a="1"/>
  <c r="K92" i="17" s="1"/>
  <c r="L92" i="17" a="1"/>
  <c r="L92" i="17"/>
  <c r="H93" i="17" a="1"/>
  <c r="H93" i="17" s="1"/>
  <c r="I93" i="17" a="1"/>
  <c r="I93" i="17" s="1"/>
  <c r="J93" i="17" a="1"/>
  <c r="J93" i="17" s="1"/>
  <c r="K93" i="17" a="1"/>
  <c r="K93" i="17"/>
  <c r="L93" i="17" a="1"/>
  <c r="L93" i="17" s="1"/>
  <c r="H94" i="17" a="1"/>
  <c r="H94" i="17" s="1"/>
  <c r="I94" i="17" a="1"/>
  <c r="I94" i="17" s="1"/>
  <c r="J94" i="17" a="1"/>
  <c r="J94" i="17" s="1"/>
  <c r="K94" i="17" a="1"/>
  <c r="K94" i="17" s="1"/>
  <c r="L94" i="17" a="1"/>
  <c r="L94" i="17" s="1"/>
  <c r="H95" i="17" a="1"/>
  <c r="H95" i="17" s="1"/>
  <c r="I95" i="17" a="1"/>
  <c r="I95" i="17" s="1"/>
  <c r="J95" i="17" a="1"/>
  <c r="J95" i="17" s="1"/>
  <c r="K95" i="17" a="1"/>
  <c r="K95" i="17" s="1"/>
  <c r="L95" i="17" a="1"/>
  <c r="L95" i="17"/>
  <c r="H96" i="17" a="1"/>
  <c r="H96" i="17"/>
  <c r="I96" i="17" a="1"/>
  <c r="I96" i="17"/>
  <c r="J96" i="17" a="1"/>
  <c r="J96" i="17"/>
  <c r="K96" i="17" a="1"/>
  <c r="K96" i="17" s="1"/>
  <c r="L96" i="17" a="1"/>
  <c r="L96" i="17" s="1"/>
  <c r="H97" i="17" a="1"/>
  <c r="H97" i="17" s="1"/>
  <c r="I97" i="17" a="1"/>
  <c r="I97" i="17"/>
  <c r="J97" i="17" a="1"/>
  <c r="J97" i="17" s="1"/>
  <c r="K97" i="17" a="1"/>
  <c r="K97" i="17" s="1"/>
  <c r="L97" i="17" a="1"/>
  <c r="L97" i="17" s="1"/>
  <c r="H98" i="17" a="1"/>
  <c r="H98" i="17" s="1"/>
  <c r="I98" i="17" a="1"/>
  <c r="I98" i="17" s="1"/>
  <c r="J98" i="17" a="1"/>
  <c r="J98" i="17" s="1"/>
  <c r="K98" i="17" a="1"/>
  <c r="K98" i="17"/>
  <c r="L98" i="17" a="1"/>
  <c r="L98" i="17"/>
  <c r="H99" i="17" a="1"/>
  <c r="H99" i="17" s="1"/>
  <c r="I99" i="17" a="1"/>
  <c r="I99" i="17" s="1"/>
  <c r="J99" i="17" a="1"/>
  <c r="J99" i="17" s="1"/>
  <c r="K99" i="17" a="1"/>
  <c r="K99" i="17" s="1"/>
  <c r="L99" i="17" a="1"/>
  <c r="L99" i="17" s="1"/>
  <c r="H100" i="17" a="1"/>
  <c r="H100" i="17"/>
  <c r="I100" i="17" a="1"/>
  <c r="I100" i="17" s="1"/>
  <c r="J100" i="17" a="1"/>
  <c r="J100" i="17" s="1"/>
  <c r="K100" i="17" a="1"/>
  <c r="K100" i="17"/>
  <c r="L100" i="17" a="1"/>
  <c r="L100" i="17" s="1"/>
  <c r="H101" i="17" a="1"/>
  <c r="H101" i="17" s="1"/>
  <c r="I101" i="17" a="1"/>
  <c r="I101" i="17" s="1"/>
  <c r="J101" i="17" a="1"/>
  <c r="J101" i="17" s="1"/>
  <c r="K101" i="17" a="1"/>
  <c r="K101" i="17" s="1"/>
  <c r="L101" i="17" a="1"/>
  <c r="L101" i="17" s="1"/>
  <c r="H102" i="17" a="1"/>
  <c r="H102" i="17"/>
  <c r="I102" i="17" a="1"/>
  <c r="I102" i="17"/>
  <c r="J102" i="17" a="1"/>
  <c r="J102" i="17" s="1"/>
  <c r="K102" i="17" a="1"/>
  <c r="K102" i="17" s="1"/>
  <c r="L102" i="17" a="1"/>
  <c r="L102" i="17" s="1"/>
  <c r="H103" i="17" a="1"/>
  <c r="H103" i="17"/>
  <c r="I103" i="17" a="1"/>
  <c r="I103" i="17" s="1"/>
  <c r="J103" i="17" a="1"/>
  <c r="J103" i="17"/>
  <c r="K103" i="17" a="1"/>
  <c r="K103" i="17"/>
  <c r="L103" i="17" a="1"/>
  <c r="L103" i="17" s="1"/>
  <c r="H104" i="17" a="1"/>
  <c r="H104" i="17" s="1"/>
  <c r="I104" i="17" a="1"/>
  <c r="I104" i="17" s="1"/>
  <c r="J104" i="17" a="1"/>
  <c r="J104" i="17"/>
  <c r="K104" i="17" a="1"/>
  <c r="K104" i="17" s="1"/>
  <c r="L104" i="17" a="1"/>
  <c r="L104" i="17" s="1"/>
  <c r="H105" i="17" a="1"/>
  <c r="H105" i="17" s="1"/>
  <c r="I105" i="17" a="1"/>
  <c r="I105" i="17" s="1"/>
  <c r="J105" i="17" a="1"/>
  <c r="J105" i="17" s="1"/>
  <c r="K105" i="17" a="1"/>
  <c r="K105" i="17"/>
  <c r="L105" i="17" a="1"/>
  <c r="L105" i="17" s="1"/>
  <c r="H106" i="17" a="1"/>
  <c r="H106" i="17" s="1"/>
  <c r="I106" i="17" a="1"/>
  <c r="I106" i="17" s="1"/>
  <c r="J106" i="17" a="1"/>
  <c r="J106" i="17" s="1"/>
  <c r="K106" i="17" a="1"/>
  <c r="K106" i="17" s="1"/>
  <c r="L106" i="17" a="1"/>
  <c r="L106" i="17"/>
  <c r="H107" i="17" a="1"/>
  <c r="H107" i="17"/>
  <c r="I107" i="17" a="1"/>
  <c r="I107" i="17" s="1"/>
  <c r="J107" i="17" a="1"/>
  <c r="J107" i="17" s="1"/>
  <c r="K107" i="17" a="1"/>
  <c r="K107" i="17" s="1"/>
  <c r="L107" i="17" a="1"/>
  <c r="L107" i="17" s="1"/>
  <c r="H108" i="17" a="1"/>
  <c r="H108" i="17"/>
  <c r="I108" i="17" a="1"/>
  <c r="I108" i="17"/>
  <c r="J108" i="17" a="1"/>
  <c r="J108" i="17"/>
  <c r="K108" i="17" a="1"/>
  <c r="K108" i="17" s="1"/>
  <c r="L108" i="17" a="1"/>
  <c r="L108" i="17" s="1"/>
  <c r="H109" i="17" a="1"/>
  <c r="H109" i="17" s="1"/>
  <c r="I109" i="17" a="1"/>
  <c r="I109" i="17"/>
  <c r="J109" i="17" a="1"/>
  <c r="J109" i="17"/>
  <c r="K109" i="17" a="1"/>
  <c r="K109" i="17" s="1"/>
  <c r="L109" i="17" a="1"/>
  <c r="L109" i="17" s="1"/>
  <c r="H110" i="17" a="1"/>
  <c r="H110" i="17" s="1"/>
  <c r="I110" i="17" a="1"/>
  <c r="I110" i="17" s="1"/>
  <c r="J110" i="17" a="1"/>
  <c r="J110" i="17"/>
  <c r="K110" i="17" a="1"/>
  <c r="K110" i="17" s="1"/>
  <c r="L110" i="17" a="1"/>
  <c r="L110" i="17"/>
  <c r="H111" i="17" a="1"/>
  <c r="H111" i="17"/>
  <c r="I111" i="17" a="1"/>
  <c r="I111" i="17" s="1"/>
  <c r="J111" i="17" a="1"/>
  <c r="J111" i="17" s="1"/>
  <c r="K111" i="17" a="1"/>
  <c r="K111" i="17"/>
  <c r="L111" i="17" a="1"/>
  <c r="L111" i="17" s="1"/>
  <c r="H112" i="17" a="1"/>
  <c r="H112" i="17" s="1"/>
  <c r="I112" i="17" a="1"/>
  <c r="I112" i="17"/>
  <c r="J112" i="17" a="1"/>
  <c r="J112" i="17" s="1"/>
  <c r="K112" i="17" a="1"/>
  <c r="K112" i="17" s="1"/>
  <c r="L112" i="17" a="1"/>
  <c r="L112" i="17"/>
  <c r="H113" i="17" a="1"/>
  <c r="H113" i="17" s="1"/>
  <c r="I113" i="17" a="1"/>
  <c r="I113" i="17" s="1"/>
  <c r="J113" i="17" a="1"/>
  <c r="J113" i="17" s="1"/>
  <c r="K113" i="17" a="1"/>
  <c r="K113" i="17" s="1"/>
  <c r="L113" i="17" a="1"/>
  <c r="L113" i="17" s="1"/>
  <c r="H114" i="17" a="1"/>
  <c r="H114" i="17"/>
  <c r="I114" i="17" a="1"/>
  <c r="I114" i="17"/>
  <c r="J114" i="17" a="1"/>
  <c r="J114" i="17" s="1"/>
  <c r="K114" i="17" a="1"/>
  <c r="K114" i="17" s="1"/>
  <c r="L114" i="17" a="1"/>
  <c r="L114" i="17" s="1"/>
  <c r="H115" i="17" a="1"/>
  <c r="H115" i="17" s="1"/>
  <c r="I115" i="17" a="1"/>
  <c r="I115" i="17"/>
  <c r="J115" i="17" a="1"/>
  <c r="J115" i="17" s="1"/>
  <c r="K115" i="17" a="1"/>
  <c r="K115" i="17"/>
  <c r="L115" i="17" a="1"/>
  <c r="L115" i="17" s="1"/>
  <c r="H116" i="17" a="1"/>
  <c r="H116" i="17" s="1"/>
  <c r="I116" i="17" a="1"/>
  <c r="I116" i="17" s="1"/>
  <c r="J116" i="17" a="1"/>
  <c r="J116" i="17"/>
  <c r="K116" i="17" a="1"/>
  <c r="K116" i="17"/>
  <c r="L116" i="17" a="1"/>
  <c r="L116" i="17"/>
  <c r="H117" i="17" a="1"/>
  <c r="H117" i="17"/>
  <c r="I117" i="17" a="1"/>
  <c r="I117" i="17" s="1"/>
  <c r="J117" i="17" a="1"/>
  <c r="J117" i="17" s="1"/>
  <c r="K117" i="17" a="1"/>
  <c r="K117" i="17"/>
  <c r="L117" i="17" a="1"/>
  <c r="L117" i="17" s="1"/>
  <c r="H118" i="17" a="1"/>
  <c r="H118" i="17" s="1"/>
  <c r="I118" i="17" a="1"/>
  <c r="I118" i="17" s="1"/>
  <c r="J118" i="17" a="1"/>
  <c r="J118" i="17" s="1"/>
  <c r="K118" i="17" a="1"/>
  <c r="K118" i="17" s="1"/>
  <c r="L118" i="17" a="1"/>
  <c r="L118" i="17"/>
  <c r="H119" i="17" a="1"/>
  <c r="H119" i="17" s="1"/>
  <c r="I119" i="17" a="1"/>
  <c r="I119" i="17" s="1"/>
  <c r="J119" i="17" a="1"/>
  <c r="J119" i="17"/>
  <c r="K119" i="17" a="1"/>
  <c r="K119" i="17" s="1"/>
  <c r="L119" i="17" a="1"/>
  <c r="L119" i="17" s="1"/>
  <c r="H120" i="17" a="1"/>
  <c r="H120" i="17"/>
  <c r="I120" i="17" a="1"/>
  <c r="I120" i="17" s="1"/>
  <c r="J120" i="17" a="1"/>
  <c r="J120" i="17" s="1"/>
  <c r="K120" i="17" a="1"/>
  <c r="K120" i="17" s="1"/>
  <c r="L120" i="17" a="1"/>
  <c r="L120" i="17" s="1"/>
  <c r="H121" i="17" a="1"/>
  <c r="H121" i="17" s="1"/>
  <c r="I121" i="17" a="1"/>
  <c r="I121" i="17"/>
  <c r="J121" i="17" a="1"/>
  <c r="J121" i="17"/>
  <c r="K121" i="17" a="1"/>
  <c r="K121" i="17" s="1"/>
  <c r="L121" i="17" a="1"/>
  <c r="L121" i="17" s="1"/>
  <c r="H122" i="17" a="1"/>
  <c r="H122" i="17" s="1"/>
  <c r="I122" i="17" a="1"/>
  <c r="I122" i="17" s="1"/>
  <c r="J122" i="17" a="1"/>
  <c r="J122" i="17"/>
  <c r="K122" i="17" a="1"/>
  <c r="K122" i="17"/>
  <c r="L122" i="17" a="1"/>
  <c r="L122" i="17"/>
  <c r="H123" i="17" a="1"/>
  <c r="H123" i="17" s="1"/>
  <c r="I123" i="17" a="1"/>
  <c r="I123" i="17" s="1"/>
  <c r="J123" i="17" a="1"/>
  <c r="J123" i="17" s="1"/>
  <c r="K123" i="17" a="1"/>
  <c r="K123" i="17"/>
  <c r="L123" i="17" a="1"/>
  <c r="L123" i="17" s="1"/>
  <c r="H124" i="17" a="1"/>
  <c r="H124" i="17"/>
  <c r="I124" i="17" a="1"/>
  <c r="I124" i="17"/>
  <c r="J124" i="17" a="1"/>
  <c r="J124" i="17" s="1"/>
  <c r="K124" i="17" a="1"/>
  <c r="K124" i="17" s="1"/>
  <c r="L124" i="17" a="1"/>
  <c r="L124" i="17"/>
  <c r="H125" i="17" a="1"/>
  <c r="H125" i="17" s="1"/>
  <c r="I125" i="17" a="1"/>
  <c r="I125" i="17"/>
  <c r="J125" i="17" a="1"/>
  <c r="J125" i="17"/>
  <c r="K125" i="17" a="1"/>
  <c r="K125" i="17" s="1"/>
  <c r="L125" i="17" a="1"/>
  <c r="L125" i="17" s="1"/>
  <c r="H126" i="17" a="1"/>
  <c r="H126" i="17"/>
  <c r="I126" i="17" a="1"/>
  <c r="I126" i="17" s="1"/>
  <c r="J126" i="17" a="1"/>
  <c r="J126" i="17" s="1"/>
  <c r="K126" i="17" a="1"/>
  <c r="K126" i="17"/>
  <c r="L126" i="17" a="1"/>
  <c r="L126" i="17" s="1"/>
  <c r="H127" i="17" a="1"/>
  <c r="H127" i="17" s="1"/>
  <c r="I127" i="17" a="1"/>
  <c r="I127" i="17"/>
  <c r="J127" i="17" a="1"/>
  <c r="J127" i="17" s="1"/>
  <c r="K127" i="17" a="1"/>
  <c r="K127" i="17" s="1"/>
  <c r="L127" i="17" a="1"/>
  <c r="L127" i="17" s="1"/>
  <c r="H128" i="17" a="1"/>
  <c r="H128" i="17" s="1"/>
  <c r="I128" i="17" a="1"/>
  <c r="I128" i="17" s="1"/>
  <c r="J128" i="17" a="1"/>
  <c r="J128" i="17"/>
  <c r="K128" i="17" a="1"/>
  <c r="K128" i="17" s="1"/>
  <c r="L128" i="17" a="1"/>
  <c r="L128" i="17" s="1"/>
  <c r="H129" i="17" a="1"/>
  <c r="H129" i="17" s="1"/>
  <c r="I129" i="17" a="1"/>
  <c r="I129" i="17" s="1"/>
  <c r="J129" i="17" a="1"/>
  <c r="J129" i="17" s="1"/>
  <c r="K129" i="17" a="1"/>
  <c r="K129" i="17"/>
  <c r="L129" i="17" a="1"/>
  <c r="L129" i="17"/>
  <c r="H130" i="17" a="1"/>
  <c r="H130" i="17" s="1"/>
  <c r="I130" i="17" a="1"/>
  <c r="I130" i="17" s="1"/>
  <c r="J130" i="17" a="1"/>
  <c r="J130" i="17" s="1"/>
  <c r="K130" i="17" a="1"/>
  <c r="K130" i="17" s="1"/>
  <c r="L130" i="17" a="1"/>
  <c r="L130" i="17"/>
  <c r="H131" i="17" a="1"/>
  <c r="H131" i="17"/>
  <c r="I131" i="17" a="1"/>
  <c r="I131" i="17"/>
  <c r="J131" i="17" a="1"/>
  <c r="J131" i="17"/>
  <c r="K131" i="17" a="1"/>
  <c r="K131" i="17" s="1"/>
  <c r="L131" i="17" a="1"/>
  <c r="L131" i="17" s="1"/>
  <c r="H132" i="17" a="1"/>
  <c r="H132" i="17"/>
  <c r="I132" i="17" a="1"/>
  <c r="I132" i="17" s="1"/>
  <c r="J132" i="17" a="1"/>
  <c r="J132" i="17"/>
  <c r="K132" i="17" a="1"/>
  <c r="K132" i="17"/>
  <c r="L132" i="17" a="1"/>
  <c r="L132" i="17" s="1"/>
  <c r="H133" i="17" a="1"/>
  <c r="H133" i="17" s="1"/>
  <c r="I133" i="17" a="1"/>
  <c r="I133" i="17"/>
  <c r="J133" i="17" a="1"/>
  <c r="J133" i="17" s="1"/>
  <c r="K133" i="17" a="1"/>
  <c r="K133" i="17" s="1"/>
  <c r="L133" i="17" a="1"/>
  <c r="L133" i="17" s="1"/>
  <c r="H134" i="17" a="1"/>
  <c r="H134" i="17" s="1"/>
  <c r="I134" i="17" a="1"/>
  <c r="I134" i="17" s="1"/>
  <c r="J134" i="17" a="1"/>
  <c r="J134" i="17"/>
  <c r="K134" i="17" a="1"/>
  <c r="K134" i="17" s="1"/>
  <c r="L134" i="17" a="1"/>
  <c r="L134" i="17" s="1"/>
  <c r="H135" i="17" a="1"/>
  <c r="H135" i="17" s="1"/>
  <c r="I135" i="17" a="1"/>
  <c r="I135" i="17" s="1"/>
  <c r="J135" i="17" a="1"/>
  <c r="J135" i="17" s="1"/>
  <c r="K135" i="17" a="1"/>
  <c r="K135" i="17"/>
  <c r="L135" i="17" a="1"/>
  <c r="L135" i="17"/>
  <c r="H136" i="17" a="1"/>
  <c r="H136" i="17" s="1"/>
  <c r="I136" i="17" a="1"/>
  <c r="I136" i="17" s="1"/>
  <c r="J136" i="17" a="1"/>
  <c r="J136" i="17" s="1"/>
  <c r="K136" i="17" a="1"/>
  <c r="K136" i="17" s="1"/>
  <c r="L136" i="17" a="1"/>
  <c r="L136" i="17"/>
  <c r="H137" i="17" a="1"/>
  <c r="H137" i="17"/>
  <c r="I137" i="17" a="1"/>
  <c r="I137" i="17"/>
  <c r="J137" i="17" a="1"/>
  <c r="J137" i="17" s="1"/>
  <c r="K137" i="17" a="1"/>
  <c r="K137" i="17" s="1"/>
  <c r="L137" i="17" a="1"/>
  <c r="L137" i="17" s="1"/>
  <c r="H138" i="17" a="1"/>
  <c r="H138" i="17" s="1"/>
  <c r="I138" i="17" a="1"/>
  <c r="I138" i="17"/>
  <c r="J138" i="17" a="1"/>
  <c r="J138" i="17"/>
  <c r="K138" i="17" a="1"/>
  <c r="K138" i="17"/>
  <c r="L138" i="17" a="1"/>
  <c r="L138" i="17" s="1"/>
  <c r="H139" i="17" a="1"/>
  <c r="H139" i="17" s="1"/>
  <c r="I139" i="17" a="1"/>
  <c r="I139" i="17" s="1"/>
  <c r="J139" i="17" a="1"/>
  <c r="J139" i="17" s="1"/>
  <c r="K139" i="17" a="1"/>
  <c r="K139" i="17"/>
  <c r="L139" i="17" a="1"/>
  <c r="L139" i="17"/>
  <c r="H140" i="17" a="1"/>
  <c r="H140" i="17" s="1"/>
  <c r="I140" i="17" a="1"/>
  <c r="I140" i="17" s="1"/>
  <c r="J140" i="17" a="1"/>
  <c r="J140" i="17" s="1"/>
  <c r="K140" i="17" a="1"/>
  <c r="K140" i="17" s="1"/>
  <c r="L140" i="17" a="1"/>
  <c r="L140" i="17" s="1"/>
  <c r="H141" i="17" a="1"/>
  <c r="H141" i="17"/>
  <c r="I141" i="17" a="1"/>
  <c r="I141" i="17" s="1"/>
  <c r="J141" i="17" a="1"/>
  <c r="J141" i="17" s="1"/>
  <c r="K141" i="17" a="1"/>
  <c r="K141" i="17"/>
  <c r="L141" i="17" a="1"/>
  <c r="L141" i="17" s="1"/>
  <c r="H142" i="17" a="1"/>
  <c r="H142" i="17" s="1"/>
  <c r="I142" i="17" a="1"/>
  <c r="I142" i="17" s="1"/>
  <c r="J142" i="17" a="1"/>
  <c r="J142" i="17" s="1"/>
  <c r="K142" i="17" a="1"/>
  <c r="K142" i="17" s="1"/>
  <c r="L142" i="17" a="1"/>
  <c r="L142" i="17"/>
  <c r="H143" i="17" a="1"/>
  <c r="H143" i="17"/>
  <c r="I143" i="17" a="1"/>
  <c r="I143" i="17" s="1"/>
  <c r="J143" i="17" a="1"/>
  <c r="J143" i="17" s="1"/>
  <c r="K143" i="17" a="1"/>
  <c r="K143" i="17" s="1"/>
  <c r="L143" i="17" a="1"/>
  <c r="L143" i="17" s="1"/>
  <c r="H144" i="17" a="1"/>
  <c r="H144" i="17"/>
  <c r="I144" i="17" a="1"/>
  <c r="I144" i="17"/>
  <c r="J144" i="17" a="1"/>
  <c r="J144" i="17"/>
  <c r="K144" i="17" a="1"/>
  <c r="K144" i="17" s="1"/>
  <c r="L144" i="17" a="1"/>
  <c r="L144" i="17" s="1"/>
  <c r="H145" i="17" a="1"/>
  <c r="H145" i="17" s="1"/>
  <c r="I145" i="17" a="1"/>
  <c r="I145" i="17" s="1"/>
  <c r="J145" i="17" a="1"/>
  <c r="J145" i="17"/>
  <c r="K145" i="17" a="1"/>
  <c r="K145" i="17"/>
  <c r="L145" i="17" a="1"/>
  <c r="L145" i="17"/>
  <c r="H146" i="17" a="1"/>
  <c r="H146" i="17" s="1"/>
  <c r="I146" i="17" a="1"/>
  <c r="I146" i="17" s="1"/>
  <c r="J146" i="17" a="1"/>
  <c r="J146" i="17" s="1"/>
  <c r="K146" i="17" a="1"/>
  <c r="K146" i="17" s="1"/>
  <c r="L146" i="17" a="1"/>
  <c r="L146" i="17"/>
  <c r="H147" i="17" a="1"/>
  <c r="H147" i="17"/>
  <c r="I147" i="17" a="1"/>
  <c r="I147" i="17" s="1"/>
  <c r="J147" i="17" a="1"/>
  <c r="J147" i="17" s="1"/>
  <c r="K147" i="17" a="1"/>
  <c r="K147" i="17" s="1"/>
  <c r="L147" i="17" a="1"/>
  <c r="L147" i="17" s="1"/>
  <c r="H148" i="17" a="1"/>
  <c r="H148" i="17" s="1"/>
  <c r="I148" i="17" a="1"/>
  <c r="I148" i="17"/>
  <c r="J148" i="17" a="1"/>
  <c r="J148" i="17" s="1"/>
  <c r="K148" i="17" a="1"/>
  <c r="K148" i="17" s="1"/>
  <c r="L148" i="17" a="1"/>
  <c r="L148" i="17"/>
  <c r="H149" i="17" a="1"/>
  <c r="H149" i="17" s="1"/>
  <c r="I149" i="17" a="1"/>
  <c r="I149" i="17" s="1"/>
  <c r="J149" i="17" a="1"/>
  <c r="J149" i="17" s="1"/>
  <c r="K149" i="17" a="1"/>
  <c r="K149" i="17" s="1"/>
  <c r="L149" i="17" a="1"/>
  <c r="L149" i="17" s="1"/>
  <c r="H150" i="17" a="1"/>
  <c r="H150" i="17"/>
  <c r="I150" i="17" a="1"/>
  <c r="I150" i="17"/>
  <c r="J150" i="17" a="1"/>
  <c r="J150" i="17" s="1"/>
  <c r="K150" i="17" a="1"/>
  <c r="K150" i="17" s="1"/>
  <c r="L150" i="17" a="1"/>
  <c r="L150" i="17" s="1"/>
  <c r="H151" i="17" a="1"/>
  <c r="H151" i="17" s="1"/>
  <c r="I151" i="17" a="1"/>
  <c r="I151" i="17"/>
  <c r="J151" i="17" a="1"/>
  <c r="J151" i="17"/>
  <c r="K151" i="17" a="1"/>
  <c r="K151" i="17"/>
  <c r="L151" i="17" a="1"/>
  <c r="L151" i="17" s="1"/>
  <c r="H152" i="17" a="1"/>
  <c r="H152" i="17" s="1"/>
  <c r="I152" i="17" a="1"/>
  <c r="I152" i="17" s="1"/>
  <c r="J152" i="17" a="1"/>
  <c r="J152" i="17" s="1"/>
  <c r="K152" i="17" a="1"/>
  <c r="K152" i="17"/>
  <c r="L152" i="17" a="1"/>
  <c r="L152" i="17"/>
  <c r="H153" i="17" a="1"/>
  <c r="H153" i="17"/>
  <c r="I153" i="17" a="1"/>
  <c r="I153" i="17" s="1"/>
  <c r="J153" i="17" a="1"/>
  <c r="J153" i="17" s="1"/>
  <c r="K153" i="17" a="1"/>
  <c r="K153" i="17" s="1"/>
  <c r="L153" i="17" a="1"/>
  <c r="L153" i="17" s="1"/>
  <c r="H154" i="17" a="1"/>
  <c r="H154" i="17"/>
  <c r="I154" i="17" a="1"/>
  <c r="I154" i="17"/>
  <c r="J154" i="17" a="1"/>
  <c r="J154" i="17" s="1"/>
  <c r="K154" i="17" a="1"/>
  <c r="K154" i="17" s="1"/>
  <c r="L154" i="17" a="1"/>
  <c r="L154" i="17" s="1"/>
  <c r="H155" i="17" a="1"/>
  <c r="H155" i="17" s="1"/>
  <c r="I155" i="17" a="1"/>
  <c r="I155" i="17" s="1"/>
  <c r="J155" i="17" a="1"/>
  <c r="J155" i="17"/>
  <c r="K155" i="17" a="1"/>
  <c r="K155" i="17" s="1"/>
  <c r="L155" i="17" a="1"/>
  <c r="L155" i="17" s="1"/>
  <c r="H156" i="17" a="1"/>
  <c r="H156" i="17"/>
  <c r="I156" i="17" a="1"/>
  <c r="I156" i="17" s="1"/>
  <c r="J156" i="17" a="1"/>
  <c r="J156" i="17" s="1"/>
  <c r="K156" i="17" a="1"/>
  <c r="K156" i="17" s="1"/>
  <c r="L156" i="17" a="1"/>
  <c r="L156" i="17" s="1"/>
  <c r="H157" i="17" a="1"/>
  <c r="H157" i="17" s="1"/>
  <c r="I157" i="17" a="1"/>
  <c r="I157" i="17"/>
  <c r="J157" i="17" a="1"/>
  <c r="J157" i="17"/>
  <c r="K157" i="17" a="1"/>
  <c r="K157" i="17" s="1"/>
  <c r="L157" i="17" a="1"/>
  <c r="L157" i="17" s="1"/>
  <c r="H158" i="17" a="1"/>
  <c r="H158" i="17" s="1"/>
  <c r="I158" i="17" a="1"/>
  <c r="I158" i="17" s="1"/>
  <c r="J158" i="17" a="1"/>
  <c r="J158" i="17"/>
  <c r="K158" i="17" a="1"/>
  <c r="K158" i="17"/>
  <c r="L158" i="17" a="1"/>
  <c r="L158" i="17" s="1"/>
  <c r="H159" i="17" a="1"/>
  <c r="H159" i="17" s="1"/>
  <c r="I159" i="17" a="1"/>
  <c r="I159" i="17" s="1"/>
  <c r="J159" i="17" a="1"/>
  <c r="J159" i="17" s="1"/>
  <c r="K159" i="17" a="1"/>
  <c r="K159" i="17" s="1"/>
  <c r="L159" i="17" a="1"/>
  <c r="L159" i="17"/>
  <c r="H160" i="17" a="1"/>
  <c r="H160" i="17"/>
  <c r="I160" i="17" a="1"/>
  <c r="I160" i="17"/>
  <c r="J160" i="17" a="1"/>
  <c r="J160" i="17" s="1"/>
  <c r="K160" i="17" a="1"/>
  <c r="K160" i="17" s="1"/>
  <c r="L160" i="17" a="1"/>
  <c r="L160" i="17" s="1"/>
  <c r="H161" i="17" a="1"/>
  <c r="H161" i="17" s="1"/>
  <c r="I161" i="17" a="1"/>
  <c r="I161" i="17"/>
  <c r="J161" i="17" a="1"/>
  <c r="J161" i="17"/>
  <c r="K161" i="17" a="1"/>
  <c r="K161" i="17" s="1"/>
  <c r="L161" i="17" a="1"/>
  <c r="L161" i="17" s="1"/>
  <c r="H162" i="17" a="1"/>
  <c r="H162" i="17" s="1"/>
  <c r="I162" i="17" a="1"/>
  <c r="I162" i="17" s="1"/>
  <c r="J162" i="17" a="1"/>
  <c r="J162" i="17" s="1"/>
  <c r="K162" i="17" a="1"/>
  <c r="K162" i="17"/>
  <c r="L162" i="17" a="1"/>
  <c r="L162" i="17" s="1"/>
  <c r="H163" i="17" a="1"/>
  <c r="H163" i="17" s="1"/>
  <c r="I163" i="17" a="1"/>
  <c r="I163" i="17"/>
  <c r="J163" i="17" a="1"/>
  <c r="J163" i="17" s="1"/>
  <c r="K163" i="17" a="1"/>
  <c r="K163" i="17" s="1"/>
  <c r="L163" i="17" a="1"/>
  <c r="L163" i="17" s="1"/>
  <c r="H164" i="17" a="1"/>
  <c r="H164" i="17" s="1"/>
  <c r="I164" i="17" a="1"/>
  <c r="I164" i="17" s="1"/>
  <c r="J164" i="17" a="1"/>
  <c r="J164" i="17" s="1"/>
  <c r="K164" i="17" a="1"/>
  <c r="K164" i="17"/>
  <c r="L164" i="17" a="1"/>
  <c r="L164" i="17" s="1"/>
  <c r="H165" i="17" a="1"/>
  <c r="H165" i="17" s="1"/>
  <c r="I165" i="17" a="1"/>
  <c r="I165" i="17" s="1"/>
  <c r="J165" i="17" a="1"/>
  <c r="J165" i="17" s="1"/>
  <c r="K165" i="17" a="1"/>
  <c r="K165" i="17"/>
  <c r="L165" i="17" a="1"/>
  <c r="L165" i="17"/>
  <c r="H166" i="17" a="1"/>
  <c r="H166" i="17" s="1"/>
  <c r="I166" i="17" a="1"/>
  <c r="I166" i="17" s="1"/>
  <c r="J166" i="17" a="1"/>
  <c r="J166" i="17" s="1"/>
  <c r="K166" i="17" a="1"/>
  <c r="K166" i="17" s="1"/>
  <c r="L166" i="17" a="1"/>
  <c r="L166" i="17" s="1"/>
  <c r="H167" i="17" a="1"/>
  <c r="H167" i="17"/>
  <c r="I167" i="17" a="1"/>
  <c r="I167" i="17"/>
  <c r="J167" i="17" a="1"/>
  <c r="J167" i="17"/>
  <c r="K167" i="17" a="1"/>
  <c r="K167" i="17" s="1"/>
  <c r="L167" i="17" a="1"/>
  <c r="L167" i="17" s="1"/>
  <c r="H168" i="17" a="1"/>
  <c r="H168" i="17" s="1"/>
  <c r="I168" i="17" a="1"/>
  <c r="I168" i="17" s="1"/>
  <c r="J168" i="17" a="1"/>
  <c r="J168" i="17"/>
  <c r="K168" i="17" a="1"/>
  <c r="K168" i="17"/>
  <c r="L168" i="17" a="1"/>
  <c r="L168" i="17" s="1"/>
  <c r="H169" i="17" a="1"/>
  <c r="H169" i="17" s="1"/>
  <c r="I169" i="17" a="1"/>
  <c r="I169" i="17" s="1"/>
  <c r="J169" i="17" a="1"/>
  <c r="J169" i="17" s="1"/>
  <c r="K169" i="17" a="1"/>
  <c r="K169" i="17" s="1"/>
  <c r="L169" i="17" a="1"/>
  <c r="L169" i="17"/>
  <c r="H170" i="17" a="1"/>
  <c r="H170" i="17" s="1"/>
  <c r="I170" i="17" a="1"/>
  <c r="I170" i="17" s="1"/>
  <c r="J170" i="17" a="1"/>
  <c r="J170" i="17"/>
  <c r="K170" i="17" a="1"/>
  <c r="K170" i="17" s="1"/>
  <c r="L170" i="17" a="1"/>
  <c r="L170" i="17" s="1"/>
  <c r="H171" i="17" a="1"/>
  <c r="H171" i="17" s="1"/>
  <c r="I171" i="17" a="1"/>
  <c r="I171" i="17" s="1"/>
  <c r="J171" i="17" a="1"/>
  <c r="J171" i="17" s="1"/>
  <c r="K171" i="17" a="1"/>
  <c r="K171" i="17" s="1"/>
  <c r="L171" i="17" a="1"/>
  <c r="L171" i="17"/>
  <c r="H172" i="17" a="1"/>
  <c r="H172" i="17" s="1"/>
  <c r="I172" i="17" a="1"/>
  <c r="I172" i="17" s="1"/>
  <c r="J172" i="17" a="1"/>
  <c r="J172" i="17" s="1"/>
  <c r="K172" i="17" a="1"/>
  <c r="K172" i="17" s="1"/>
  <c r="L172" i="17" a="1"/>
  <c r="L172" i="17"/>
  <c r="H173" i="17" a="1"/>
  <c r="H173" i="17"/>
  <c r="I173" i="17" a="1"/>
  <c r="I173" i="17" s="1"/>
  <c r="J173" i="17" a="1"/>
  <c r="J173" i="17" s="1"/>
  <c r="K173" i="17" a="1"/>
  <c r="K173" i="17" s="1"/>
  <c r="L173" i="17" a="1"/>
  <c r="L173" i="17" s="1"/>
  <c r="H174" i="17" a="1"/>
  <c r="H174" i="17" s="1"/>
  <c r="I174" i="17" a="1"/>
  <c r="I174" i="17"/>
  <c r="J174" i="17" a="1"/>
  <c r="J174" i="17"/>
  <c r="K174" i="17" a="1"/>
  <c r="K174" i="17"/>
  <c r="L174" i="17" a="1"/>
  <c r="L174" i="17" s="1"/>
  <c r="H175" i="17" a="1"/>
  <c r="H175" i="17" s="1"/>
  <c r="I175" i="17" a="1"/>
  <c r="I175" i="17" s="1"/>
  <c r="J175" i="17" a="1"/>
  <c r="J175" i="17" s="1"/>
  <c r="K175" i="17" a="1"/>
  <c r="K175" i="17"/>
  <c r="L175" i="17" a="1"/>
  <c r="L175" i="17"/>
  <c r="H176" i="17" a="1"/>
  <c r="H176" i="17" s="1"/>
  <c r="I176" i="17" a="1"/>
  <c r="I176" i="17" s="1"/>
  <c r="J176" i="17" a="1"/>
  <c r="J176" i="17" s="1"/>
  <c r="K176" i="17" a="1"/>
  <c r="K176" i="17" s="1"/>
  <c r="L176" i="17" a="1"/>
  <c r="L176" i="17" s="1"/>
  <c r="H177" i="17" a="1"/>
  <c r="H177" i="17"/>
  <c r="I177" i="17" a="1"/>
  <c r="I177" i="17" s="1"/>
  <c r="J177" i="17" a="1"/>
  <c r="J177" i="17" s="1"/>
  <c r="K177" i="17" a="1"/>
  <c r="K177" i="17"/>
  <c r="L177" i="17" a="1"/>
  <c r="L177" i="17" s="1"/>
  <c r="H178" i="17" a="1"/>
  <c r="H178" i="17" s="1"/>
  <c r="I178" i="17" a="1"/>
  <c r="I178" i="17" s="1"/>
  <c r="J178" i="17" a="1"/>
  <c r="J178" i="17" s="1"/>
  <c r="K178" i="17" a="1"/>
  <c r="K178" i="17" s="1"/>
  <c r="L178" i="17" a="1"/>
  <c r="L178" i="17" s="1"/>
  <c r="H179" i="17" a="1"/>
  <c r="H179" i="17"/>
  <c r="I179" i="17" a="1"/>
  <c r="I179" i="17" s="1"/>
  <c r="J179" i="17" a="1"/>
  <c r="J179" i="17" s="1"/>
  <c r="K179" i="17" a="1"/>
  <c r="K179" i="17" s="1"/>
  <c r="L179" i="17" a="1"/>
  <c r="L179" i="17" s="1"/>
  <c r="H180" i="17" a="1"/>
  <c r="H180" i="17"/>
  <c r="I180" i="17" a="1"/>
  <c r="I180" i="17"/>
  <c r="J180" i="17" a="1"/>
  <c r="J180" i="17" s="1"/>
  <c r="K180" i="17" a="1"/>
  <c r="K180" i="17" s="1"/>
  <c r="L180" i="17" a="1"/>
  <c r="L180" i="17" s="1"/>
  <c r="H181" i="17" a="1"/>
  <c r="H181" i="17" s="1"/>
  <c r="I181" i="17" a="1"/>
  <c r="I181" i="17" s="1"/>
  <c r="J181" i="17" a="1"/>
  <c r="J181" i="17"/>
  <c r="K181" i="17" a="1"/>
  <c r="K181" i="17"/>
  <c r="L181" i="17" a="1"/>
  <c r="L181" i="17"/>
  <c r="H182" i="17" a="1"/>
  <c r="H182" i="17" s="1"/>
  <c r="I182" i="17" a="1"/>
  <c r="I182" i="17" s="1"/>
  <c r="J182" i="17" a="1"/>
  <c r="J182" i="17" s="1"/>
  <c r="K182" i="17" a="1"/>
  <c r="K182" i="17" s="1"/>
  <c r="L182" i="17" a="1"/>
  <c r="L182" i="17"/>
  <c r="H183" i="17" a="1"/>
  <c r="H183" i="17"/>
  <c r="I183" i="17" a="1"/>
  <c r="I183" i="17" s="1"/>
  <c r="J183" i="17" a="1"/>
  <c r="J183" i="17" s="1"/>
  <c r="K183" i="17" a="1"/>
  <c r="K183" i="17" s="1"/>
  <c r="L183" i="17" a="1"/>
  <c r="L183" i="17" s="1"/>
  <c r="H184" i="17" a="1"/>
  <c r="H184" i="17" s="1"/>
  <c r="I184" i="17" a="1"/>
  <c r="I184" i="17"/>
  <c r="J184" i="17" a="1"/>
  <c r="J184" i="17" s="1"/>
  <c r="K184" i="17" a="1"/>
  <c r="K184" i="17" s="1"/>
  <c r="L184" i="17" a="1"/>
  <c r="L184" i="17"/>
  <c r="H185" i="17" a="1"/>
  <c r="H185" i="17" s="1"/>
  <c r="I185" i="17" a="1"/>
  <c r="I185" i="17" s="1"/>
  <c r="J185" i="17" a="1"/>
  <c r="J185" i="17" s="1"/>
  <c r="K185" i="17" a="1"/>
  <c r="K185" i="17" s="1"/>
  <c r="L185" i="17" a="1"/>
  <c r="L185" i="17" s="1"/>
  <c r="H186" i="17" a="1"/>
  <c r="H186" i="17" s="1"/>
  <c r="I186" i="17" a="1"/>
  <c r="I186" i="17"/>
  <c r="J186" i="17" a="1"/>
  <c r="J186" i="17" s="1"/>
  <c r="K186" i="17" a="1"/>
  <c r="K186" i="17" s="1"/>
  <c r="L186" i="17" a="1"/>
  <c r="L186" i="17" s="1"/>
  <c r="H187" i="17" a="1"/>
  <c r="H187" i="17" s="1"/>
  <c r="I187" i="17" a="1"/>
  <c r="I187" i="17"/>
  <c r="J187" i="17" a="1"/>
  <c r="J187" i="17"/>
  <c r="K187" i="17" a="1"/>
  <c r="K187" i="17" s="1"/>
  <c r="L187" i="17" a="1"/>
  <c r="L187" i="17" s="1"/>
  <c r="H188" i="17" a="1"/>
  <c r="H188" i="17" s="1"/>
  <c r="I188" i="17" a="1"/>
  <c r="I188" i="17" s="1"/>
  <c r="J188" i="17" a="1"/>
  <c r="J188" i="17" s="1"/>
  <c r="K188" i="17" a="1"/>
  <c r="K188" i="17"/>
  <c r="L188" i="17" a="1"/>
  <c r="L188" i="17"/>
  <c r="H189" i="17" a="1"/>
  <c r="H189" i="17"/>
  <c r="I189" i="17" a="1"/>
  <c r="I189" i="17" s="1"/>
  <c r="J189" i="17" a="1"/>
  <c r="J189" i="17" s="1"/>
  <c r="K189" i="17" a="1"/>
  <c r="K189" i="17" s="1"/>
  <c r="L189" i="17" a="1"/>
  <c r="L189" i="17" s="1"/>
  <c r="H190" i="17" a="1"/>
  <c r="H190" i="17"/>
  <c r="I190" i="17" a="1"/>
  <c r="I190" i="17"/>
  <c r="J190" i="17" a="1"/>
  <c r="J190" i="17" s="1"/>
  <c r="K190" i="17" a="1"/>
  <c r="K190" i="17" s="1"/>
  <c r="L190" i="17" a="1"/>
  <c r="L190" i="17" s="1"/>
  <c r="H191" i="17" a="1"/>
  <c r="H191" i="17" s="1"/>
  <c r="I191" i="17" a="1"/>
  <c r="I191" i="17" s="1"/>
  <c r="J191" i="17" a="1"/>
  <c r="J191" i="17"/>
  <c r="K191" i="17" a="1"/>
  <c r="K191" i="17" s="1"/>
  <c r="L191" i="17" a="1"/>
  <c r="L191" i="17" s="1"/>
  <c r="H192" i="17" a="1"/>
  <c r="H192" i="17"/>
  <c r="I192" i="17" a="1"/>
  <c r="I192" i="17" s="1"/>
  <c r="J192" i="17" a="1"/>
  <c r="J192" i="17" s="1"/>
  <c r="K192" i="17" a="1"/>
  <c r="K192" i="17" s="1"/>
  <c r="L192" i="17" a="1"/>
  <c r="L192" i="17" s="1"/>
  <c r="H193" i="17" a="1"/>
  <c r="H193" i="17" s="1"/>
  <c r="I193" i="17" a="1"/>
  <c r="I193" i="17" s="1"/>
  <c r="J193" i="17" a="1"/>
  <c r="J193" i="17"/>
  <c r="K193" i="17" a="1"/>
  <c r="K193" i="17" s="1"/>
  <c r="L193" i="17" a="1"/>
  <c r="L193" i="17" s="1"/>
  <c r="H194" i="17" a="1"/>
  <c r="H194" i="17" s="1"/>
  <c r="I194" i="17" a="1"/>
  <c r="I194" i="17" s="1"/>
  <c r="J194" i="17" a="1"/>
  <c r="J194" i="17"/>
  <c r="K194" i="17" a="1"/>
  <c r="K194" i="17"/>
  <c r="L194" i="17" a="1"/>
  <c r="L194" i="17" s="1"/>
  <c r="H195" i="17" a="1"/>
  <c r="H195" i="17" s="1"/>
  <c r="I195" i="17" a="1"/>
  <c r="I195" i="17" s="1"/>
  <c r="J195" i="17" a="1"/>
  <c r="J195" i="17" s="1"/>
  <c r="K195" i="17" a="1"/>
  <c r="K195" i="17" s="1"/>
  <c r="L195" i="17" a="1"/>
  <c r="L195" i="17"/>
  <c r="H196" i="17" a="1"/>
  <c r="H196" i="17"/>
  <c r="I196" i="17" a="1"/>
  <c r="I196" i="17"/>
  <c r="J196" i="17" a="1"/>
  <c r="J196" i="17" s="1"/>
  <c r="K196" i="17" a="1"/>
  <c r="K196" i="17" s="1"/>
  <c r="L196" i="17" a="1"/>
  <c r="L196" i="17" s="1"/>
  <c r="H197" i="17" a="1"/>
  <c r="H197" i="17" s="1"/>
  <c r="I197" i="17" a="1"/>
  <c r="I197" i="17"/>
  <c r="J197" i="17" a="1"/>
  <c r="J197" i="17"/>
  <c r="K197" i="17" a="1"/>
  <c r="K197" i="17" s="1"/>
  <c r="L197" i="17" a="1"/>
  <c r="L197" i="17" s="1"/>
  <c r="H198" i="17" a="1"/>
  <c r="H198" i="17" s="1"/>
  <c r="I198" i="17" a="1"/>
  <c r="I198" i="17" s="1"/>
  <c r="J198" i="17" a="1"/>
  <c r="J198" i="17" s="1"/>
  <c r="K198" i="17" a="1"/>
  <c r="K198" i="17"/>
  <c r="L198" i="17" a="1"/>
  <c r="L198" i="17" s="1"/>
  <c r="H199" i="17" a="1"/>
  <c r="H199" i="17" s="1"/>
  <c r="I199" i="17" a="1"/>
  <c r="I199" i="17"/>
  <c r="J199" i="17" a="1"/>
  <c r="J199" i="17" s="1"/>
  <c r="K199" i="17" a="1"/>
  <c r="K199" i="17" s="1"/>
  <c r="L199" i="17" a="1"/>
  <c r="L199" i="17" s="1"/>
  <c r="H200" i="17" a="1"/>
  <c r="H200" i="17" s="1"/>
  <c r="I200" i="17" a="1"/>
  <c r="I200" i="17" s="1"/>
  <c r="J200" i="17" a="1"/>
  <c r="J200" i="17" s="1"/>
  <c r="K200" i="17" a="1"/>
  <c r="K200" i="17"/>
  <c r="L200" i="17" a="1"/>
  <c r="L200" i="17" s="1"/>
  <c r="H201" i="17" a="1"/>
  <c r="H201" i="17" s="1"/>
  <c r="I201" i="17" a="1"/>
  <c r="I201" i="17" s="1"/>
  <c r="J201" i="17" a="1"/>
  <c r="J201" i="17" s="1"/>
  <c r="K201" i="17" a="1"/>
  <c r="K201" i="17"/>
  <c r="L201" i="17" a="1"/>
  <c r="L201" i="17"/>
  <c r="H202" i="17" a="1"/>
  <c r="H202" i="17" s="1"/>
  <c r="I202" i="17" a="1"/>
  <c r="I202" i="17" s="1"/>
  <c r="J202" i="17" a="1"/>
  <c r="J202" i="17" s="1"/>
  <c r="K202" i="17" a="1"/>
  <c r="K202" i="17" s="1"/>
  <c r="L202" i="17" a="1"/>
  <c r="L202" i="17" s="1"/>
  <c r="H203" i="17" a="1"/>
  <c r="H203" i="17"/>
  <c r="I203" i="17" a="1"/>
  <c r="I203" i="17"/>
  <c r="J203" i="17" a="1"/>
  <c r="J203" i="17"/>
  <c r="K203" i="17" a="1"/>
  <c r="K203" i="17" s="1"/>
  <c r="L203" i="17" a="1"/>
  <c r="L203" i="17" s="1"/>
  <c r="H204" i="17" a="1"/>
  <c r="H204" i="17"/>
  <c r="I204" i="17" a="1"/>
  <c r="I204" i="17" s="1"/>
  <c r="J204" i="17" a="1"/>
  <c r="J204" i="17"/>
  <c r="K204" i="17" a="1"/>
  <c r="K204" i="17"/>
  <c r="L204" i="17" a="1"/>
  <c r="L204" i="17" s="1"/>
  <c r="H205" i="17" a="1"/>
  <c r="H205" i="17" s="1"/>
  <c r="I205" i="17" a="1"/>
  <c r="I205" i="17" s="1"/>
  <c r="J205" i="17" a="1"/>
  <c r="J205" i="17" s="1"/>
  <c r="K205" i="17" a="1"/>
  <c r="K205" i="17" s="1"/>
  <c r="L205" i="17" a="1"/>
  <c r="L205" i="17"/>
  <c r="H206" i="17" a="1"/>
  <c r="H206" i="17" s="1"/>
  <c r="I206" i="17" a="1"/>
  <c r="I206" i="17" s="1"/>
  <c r="J206" i="17" a="1"/>
  <c r="J206" i="17"/>
  <c r="K206" i="17" a="1"/>
  <c r="K206" i="17" s="1"/>
  <c r="L206" i="17" a="1"/>
  <c r="L206" i="17"/>
  <c r="H207" i="17" a="1"/>
  <c r="H207" i="17" s="1"/>
  <c r="I207" i="17" a="1"/>
  <c r="I207" i="17" s="1"/>
  <c r="J207" i="17" a="1"/>
  <c r="J207" i="17" s="1"/>
  <c r="K207" i="17" a="1"/>
  <c r="K207" i="17"/>
  <c r="L207" i="17" a="1"/>
  <c r="L207" i="17"/>
  <c r="H208" i="17" a="1"/>
  <c r="H208" i="17" s="1"/>
  <c r="I208" i="17" a="1"/>
  <c r="I208" i="17"/>
  <c r="J208" i="17" a="1"/>
  <c r="J208" i="17" s="1"/>
  <c r="K208" i="17" a="1"/>
  <c r="K208" i="17" s="1"/>
  <c r="L208" i="17" a="1"/>
  <c r="L208" i="17" s="1"/>
  <c r="H209" i="17" a="1"/>
  <c r="H209" i="17"/>
  <c r="I209" i="17" a="1"/>
  <c r="I209" i="17"/>
  <c r="J209" i="17" a="1"/>
  <c r="J209" i="17" s="1"/>
  <c r="K209" i="17" a="1"/>
  <c r="K209" i="17" s="1"/>
  <c r="L209" i="17" a="1"/>
  <c r="L209" i="17" s="1"/>
  <c r="H210" i="17" a="1"/>
  <c r="H210" i="17" s="1"/>
  <c r="I210" i="17" a="1"/>
  <c r="I210" i="17"/>
  <c r="J210" i="17" a="1"/>
  <c r="J210" i="17" s="1"/>
  <c r="K210" i="17" a="1"/>
  <c r="K210" i="17"/>
  <c r="L210" i="17" a="1"/>
  <c r="L210" i="17" s="1"/>
  <c r="H211" i="17" a="1"/>
  <c r="H211" i="17" s="1"/>
  <c r="I211" i="17" a="1"/>
  <c r="I211" i="17"/>
  <c r="J211" i="17" a="1"/>
  <c r="J211" i="17" s="1"/>
  <c r="K211" i="17" a="1"/>
  <c r="K211" i="17" s="1"/>
  <c r="L211" i="17" a="1"/>
  <c r="L211" i="17" s="1"/>
  <c r="H212" i="17" a="1"/>
  <c r="H212" i="17" s="1"/>
  <c r="I212" i="17" a="1"/>
  <c r="I212" i="17" s="1"/>
  <c r="J212" i="17" a="1"/>
  <c r="J212" i="17" s="1"/>
  <c r="K212" i="17" a="1"/>
  <c r="K212" i="17"/>
  <c r="L212" i="17" a="1"/>
  <c r="L212" i="17" s="1"/>
  <c r="H213" i="17" a="1"/>
  <c r="H213" i="17"/>
  <c r="I213" i="17" a="1"/>
  <c r="I213" i="17" s="1"/>
  <c r="J213" i="17" a="1"/>
  <c r="J213" i="17" s="1"/>
  <c r="K213" i="17" a="1"/>
  <c r="K213" i="17" s="1"/>
  <c r="L213" i="17" a="1"/>
  <c r="L213" i="17" s="1"/>
  <c r="H214" i="17" a="1"/>
  <c r="H214" i="17"/>
  <c r="I214" i="17" a="1"/>
  <c r="I214" i="17" s="1"/>
  <c r="J214" i="17" a="1"/>
  <c r="J214" i="17" s="1"/>
  <c r="K214" i="17" a="1"/>
  <c r="K214" i="17" s="1"/>
  <c r="L214" i="17" a="1"/>
  <c r="L214" i="17"/>
  <c r="H215" i="17" a="1"/>
  <c r="H215" i="17" s="1"/>
  <c r="I215" i="17" a="1"/>
  <c r="I215" i="17" s="1"/>
  <c r="J215" i="17" a="1"/>
  <c r="J215" i="17" s="1"/>
  <c r="K215" i="17" a="1"/>
  <c r="K215" i="17" s="1"/>
  <c r="L215" i="17" a="1"/>
  <c r="L215" i="17" s="1"/>
  <c r="H216" i="17" a="1"/>
  <c r="H216" i="17"/>
  <c r="I216" i="17" a="1"/>
  <c r="I216" i="17"/>
  <c r="J216" i="17" a="1"/>
  <c r="J216" i="17"/>
  <c r="K216" i="17" a="1"/>
  <c r="K216" i="17" s="1"/>
  <c r="L216" i="17" a="1"/>
  <c r="L216" i="17" s="1"/>
  <c r="H217" i="17" a="1"/>
  <c r="H217" i="17" s="1"/>
  <c r="I217" i="17" a="1"/>
  <c r="I217" i="17"/>
  <c r="J217" i="17" a="1"/>
  <c r="J217" i="17"/>
  <c r="K217" i="17" a="1"/>
  <c r="K217" i="17"/>
  <c r="L217" i="17" a="1"/>
  <c r="L217" i="17"/>
  <c r="H218" i="17" a="1"/>
  <c r="H218" i="17" s="1"/>
  <c r="I218" i="17" a="1"/>
  <c r="I218" i="17" s="1"/>
  <c r="J218" i="17" a="1"/>
  <c r="J218" i="17" s="1"/>
  <c r="K218" i="17" a="1"/>
  <c r="K218" i="17"/>
  <c r="L218" i="17" a="1"/>
  <c r="L218" i="17"/>
  <c r="H219" i="17" a="1"/>
  <c r="H219" i="17"/>
  <c r="I219" i="17" a="1"/>
  <c r="I219" i="17" s="1"/>
  <c r="J219" i="17" a="1"/>
  <c r="J219" i="17" s="1"/>
  <c r="K219" i="17" a="1"/>
  <c r="K219" i="17" s="1"/>
  <c r="L219" i="17" a="1"/>
  <c r="L219" i="17"/>
  <c r="H220" i="17" a="1"/>
  <c r="H220" i="17" s="1"/>
  <c r="I220" i="17" a="1"/>
  <c r="I220" i="17"/>
  <c r="J220" i="17" a="1"/>
  <c r="J220" i="17" s="1"/>
  <c r="K220" i="17" a="1"/>
  <c r="K220" i="17" s="1"/>
  <c r="L220" i="17" a="1"/>
  <c r="L220" i="17"/>
  <c r="H221" i="17" a="1"/>
  <c r="H221" i="17" s="1"/>
  <c r="I221" i="17" a="1"/>
  <c r="I221" i="17" s="1"/>
  <c r="J221" i="17" a="1"/>
  <c r="J221" i="17" s="1"/>
  <c r="K221" i="17" a="1"/>
  <c r="K221" i="17" s="1"/>
  <c r="L221" i="17" a="1"/>
  <c r="L221" i="17" s="1"/>
  <c r="H222" i="17" a="1"/>
  <c r="H222" i="17"/>
  <c r="I222" i="17" a="1"/>
  <c r="I222" i="17"/>
  <c r="J222" i="17" a="1"/>
  <c r="J222" i="17" s="1"/>
  <c r="K222" i="17" a="1"/>
  <c r="K222" i="17"/>
  <c r="L222" i="17" a="1"/>
  <c r="L222" i="17" s="1"/>
  <c r="H223" i="17" a="1"/>
  <c r="H223" i="17" s="1"/>
  <c r="I223" i="17" a="1"/>
  <c r="I223" i="17" s="1"/>
  <c r="J223" i="17" a="1"/>
  <c r="J223" i="17"/>
  <c r="K223" i="17" a="1"/>
  <c r="K223" i="17"/>
  <c r="L223" i="17" a="1"/>
  <c r="L223" i="17" s="1"/>
  <c r="H224" i="17" a="1"/>
  <c r="H224" i="17" s="1"/>
  <c r="I224" i="17" a="1"/>
  <c r="I224" i="17" s="1"/>
  <c r="J224" i="17" a="1"/>
  <c r="J224" i="17" s="1"/>
  <c r="K224" i="17" a="1"/>
  <c r="K224" i="17" s="1"/>
  <c r="L224" i="17" a="1"/>
  <c r="L224" i="17"/>
  <c r="H225" i="17" a="1"/>
  <c r="H225" i="17"/>
  <c r="I225" i="17" a="1"/>
  <c r="I225" i="17" s="1"/>
  <c r="J225" i="17" a="1"/>
  <c r="J225" i="17" s="1"/>
  <c r="K225" i="17" a="1"/>
  <c r="K225" i="17"/>
  <c r="L225" i="17" a="1"/>
  <c r="L225" i="17" s="1"/>
  <c r="H226" i="17" a="1"/>
  <c r="H226" i="17" s="1"/>
  <c r="I226" i="17" a="1"/>
  <c r="I226" i="17"/>
  <c r="J226" i="17" a="1"/>
  <c r="J226" i="17" s="1"/>
  <c r="K226" i="17" a="1"/>
  <c r="K226" i="17" s="1"/>
  <c r="L226" i="17" a="1"/>
  <c r="L226" i="17" s="1"/>
  <c r="H227" i="17" a="1"/>
  <c r="H227" i="17"/>
  <c r="I227" i="17" a="1"/>
  <c r="I227" i="17"/>
  <c r="J227" i="17" a="1"/>
  <c r="J227" i="17"/>
  <c r="K227" i="17" a="1"/>
  <c r="K227" i="17" s="1"/>
  <c r="L227" i="17" a="1"/>
  <c r="L227" i="17" s="1"/>
  <c r="H228" i="17" a="1"/>
  <c r="H228" i="17"/>
  <c r="I228" i="17" a="1"/>
  <c r="I228" i="17"/>
  <c r="J228" i="17" a="1"/>
  <c r="J228" i="17"/>
  <c r="K228" i="17" a="1"/>
  <c r="K228" i="17"/>
  <c r="L228" i="17" a="1"/>
  <c r="L228" i="17" s="1"/>
  <c r="H229" i="17" a="1"/>
  <c r="H229" i="17" s="1"/>
  <c r="I229" i="17" a="1"/>
  <c r="I229" i="17" s="1"/>
  <c r="J229" i="17" a="1"/>
  <c r="J229" i="17"/>
  <c r="K229" i="17" a="1"/>
  <c r="K229" i="17"/>
  <c r="L229" i="17" a="1"/>
  <c r="L229" i="17"/>
  <c r="H230" i="17" a="1"/>
  <c r="H230" i="17" s="1"/>
  <c r="I230" i="17" a="1"/>
  <c r="I230" i="17" s="1"/>
  <c r="J230" i="17" a="1"/>
  <c r="J230" i="17"/>
  <c r="K230" i="17" a="1"/>
  <c r="K230" i="17" s="1"/>
  <c r="L230" i="17" a="1"/>
  <c r="L230" i="17"/>
  <c r="H231" i="17" a="1"/>
  <c r="H231" i="17"/>
  <c r="I231" i="17" a="1"/>
  <c r="I231" i="17" s="1"/>
  <c r="J231" i="17" a="1"/>
  <c r="J231" i="17" s="1"/>
  <c r="K231" i="17" a="1"/>
  <c r="K231" i="17"/>
  <c r="L231" i="17" a="1"/>
  <c r="L231" i="17"/>
  <c r="H232" i="17" a="1"/>
  <c r="H232" i="17" s="1"/>
  <c r="I232" i="17" a="1"/>
  <c r="I232" i="17"/>
  <c r="J232" i="17" a="1"/>
  <c r="J232" i="17" s="1"/>
  <c r="K232" i="17" a="1"/>
  <c r="K232" i="17" s="1"/>
  <c r="L232" i="17" a="1"/>
  <c r="L232" i="17"/>
  <c r="H233" i="17" a="1"/>
  <c r="H233" i="17"/>
  <c r="I233" i="17" a="1"/>
  <c r="I233" i="17"/>
  <c r="J233" i="17" a="1"/>
  <c r="J233" i="17" s="1"/>
  <c r="K233" i="17" a="1"/>
  <c r="K233" i="17" s="1"/>
  <c r="L233" i="17" a="1"/>
  <c r="L233" i="17" s="1"/>
  <c r="H234" i="17" a="1"/>
  <c r="H234" i="17"/>
  <c r="I234" i="17" a="1"/>
  <c r="I234" i="17"/>
  <c r="J234" i="17" a="1"/>
  <c r="J234" i="17"/>
  <c r="K234" i="17" a="1"/>
  <c r="K234" i="17"/>
  <c r="L234" i="17" a="1"/>
  <c r="L234" i="17" s="1"/>
  <c r="H235" i="17" a="1"/>
  <c r="H235" i="17" s="1"/>
  <c r="I235" i="17" a="1"/>
  <c r="I235" i="17"/>
  <c r="J235" i="17" a="1"/>
  <c r="J235" i="17"/>
  <c r="K235" i="17" a="1"/>
  <c r="K235" i="17"/>
  <c r="L235" i="17" a="1"/>
  <c r="L235" i="17"/>
  <c r="H236" i="17" a="1"/>
  <c r="H236" i="17" s="1"/>
  <c r="I236" i="17" a="1"/>
  <c r="I236" i="17" s="1"/>
  <c r="J236" i="17" a="1"/>
  <c r="J236" i="17" s="1"/>
  <c r="K236" i="17" a="1"/>
  <c r="K236" i="17"/>
  <c r="L236" i="17" a="1"/>
  <c r="L236" i="17"/>
  <c r="H237" i="17" a="1"/>
  <c r="H237" i="17"/>
  <c r="I237" i="17" a="1"/>
  <c r="I237" i="17" s="1"/>
  <c r="J237" i="17" a="1"/>
  <c r="J237" i="17" s="1"/>
  <c r="K237" i="17" a="1"/>
  <c r="K237" i="17"/>
  <c r="L237" i="17" a="1"/>
  <c r="L237" i="17" s="1"/>
  <c r="H238" i="17" a="1"/>
  <c r="H238" i="17"/>
  <c r="I238" i="17" a="1"/>
  <c r="I238" i="17"/>
  <c r="J238" i="17" a="1"/>
  <c r="J238" i="17" s="1"/>
  <c r="K238" i="17" a="1"/>
  <c r="K238" i="17" s="1"/>
  <c r="L238" i="17" a="1"/>
  <c r="L238" i="17"/>
  <c r="H239" i="17" a="1"/>
  <c r="H239" i="17"/>
  <c r="I239" i="17" a="1"/>
  <c r="I239" i="17" s="1"/>
  <c r="J239" i="17" a="1"/>
  <c r="J239" i="17"/>
  <c r="K239" i="17" a="1"/>
  <c r="K239" i="17" s="1"/>
  <c r="L239" i="17" a="1"/>
  <c r="L239" i="17" s="1"/>
  <c r="H240" i="17" a="1"/>
  <c r="H240" i="17"/>
  <c r="I240" i="17" a="1"/>
  <c r="I240" i="17"/>
  <c r="J240" i="17" a="1"/>
  <c r="J240" i="17"/>
  <c r="K240" i="17" a="1"/>
  <c r="K240" i="17" s="1"/>
  <c r="L240" i="17" a="1"/>
  <c r="L240" i="17" s="1"/>
  <c r="H241" i="17" a="1"/>
  <c r="H241" i="17" s="1"/>
  <c r="I241" i="17" a="1"/>
  <c r="I241" i="17"/>
  <c r="J241" i="17" a="1"/>
  <c r="J241" i="17"/>
  <c r="K241" i="17" a="1"/>
  <c r="K241" i="17"/>
  <c r="L241" i="17" a="1"/>
  <c r="L241" i="17"/>
  <c r="H242" i="17" a="1"/>
  <c r="H242" i="17" s="1"/>
  <c r="I242" i="17" a="1"/>
  <c r="I242" i="17" s="1"/>
  <c r="J242" i="17" a="1"/>
  <c r="J242" i="17"/>
  <c r="K242" i="17" a="1"/>
  <c r="K242" i="17"/>
  <c r="L242" i="17" a="1"/>
  <c r="L242" i="17"/>
  <c r="H243" i="17" a="1"/>
  <c r="H243" i="17"/>
  <c r="I243" i="17" a="1"/>
  <c r="I243" i="17"/>
  <c r="J243" i="17" a="1"/>
  <c r="J243" i="17" s="1"/>
  <c r="K243" i="17" a="1"/>
  <c r="K243" i="17"/>
  <c r="L243" i="17" a="1"/>
  <c r="L243" i="17"/>
  <c r="H244" i="17" a="1"/>
  <c r="H244" i="17"/>
  <c r="I244" i="17" a="1"/>
  <c r="I244" i="17"/>
  <c r="J244" i="17" a="1"/>
  <c r="J244" i="17" s="1"/>
  <c r="K244" i="17" a="1"/>
  <c r="K244" i="17" s="1"/>
  <c r="L244" i="17" a="1"/>
  <c r="L244" i="17" s="1"/>
  <c r="H245" i="17" a="1"/>
  <c r="H245" i="17"/>
  <c r="I245" i="17" a="1"/>
  <c r="I245" i="17"/>
  <c r="J245" i="17" a="1"/>
  <c r="J245" i="17"/>
  <c r="K245" i="17" a="1"/>
  <c r="K245" i="17"/>
  <c r="L245" i="17" a="1"/>
  <c r="L245" i="17" s="1"/>
  <c r="H246" i="17" a="1"/>
  <c r="H246" i="17" s="1"/>
  <c r="I246" i="17" a="1"/>
  <c r="I246" i="17"/>
  <c r="J246" i="17" a="1"/>
  <c r="J246" i="17"/>
  <c r="K246" i="17" a="1"/>
  <c r="K246" i="17"/>
  <c r="L246" i="17" a="1"/>
  <c r="L246" i="17"/>
  <c r="H247" i="17" a="1"/>
  <c r="H247" i="17" s="1"/>
  <c r="I247" i="17" a="1"/>
  <c r="I247" i="17"/>
  <c r="J247" i="17" a="1"/>
  <c r="J247" i="17" s="1"/>
  <c r="K247" i="17" a="1"/>
  <c r="K247" i="17"/>
  <c r="L247" i="17" a="1"/>
  <c r="L247" i="17"/>
  <c r="H248" i="17" a="1"/>
  <c r="H248" i="17"/>
  <c r="I248" i="17" a="1"/>
  <c r="I248" i="17"/>
  <c r="J248" i="17" a="1"/>
  <c r="J248" i="17"/>
  <c r="K248" i="17" a="1"/>
  <c r="K248" i="17" s="1"/>
  <c r="L248" i="17" a="1"/>
  <c r="L248" i="17"/>
  <c r="H249" i="17" a="1"/>
  <c r="H249" i="17"/>
  <c r="I249" i="17" a="1"/>
  <c r="I249" i="17"/>
  <c r="J249" i="17" a="1"/>
  <c r="J249" i="17"/>
  <c r="K249" i="17" a="1"/>
  <c r="K249" i="17"/>
  <c r="L249" i="17" a="1"/>
  <c r="L249" i="17" s="1"/>
  <c r="H250" i="17" a="1"/>
  <c r="H250" i="17"/>
  <c r="I250" i="17" a="1"/>
  <c r="I250" i="17"/>
  <c r="J250" i="17" a="1"/>
  <c r="J250" i="17"/>
  <c r="K250" i="17" a="1"/>
  <c r="K250" i="17"/>
  <c r="L250" i="17" a="1"/>
  <c r="L250" i="17"/>
  <c r="H251" i="17" a="1"/>
  <c r="H251" i="17" s="1"/>
  <c r="I251" i="17" a="1"/>
  <c r="I251" i="17"/>
  <c r="J251" i="17" a="1"/>
  <c r="J251" i="17"/>
  <c r="K251" i="17" a="1"/>
  <c r="K251" i="17"/>
  <c r="L251" i="17" a="1"/>
  <c r="L251" i="17"/>
  <c r="H252" i="17" a="1"/>
  <c r="H252" i="17"/>
  <c r="I252" i="17" a="1"/>
  <c r="I252" i="17" s="1"/>
  <c r="J252" i="17" a="1"/>
  <c r="J252" i="17"/>
  <c r="K252" i="17" a="1"/>
  <c r="K252" i="17"/>
  <c r="L252" i="17" a="1"/>
  <c r="L252" i="17"/>
  <c r="H253" i="17" a="1"/>
  <c r="H253" i="17"/>
  <c r="I253" i="17" a="1"/>
  <c r="I253" i="17"/>
  <c r="J253" i="17" a="1"/>
  <c r="J253" i="17" s="1"/>
  <c r="K253" i="17" a="1"/>
  <c r="K253" i="17"/>
  <c r="L253" i="17" a="1"/>
  <c r="L253" i="17"/>
  <c r="H254" i="17" a="1"/>
  <c r="H254" i="17"/>
  <c r="I254" i="17" a="1"/>
  <c r="I254" i="17"/>
  <c r="J254" i="17" a="1"/>
  <c r="J254" i="17"/>
  <c r="K254" i="17" a="1"/>
  <c r="K254" i="17" s="1"/>
  <c r="L254" i="17" a="1"/>
  <c r="L254" i="17"/>
  <c r="H255" i="17" a="1"/>
  <c r="H255" i="17"/>
  <c r="I255" i="17" a="1"/>
  <c r="I255" i="17"/>
  <c r="J255" i="17" a="1"/>
  <c r="J255" i="17"/>
  <c r="K255" i="17" a="1"/>
  <c r="K255" i="17"/>
  <c r="L255" i="17" a="1"/>
  <c r="L255" i="17" s="1"/>
  <c r="H256" i="17" a="1"/>
  <c r="H256" i="17"/>
  <c r="I256" i="17" a="1"/>
  <c r="I256" i="17"/>
  <c r="J256" i="17" a="1"/>
  <c r="J256" i="17"/>
  <c r="K256" i="17" a="1"/>
  <c r="K256" i="17"/>
  <c r="L256" i="17" a="1"/>
  <c r="L256" i="17"/>
  <c r="H257" i="17" a="1"/>
  <c r="H257" i="17" s="1"/>
  <c r="I257" i="17" a="1"/>
  <c r="I257" i="17"/>
  <c r="J257" i="17" a="1"/>
  <c r="J257" i="17"/>
  <c r="K257" i="17" a="1"/>
  <c r="K257" i="17"/>
  <c r="L257" i="17" a="1"/>
  <c r="L257" i="17"/>
  <c r="H258" i="17" a="1"/>
  <c r="H258" i="17"/>
  <c r="I258" i="17" a="1"/>
  <c r="I258" i="17" s="1"/>
  <c r="J258" i="17" a="1"/>
  <c r="J258" i="17"/>
  <c r="K258" i="17" a="1"/>
  <c r="K258" i="17"/>
  <c r="L258" i="17" a="1"/>
  <c r="L258" i="17"/>
  <c r="H259" i="17" a="1"/>
  <c r="H259" i="17"/>
  <c r="I259" i="17" a="1"/>
  <c r="I259" i="17"/>
  <c r="J259" i="17" a="1"/>
  <c r="J259" i="17" s="1"/>
  <c r="K259" i="17" a="1"/>
  <c r="K259" i="17"/>
  <c r="L259" i="17" a="1"/>
  <c r="L259" i="17"/>
  <c r="H260" i="17" a="1"/>
  <c r="H260" i="17"/>
  <c r="I260" i="17" a="1"/>
  <c r="I260" i="17"/>
  <c r="J260" i="17" a="1"/>
  <c r="J260" i="17"/>
  <c r="K260" i="17" a="1"/>
  <c r="K260" i="17" s="1"/>
  <c r="L260" i="17" a="1"/>
  <c r="L260" i="17"/>
  <c r="H261" i="17" a="1"/>
  <c r="H261" i="17"/>
  <c r="I261" i="17" a="1"/>
  <c r="I261" i="17"/>
  <c r="J261" i="17" a="1"/>
  <c r="J261" i="17"/>
  <c r="K261" i="17" a="1"/>
  <c r="K261" i="17"/>
  <c r="L261" i="17" a="1"/>
  <c r="L261" i="17" s="1"/>
  <c r="H262" i="17" a="1"/>
  <c r="H262" i="17"/>
  <c r="I262" i="17" a="1"/>
  <c r="I262" i="17"/>
  <c r="J262" i="17" a="1"/>
  <c r="J262" i="17"/>
  <c r="K262" i="17" a="1"/>
  <c r="K262" i="17"/>
  <c r="L262" i="17" a="1"/>
  <c r="L262" i="17"/>
  <c r="H263" i="17" a="1"/>
  <c r="H263" i="17" s="1"/>
  <c r="I263" i="17" a="1"/>
  <c r="I263" i="17"/>
  <c r="J263" i="17" a="1"/>
  <c r="J263" i="17"/>
  <c r="K263" i="17" a="1"/>
  <c r="K263" i="17"/>
  <c r="L263" i="17" a="1"/>
  <c r="L263" i="17"/>
  <c r="H264" i="17" a="1"/>
  <c r="H264" i="17"/>
  <c r="I264" i="17" a="1"/>
  <c r="I264" i="17" s="1"/>
  <c r="J264" i="17" a="1"/>
  <c r="J264" i="17"/>
  <c r="K264" i="17" a="1"/>
  <c r="K264" i="17"/>
  <c r="L264" i="17" a="1"/>
  <c r="L264" i="17"/>
  <c r="H265" i="17" a="1"/>
  <c r="H265" i="17"/>
  <c r="I265" i="17" a="1"/>
  <c r="I265" i="17"/>
  <c r="J265" i="17" a="1"/>
  <c r="J265" i="17" s="1"/>
  <c r="K265" i="17" a="1"/>
  <c r="K265" i="17"/>
  <c r="L265" i="17" a="1"/>
  <c r="L265" i="17"/>
  <c r="H266" i="17" a="1"/>
  <c r="H266" i="17"/>
  <c r="I266" i="17" a="1"/>
  <c r="I266" i="17"/>
  <c r="J266" i="17" a="1"/>
  <c r="J266" i="17"/>
  <c r="K266" i="17" a="1"/>
  <c r="K266" i="17" s="1"/>
  <c r="L266" i="17" a="1"/>
  <c r="L266" i="17"/>
  <c r="H267" i="17" a="1"/>
  <c r="H267" i="17"/>
  <c r="I267" i="17" a="1"/>
  <c r="I267" i="17"/>
  <c r="J267" i="17" a="1"/>
  <c r="J267" i="17"/>
  <c r="K267" i="17" a="1"/>
  <c r="K267" i="17"/>
  <c r="L267" i="17" a="1"/>
  <c r="L267" i="17" s="1"/>
  <c r="H268" i="17" a="1"/>
  <c r="H268" i="17"/>
  <c r="I268" i="17" a="1"/>
  <c r="I268" i="17"/>
  <c r="J268" i="17" a="1"/>
  <c r="J268" i="17"/>
  <c r="K268" i="17" a="1"/>
  <c r="K268" i="17"/>
  <c r="L268" i="17" a="1"/>
  <c r="L268" i="17"/>
  <c r="H269" i="17" a="1"/>
  <c r="H269" i="17" s="1"/>
  <c r="I269" i="17" a="1"/>
  <c r="I269" i="17"/>
  <c r="J269" i="17" a="1"/>
  <c r="J269" i="17"/>
  <c r="K269" i="17" a="1"/>
  <c r="K269" i="17"/>
  <c r="L269" i="17" a="1"/>
  <c r="L269" i="17"/>
  <c r="H270" i="17" a="1"/>
  <c r="H270" i="17"/>
  <c r="I270" i="17" a="1"/>
  <c r="I270" i="17" s="1"/>
  <c r="J270" i="17" a="1"/>
  <c r="J270" i="17"/>
  <c r="K270" i="17" a="1"/>
  <c r="K270" i="17"/>
  <c r="L270" i="17" a="1"/>
  <c r="L270" i="17"/>
  <c r="H271" i="17" a="1"/>
  <c r="H271" i="17"/>
  <c r="I271" i="17" a="1"/>
  <c r="I271" i="17"/>
  <c r="J271" i="17" a="1"/>
  <c r="J271" i="17" s="1"/>
  <c r="K271" i="17" a="1"/>
  <c r="K271" i="17"/>
  <c r="L271" i="17" a="1"/>
  <c r="L271" i="17"/>
  <c r="H272" i="17" a="1"/>
  <c r="H272" i="17"/>
  <c r="I272" i="17" a="1"/>
  <c r="I272" i="17"/>
  <c r="J272" i="17" a="1"/>
  <c r="J272" i="17"/>
  <c r="K272" i="17" a="1"/>
  <c r="K272" i="17" s="1"/>
  <c r="L272" i="17" a="1"/>
  <c r="L272" i="17"/>
  <c r="H273" i="17" a="1"/>
  <c r="H273" i="17"/>
  <c r="I273" i="17" a="1"/>
  <c r="I273" i="17"/>
  <c r="J273" i="17" a="1"/>
  <c r="J273" i="17"/>
  <c r="K273" i="17" a="1"/>
  <c r="K273" i="17"/>
  <c r="L273" i="17" a="1"/>
  <c r="L273" i="17" s="1"/>
  <c r="H274" i="17" a="1"/>
  <c r="H274" i="17"/>
  <c r="I274" i="17" a="1"/>
  <c r="I274" i="17"/>
  <c r="J274" i="17" a="1"/>
  <c r="J274" i="17"/>
  <c r="K274" i="17" a="1"/>
  <c r="K274" i="17"/>
  <c r="L274" i="17" a="1"/>
  <c r="L274" i="17"/>
  <c r="H275" i="17" a="1"/>
  <c r="H275" i="17" s="1"/>
  <c r="I275" i="17" a="1"/>
  <c r="I275" i="17"/>
  <c r="J275" i="17" a="1"/>
  <c r="J275" i="17"/>
  <c r="K275" i="17" a="1"/>
  <c r="K275" i="17"/>
  <c r="L275" i="17" a="1"/>
  <c r="L275" i="17"/>
  <c r="H276" i="17" a="1"/>
  <c r="H276" i="17"/>
  <c r="I276" i="17" a="1"/>
  <c r="I276" i="17" s="1"/>
  <c r="J276" i="17" a="1"/>
  <c r="J276" i="17"/>
  <c r="K276" i="17" a="1"/>
  <c r="K276" i="17"/>
  <c r="L276" i="17" a="1"/>
  <c r="L276" i="17"/>
  <c r="H277" i="17" a="1"/>
  <c r="H277" i="17"/>
  <c r="I277" i="17" a="1"/>
  <c r="I277" i="17"/>
  <c r="J277" i="17" a="1"/>
  <c r="J277" i="17" s="1"/>
  <c r="K277" i="17" a="1"/>
  <c r="K277" i="17"/>
  <c r="L277" i="17" a="1"/>
  <c r="L277" i="17"/>
  <c r="H278" i="17" a="1"/>
  <c r="H278" i="17"/>
  <c r="I278" i="17" a="1"/>
  <c r="I278" i="17"/>
  <c r="J278" i="17" a="1"/>
  <c r="J278" i="17"/>
  <c r="K278" i="17" a="1"/>
  <c r="K278" i="17" s="1"/>
  <c r="L278" i="17" a="1"/>
  <c r="L278" i="17"/>
  <c r="H279" i="17" a="1"/>
  <c r="H279" i="17"/>
  <c r="I279" i="17" a="1"/>
  <c r="I279" i="17"/>
  <c r="J279" i="17" a="1"/>
  <c r="J279" i="17"/>
  <c r="K279" i="17" a="1"/>
  <c r="K279" i="17"/>
  <c r="L279" i="17" a="1"/>
  <c r="L279" i="17" s="1"/>
  <c r="H280" i="17" a="1"/>
  <c r="H280" i="17"/>
  <c r="I280" i="17" a="1"/>
  <c r="I280" i="17"/>
  <c r="J280" i="17" a="1"/>
  <c r="J280" i="17"/>
  <c r="K280" i="17" a="1"/>
  <c r="K280" i="17"/>
  <c r="L280" i="17" a="1"/>
  <c r="L280" i="17"/>
  <c r="H281" i="17" a="1"/>
  <c r="H281" i="17" s="1"/>
  <c r="I281" i="17" a="1"/>
  <c r="I281" i="17"/>
  <c r="J281" i="17" a="1"/>
  <c r="J281" i="17"/>
  <c r="K281" i="17" a="1"/>
  <c r="K281" i="17"/>
  <c r="L281" i="17" a="1"/>
  <c r="L281" i="17"/>
  <c r="H282" i="17" a="1"/>
  <c r="H282" i="17" s="1"/>
  <c r="I282" i="17" a="1"/>
  <c r="I282" i="17" s="1"/>
  <c r="J282" i="17" a="1"/>
  <c r="J282" i="17"/>
  <c r="K282" i="17" a="1"/>
  <c r="K282" i="17"/>
  <c r="L282" i="17" a="1"/>
  <c r="L282" i="17"/>
  <c r="H283" i="17" a="1"/>
  <c r="H283" i="17"/>
  <c r="I283" i="17" a="1"/>
  <c r="I283" i="17" s="1"/>
  <c r="J283" i="17" a="1"/>
  <c r="J283" i="17" s="1"/>
  <c r="K283" i="17" a="1"/>
  <c r="K283" i="17"/>
  <c r="L283" i="17" a="1"/>
  <c r="L283" i="17"/>
  <c r="H284" i="17" a="1"/>
  <c r="H284" i="17"/>
  <c r="I284" i="17" a="1"/>
  <c r="I284" i="17"/>
  <c r="J284" i="17" a="1"/>
  <c r="J284" i="17" s="1"/>
  <c r="K284" i="17" a="1"/>
  <c r="K284" i="17" s="1"/>
  <c r="L284" i="17" a="1"/>
  <c r="L284" i="17"/>
  <c r="H285" i="17" a="1"/>
  <c r="H285" i="17"/>
  <c r="I285" i="17" a="1"/>
  <c r="I285" i="17"/>
  <c r="J285" i="17" a="1"/>
  <c r="J285" i="17"/>
  <c r="K285" i="17" a="1"/>
  <c r="K285" i="17" s="1"/>
  <c r="L285" i="17" a="1"/>
  <c r="L285" i="17" s="1"/>
  <c r="H286" i="17" a="1"/>
  <c r="H286" i="17"/>
  <c r="I286" i="17" a="1"/>
  <c r="I286" i="17"/>
  <c r="J286" i="17" a="1"/>
  <c r="J286" i="17"/>
  <c r="K286" i="17" a="1"/>
  <c r="K286" i="17"/>
  <c r="L286" i="17" a="1"/>
  <c r="L286" i="17" s="1"/>
  <c r="H287" i="17" a="1"/>
  <c r="H287" i="17" s="1"/>
  <c r="I287" i="17" a="1"/>
  <c r="I287" i="17"/>
  <c r="J287" i="17" a="1"/>
  <c r="J287" i="17"/>
  <c r="K287" i="17" a="1"/>
  <c r="K287" i="17"/>
  <c r="L287" i="17" a="1"/>
  <c r="L287" i="17"/>
  <c r="H288" i="17" a="1"/>
  <c r="H288" i="17" s="1"/>
  <c r="I288" i="17" a="1"/>
  <c r="I288" i="17" s="1"/>
  <c r="J288" i="17" a="1"/>
  <c r="J288" i="17"/>
  <c r="K288" i="17" a="1"/>
  <c r="K288" i="17"/>
  <c r="L288" i="17" a="1"/>
  <c r="L288" i="17"/>
  <c r="H289" i="17" a="1"/>
  <c r="H289" i="17"/>
  <c r="I289" i="17" a="1"/>
  <c r="I289" i="17" s="1"/>
  <c r="J289" i="17" a="1"/>
  <c r="J289" i="17" s="1"/>
  <c r="K289" i="17" a="1"/>
  <c r="K289" i="17"/>
  <c r="L289" i="17" a="1"/>
  <c r="L289" i="17"/>
  <c r="H290" i="17" a="1"/>
  <c r="H290" i="17"/>
  <c r="I290" i="17" a="1"/>
  <c r="I290" i="17"/>
  <c r="J290" i="17" a="1"/>
  <c r="J290" i="17" s="1"/>
  <c r="K290" i="17" a="1"/>
  <c r="K290" i="17" s="1"/>
  <c r="L290" i="17" a="1"/>
  <c r="L290" i="17"/>
  <c r="H291" i="17" a="1"/>
  <c r="H291" i="17"/>
  <c r="I291" i="17" a="1"/>
  <c r="I291" i="17"/>
  <c r="J291" i="17" a="1"/>
  <c r="J291" i="17"/>
  <c r="K291" i="17" a="1"/>
  <c r="K291" i="17" s="1"/>
  <c r="L291" i="17" a="1"/>
  <c r="L291" i="17" s="1"/>
  <c r="H292" i="17" a="1"/>
  <c r="H292" i="17"/>
  <c r="I292" i="17" a="1"/>
  <c r="I292" i="17"/>
  <c r="J292" i="17" a="1"/>
  <c r="J292" i="17"/>
  <c r="K292" i="17" a="1"/>
  <c r="K292" i="17"/>
  <c r="L292" i="17" a="1"/>
  <c r="L292" i="17" s="1"/>
  <c r="H293" i="17" a="1"/>
  <c r="H293" i="17" s="1"/>
  <c r="I293" i="17" a="1"/>
  <c r="I293" i="17"/>
  <c r="J293" i="17" a="1"/>
  <c r="J293" i="17"/>
  <c r="K293" i="17" a="1"/>
  <c r="K293" i="17"/>
  <c r="L293" i="17" a="1"/>
  <c r="L293" i="17"/>
  <c r="H294" i="17" a="1"/>
  <c r="H294" i="17" s="1"/>
  <c r="I294" i="17" a="1"/>
  <c r="I294" i="17" s="1"/>
  <c r="J294" i="17" a="1"/>
  <c r="J294" i="17"/>
  <c r="K294" i="17" a="1"/>
  <c r="K294" i="17"/>
  <c r="L294" i="17" a="1"/>
  <c r="L294" i="17"/>
  <c r="H295" i="17" a="1"/>
  <c r="H295" i="17"/>
  <c r="I295" i="17" a="1"/>
  <c r="I295" i="17" s="1"/>
  <c r="J295" i="17" a="1"/>
  <c r="J295" i="17" s="1"/>
  <c r="K295" i="17" a="1"/>
  <c r="K295" i="17"/>
  <c r="L295" i="17" a="1"/>
  <c r="L295" i="17"/>
  <c r="H296" i="17" a="1"/>
  <c r="H296" i="17"/>
  <c r="I296" i="17" a="1"/>
  <c r="I296" i="17"/>
  <c r="J296" i="17" a="1"/>
  <c r="J296" i="17" s="1"/>
  <c r="K296" i="17" a="1"/>
  <c r="K296" i="17" s="1"/>
  <c r="L296" i="17" a="1"/>
  <c r="L296" i="17"/>
  <c r="H297" i="17" a="1"/>
  <c r="H297" i="17"/>
  <c r="I297" i="17" a="1"/>
  <c r="I297" i="17"/>
  <c r="J297" i="17" a="1"/>
  <c r="J297" i="17"/>
  <c r="K297" i="17" a="1"/>
  <c r="K297" i="17" s="1"/>
  <c r="L297" i="17" a="1"/>
  <c r="L297" i="17" s="1"/>
  <c r="H298" i="17" a="1"/>
  <c r="H298" i="17"/>
  <c r="I298" i="17" a="1"/>
  <c r="I298" i="17"/>
  <c r="J298" i="17" a="1"/>
  <c r="J298" i="17"/>
  <c r="K298" i="17" a="1"/>
  <c r="K298" i="17"/>
  <c r="L298" i="17" a="1"/>
  <c r="L298" i="17" s="1"/>
  <c r="H299" i="17" a="1"/>
  <c r="H299" i="17" s="1"/>
  <c r="I299" i="17" a="1"/>
  <c r="I299" i="17"/>
  <c r="J299" i="17" a="1"/>
  <c r="J299" i="17"/>
  <c r="K299" i="17" a="1"/>
  <c r="K299" i="17"/>
  <c r="L299" i="17" a="1"/>
  <c r="L299" i="17"/>
  <c r="H300" i="17" a="1"/>
  <c r="H300" i="17" s="1"/>
  <c r="I300" i="17" a="1"/>
  <c r="I300" i="17" s="1"/>
  <c r="J300" i="17" a="1"/>
  <c r="J300" i="17"/>
  <c r="K300" i="17" a="1"/>
  <c r="K300" i="17"/>
  <c r="L300" i="17" a="1"/>
  <c r="L300" i="17"/>
  <c r="H301" i="17" a="1"/>
  <c r="H301" i="17"/>
  <c r="I301" i="17" a="1"/>
  <c r="I301" i="17" s="1"/>
  <c r="J301" i="17" a="1"/>
  <c r="J301" i="17" s="1"/>
  <c r="K301" i="17" a="1"/>
  <c r="K301" i="17"/>
  <c r="L301" i="17" a="1"/>
  <c r="L301" i="17"/>
  <c r="H320" i="17"/>
  <c r="I320" i="17"/>
  <c r="J320" i="17"/>
  <c r="K320" i="17"/>
  <c r="L320" i="17"/>
  <c r="H321" i="17"/>
  <c r="I321" i="17"/>
  <c r="J321" i="17"/>
  <c r="K321" i="17"/>
  <c r="L321" i="17"/>
  <c r="H322" i="17"/>
  <c r="I322" i="17"/>
  <c r="J322" i="17"/>
  <c r="K322" i="17"/>
  <c r="L322" i="17"/>
  <c r="H323" i="17"/>
  <c r="I323" i="17"/>
  <c r="J323" i="17"/>
  <c r="K323" i="17"/>
  <c r="L323" i="17"/>
  <c r="H324" i="17"/>
  <c r="I324" i="17"/>
  <c r="J324" i="17"/>
  <c r="K324" i="17"/>
  <c r="L324" i="17"/>
  <c r="C46" i="15" a="1"/>
  <c r="C46" i="15" s="1"/>
  <c r="C48" i="15"/>
  <c r="C53" i="15" a="1"/>
  <c r="C54" i="15" s="1"/>
  <c r="C60" i="15" a="1"/>
  <c r="C62" i="15" s="1"/>
  <c r="C61" i="15"/>
  <c r="B67" i="15"/>
  <c r="B68" i="15"/>
  <c r="B69" i="15"/>
  <c r="B70" i="15"/>
  <c r="K304" i="17" l="1"/>
  <c r="K316" i="17" s="1"/>
  <c r="I303" i="17"/>
  <c r="I315" i="17" s="1"/>
  <c r="K303" i="17"/>
  <c r="K315" i="17" s="1"/>
  <c r="H303" i="17"/>
  <c r="H315" i="17" s="1"/>
  <c r="J303" i="17"/>
  <c r="J315" i="17" s="1"/>
  <c r="L303" i="17"/>
  <c r="L315" i="17" s="1"/>
  <c r="L304" i="17"/>
  <c r="L316" i="17" s="1"/>
  <c r="J304" i="17"/>
  <c r="J316" i="17" s="1"/>
  <c r="I304" i="17"/>
  <c r="I316" i="17" s="1"/>
  <c r="H304" i="17"/>
  <c r="H316" i="17" s="1"/>
  <c r="C64" i="15"/>
  <c r="C60" i="15"/>
  <c r="C56" i="15"/>
  <c r="D56" i="15" s="1" a="1"/>
  <c r="D56" i="15" s="1"/>
  <c r="C53" i="15"/>
  <c r="C55" i="15"/>
  <c r="D55" i="15" s="1" a="1"/>
  <c r="D55" i="15" s="1"/>
  <c r="C50" i="15"/>
  <c r="C47" i="15"/>
  <c r="D47" i="15" s="1" a="1"/>
  <c r="D47" i="15" s="1"/>
  <c r="C63" i="15"/>
  <c r="D63" i="15" s="1"/>
  <c r="C57" i="15"/>
  <c r="C49" i="15"/>
  <c r="D46" i="15" l="1" a="1"/>
  <c r="D46" i="15" s="1"/>
  <c r="E46" i="15" s="1"/>
  <c r="E47" i="15" s="1"/>
  <c r="D61" i="15"/>
  <c r="D60" i="15"/>
  <c r="E60" i="15" s="1"/>
  <c r="D50" i="15" a="1"/>
  <c r="D50" i="15" s="1"/>
  <c r="D53" i="15" a="1"/>
  <c r="D53" i="15" s="1"/>
  <c r="E53" i="15" s="1"/>
  <c r="D64" i="15"/>
  <c r="D48" i="15" a="1"/>
  <c r="D48" i="15" s="1"/>
  <c r="D49" i="15" a="1"/>
  <c r="D49" i="15" s="1"/>
  <c r="D54" i="15" a="1"/>
  <c r="D54" i="15" s="1"/>
  <c r="D57" i="15" a="1"/>
  <c r="D57" i="15" s="1"/>
  <c r="D62" i="15"/>
  <c r="E61" i="15" l="1"/>
  <c r="E62" i="15" s="1"/>
  <c r="E63" i="15" s="1"/>
  <c r="E64" i="15" s="1"/>
  <c r="E54" i="15"/>
  <c r="E55" i="15" s="1"/>
  <c r="E56" i="15" s="1"/>
  <c r="E57" i="15" s="1"/>
  <c r="E48" i="15"/>
  <c r="E49" i="15" s="1"/>
  <c r="E50" i="15" s="1"/>
  <c r="F30" i="13" l="1"/>
  <c r="G30" i="13"/>
  <c r="H30" i="13"/>
  <c r="I30" i="13"/>
  <c r="J30" i="13"/>
  <c r="K30" i="13"/>
  <c r="L30" i="13" s="1"/>
  <c r="F31" i="13"/>
  <c r="G31" i="13"/>
  <c r="H31" i="13"/>
  <c r="K31" i="13" s="1"/>
  <c r="I31" i="13"/>
  <c r="J31" i="13"/>
  <c r="D37" i="13"/>
  <c r="D38" i="13"/>
  <c r="D39" i="13"/>
  <c r="D42" i="13"/>
  <c r="D43" i="13"/>
  <c r="H9" i="11" a="1"/>
  <c r="H9" i="11" s="1"/>
  <c r="F13" i="11"/>
  <c r="F14" i="11"/>
  <c r="F15" i="11"/>
  <c r="F16" i="11"/>
  <c r="F17" i="11"/>
  <c r="L31" i="13" l="1"/>
  <c r="L32" i="13"/>
  <c r="H24" i="9" l="1"/>
  <c r="E26" i="9" s="1"/>
  <c r="H28" i="9"/>
  <c r="E33" i="9"/>
  <c r="O8" i="7" l="1"/>
  <c r="Q10" i="7"/>
  <c r="S10" i="7"/>
  <c r="S11" i="7" s="1"/>
  <c r="S12" i="7"/>
  <c r="S8" i="7" s="1"/>
  <c r="U12" i="7"/>
  <c r="O12" i="7" s="1"/>
  <c r="Q8" i="7" l="1"/>
  <c r="T8" i="7"/>
  <c r="S9" i="7"/>
  <c r="Q12" i="7"/>
  <c r="T12" i="7"/>
  <c r="Q14" i="7" l="1"/>
  <c r="R8" i="7"/>
  <c r="Q9" i="7"/>
  <c r="R12" i="7"/>
  <c r="Q13" i="7"/>
  <c r="O14" i="7" l="1"/>
  <c r="Q11" i="7"/>
  <c r="O10" i="7" l="1"/>
  <c r="O9" i="7"/>
  <c r="O13" i="7"/>
  <c r="C19" i="3"/>
  <c r="C20" i="3"/>
  <c r="C21" i="3"/>
  <c r="C22" i="3"/>
  <c r="C28" i="3"/>
  <c r="D28" i="3"/>
  <c r="D33" i="3" s="1"/>
  <c r="E28" i="3"/>
  <c r="E33" i="3" s="1"/>
  <c r="E35" i="3" s="1"/>
  <c r="F28" i="3"/>
  <c r="F33" i="3" s="1"/>
  <c r="F35" i="3" s="1"/>
  <c r="G28" i="3"/>
  <c r="G33" i="3" s="1"/>
  <c r="G35" i="3" s="1"/>
  <c r="C29" i="3"/>
  <c r="H37" i="3" s="1"/>
  <c r="D29" i="3"/>
  <c r="E29" i="3"/>
  <c r="F29" i="3"/>
  <c r="G29" i="3"/>
  <c r="C30" i="3"/>
  <c r="D30" i="3"/>
  <c r="E30" i="3"/>
  <c r="F30" i="3"/>
  <c r="G30" i="3"/>
  <c r="C31" i="3"/>
  <c r="D31" i="3"/>
  <c r="E31" i="3"/>
  <c r="F31" i="3"/>
  <c r="G31" i="3"/>
  <c r="O11" i="7" l="1"/>
  <c r="P10" i="7"/>
  <c r="D35" i="3"/>
  <c r="D36" i="3"/>
  <c r="E36" i="3" s="1"/>
  <c r="F36" i="3" s="1"/>
  <c r="G36" i="3" s="1"/>
</calcChain>
</file>

<file path=xl/sharedStrings.xml><?xml version="1.0" encoding="utf-8"?>
<sst xmlns="http://schemas.openxmlformats.org/spreadsheetml/2006/main" count="506" uniqueCount="191">
  <si>
    <r>
      <t>Objective:  Maximize total NPV =</t>
    </r>
    <r>
      <rPr>
        <sz val="10"/>
        <rFont val="Times New Roman"/>
        <family val="1"/>
      </rPr>
      <t xml:space="preserve"> </t>
    </r>
  </si>
  <si>
    <t>2' Hp: Resid. Cap. available next year:</t>
  </si>
  <si>
    <t>1' Hp: Do not exceed Residual Capital:</t>
  </si>
  <si>
    <t>Initial Capital:</t>
  </si>
  <si>
    <t>Cash flows</t>
  </si>
  <si>
    <t>1=Yes</t>
  </si>
  <si>
    <t>year 4</t>
  </si>
  <si>
    <t>year 3</t>
  </si>
  <si>
    <t>year 2</t>
  </si>
  <si>
    <t>year 1</t>
  </si>
  <si>
    <t>NPV</t>
  </si>
  <si>
    <t xml:space="preserve">Proposal </t>
  </si>
  <si>
    <t xml:space="preserve"> 0=No</t>
  </si>
  <si>
    <t>&lt;------- Annual cash flows --------&gt;</t>
  </si>
  <si>
    <t>Solution</t>
  </si>
  <si>
    <t>Annual Budget</t>
  </si>
  <si>
    <t>Cost of capital =</t>
  </si>
  <si>
    <t>P(C.)</t>
  </si>
  <si>
    <t>P(B)</t>
  </si>
  <si>
    <t>P(A)</t>
  </si>
  <si>
    <t>P(EU|…)</t>
  </si>
  <si>
    <t>P(EU)</t>
  </si>
  <si>
    <t>EU</t>
  </si>
  <si>
    <t>P(AS|…)</t>
  </si>
  <si>
    <t>P(AS)</t>
  </si>
  <si>
    <t>AS</t>
  </si>
  <si>
    <t>P(NA|…)</t>
  </si>
  <si>
    <t>P(NA)</t>
  </si>
  <si>
    <t>NA</t>
  </si>
  <si>
    <t>P(C|…)</t>
  </si>
  <si>
    <t>P(C=,S=)</t>
  </si>
  <si>
    <t>P(B|…)</t>
  </si>
  <si>
    <t xml:space="preserve">P(A|…) </t>
  </si>
  <si>
    <t>Sale (S)</t>
  </si>
  <si>
    <t>C</t>
  </si>
  <si>
    <t>B</t>
  </si>
  <si>
    <t>A</t>
  </si>
  <si>
    <t>Customer type (C)</t>
  </si>
  <si>
    <t>Not broken</t>
  </si>
  <si>
    <t>Not drive</t>
  </si>
  <si>
    <t>Broken</t>
  </si>
  <si>
    <t>Lose</t>
  </si>
  <si>
    <t>Drive</t>
  </si>
  <si>
    <t>Win</t>
  </si>
  <si>
    <t>5°</t>
  </si>
  <si>
    <t>4°</t>
  </si>
  <si>
    <t>3°</t>
  </si>
  <si>
    <t>2°</t>
  </si>
  <si>
    <t>1°</t>
  </si>
  <si>
    <t>Boundary values</t>
  </si>
  <si>
    <t>A*x</t>
  </si>
  <si>
    <t>Constraints</t>
  </si>
  <si>
    <t>Y</t>
  </si>
  <si>
    <t>X</t>
  </si>
  <si>
    <t>Obj. Function</t>
  </si>
  <si>
    <t>Coeff.</t>
  </si>
  <si>
    <t>Decision variables</t>
  </si>
  <si>
    <t>&lt;=</t>
  </si>
  <si>
    <t>32 GB/64 GB</t>
  </si>
  <si>
    <t>64 GB/128 GB</t>
  </si>
  <si>
    <t>Boundary</t>
  </si>
  <si>
    <t>Current plan</t>
  </si>
  <si>
    <t>Production mix</t>
  </si>
  <si>
    <t>128 GB device</t>
  </si>
  <si>
    <t>64 GB device</t>
  </si>
  <si>
    <t>32 GB device</t>
  </si>
  <si>
    <t>Max year production</t>
  </si>
  <si>
    <t>Harrods</t>
  </si>
  <si>
    <t>Selfridges</t>
  </si>
  <si>
    <t>Total profit</t>
  </si>
  <si>
    <t>GB</t>
  </si>
  <si>
    <t>Discount applied</t>
  </si>
  <si>
    <t xml:space="preserve">Distributor </t>
  </si>
  <si>
    <t>Discount rates</t>
  </si>
  <si>
    <t>Unit price</t>
  </si>
  <si>
    <t>Unit cost</t>
  </si>
  <si>
    <t>20°adv.inv.</t>
  </si>
  <si>
    <t>10° adv.inv.</t>
  </si>
  <si>
    <t>90° level price</t>
  </si>
  <si>
    <t>80° level price</t>
  </si>
  <si>
    <t>Distri. Function</t>
  </si>
  <si>
    <t>Probability</t>
  </si>
  <si>
    <t>Frequency</t>
  </si>
  <si>
    <t>Market share</t>
  </si>
  <si>
    <t>Classes</t>
  </si>
  <si>
    <t>Advertizing inv.</t>
  </si>
  <si>
    <t>Level price</t>
  </si>
  <si>
    <t>Advertizing inve.</t>
  </si>
  <si>
    <t>Obs</t>
  </si>
  <si>
    <t>Intercetta</t>
  </si>
  <si>
    <t>Superiore 95.0%</t>
  </si>
  <si>
    <t>Inferiore 95.0%</t>
  </si>
  <si>
    <t>Superiore 95%</t>
  </si>
  <si>
    <t>Inferiore 95%</t>
  </si>
  <si>
    <t>Valore di significatività</t>
  </si>
  <si>
    <t>Stat t</t>
  </si>
  <si>
    <t>Errore standard</t>
  </si>
  <si>
    <t>Coefficienti</t>
  </si>
  <si>
    <t>Totale</t>
  </si>
  <si>
    <t>Residuo</t>
  </si>
  <si>
    <t>Regressione</t>
  </si>
  <si>
    <t>Significatività F</t>
  </si>
  <si>
    <t>F</t>
  </si>
  <si>
    <t>MQ</t>
  </si>
  <si>
    <t>SQ</t>
  </si>
  <si>
    <t>gdl</t>
  </si>
  <si>
    <t>ANALISI VARIANZA</t>
  </si>
  <si>
    <t>Osservazioni</t>
  </si>
  <si>
    <t>R al quadrato corretto</t>
  </si>
  <si>
    <t>R al quadrato</t>
  </si>
  <si>
    <t>R multiplo</t>
  </si>
  <si>
    <t>Statistica della regressione</t>
  </si>
  <si>
    <t>OUTPUT RIEPILOGO</t>
  </si>
  <si>
    <t xml:space="preserve">Ret. Fedex </t>
  </si>
  <si>
    <t>Ret. Game stop</t>
  </si>
  <si>
    <t>Ret. Loews</t>
  </si>
  <si>
    <t>Ret. Atlantis</t>
  </si>
  <si>
    <t>Ret. Apple</t>
  </si>
  <si>
    <t>FEDEX CORP.</t>
  </si>
  <si>
    <t>GAME STOP</t>
  </si>
  <si>
    <t>LOEWS CORP.</t>
  </si>
  <si>
    <t>ATLANTIS SPA</t>
  </si>
  <si>
    <t>APPLE</t>
  </si>
  <si>
    <t>Date</t>
  </si>
  <si>
    <t>Fedex</t>
  </si>
  <si>
    <t>Game stop</t>
  </si>
  <si>
    <t>Loews</t>
  </si>
  <si>
    <t>Atlantis</t>
  </si>
  <si>
    <t>Apple</t>
  </si>
  <si>
    <t>Variance-covariance matrix annual</t>
  </si>
  <si>
    <t>Annual variance</t>
  </si>
  <si>
    <t>Annual expectacion</t>
  </si>
  <si>
    <t>Financial year=252 days</t>
  </si>
  <si>
    <t>Variance-covariance matrix daily returns</t>
  </si>
  <si>
    <t>Variance of daily returns</t>
  </si>
  <si>
    <t>Expectacion of daily returns</t>
  </si>
  <si>
    <t>Variance</t>
  </si>
  <si>
    <t>Expected return</t>
  </si>
  <si>
    <t>Optimal portfolio weights</t>
  </si>
  <si>
    <t>Required rate of return</t>
  </si>
  <si>
    <t>Standard deviation</t>
  </si>
  <si>
    <t>Annual Variance</t>
  </si>
  <si>
    <t>Annual expectacion (or average)</t>
  </si>
  <si>
    <t>Regret table</t>
  </si>
  <si>
    <t>Minimax</t>
  </si>
  <si>
    <t>Maximin</t>
  </si>
  <si>
    <t>Maximax</t>
  </si>
  <si>
    <t>Recession</t>
  </si>
  <si>
    <t>Flat</t>
  </si>
  <si>
    <t>Moderate</t>
  </si>
  <si>
    <t>Expansion</t>
  </si>
  <si>
    <t>Super alcoholics</t>
  </si>
  <si>
    <t>Biers(!)</t>
  </si>
  <si>
    <t>White wine</t>
  </si>
  <si>
    <t>Red wine</t>
  </si>
  <si>
    <t>Average</t>
  </si>
  <si>
    <t>Scenarios</t>
  </si>
  <si>
    <t>Expansion decision</t>
  </si>
  <si>
    <t>Summary table</t>
  </si>
  <si>
    <t>Initial investment</t>
  </si>
  <si>
    <t>Annual maintenance</t>
  </si>
  <si>
    <t>Annual revenues</t>
  </si>
  <si>
    <t>Monthly revenue</t>
  </si>
  <si>
    <t>Life years</t>
  </si>
  <si>
    <t>Interest rate</t>
  </si>
  <si>
    <t>Accounting table</t>
  </si>
  <si>
    <t>Revenues</t>
  </si>
  <si>
    <t>Day</t>
  </si>
  <si>
    <t>Electricity sold</t>
  </si>
  <si>
    <t>Electricity produced</t>
  </si>
  <si>
    <t>Price</t>
  </si>
  <si>
    <t>Demand</t>
  </si>
  <si>
    <t>RAND</t>
  </si>
  <si>
    <t>Radiation</t>
  </si>
  <si>
    <t>Demand of electricity simulation</t>
  </si>
  <si>
    <t>Solar radiation simulation</t>
  </si>
  <si>
    <t>P(Y=j)</t>
  </si>
  <si>
    <t>Freq.</t>
  </si>
  <si>
    <t>(Mwh)</t>
  </si>
  <si>
    <t>Upper</t>
  </si>
  <si>
    <t>Lower</t>
  </si>
  <si>
    <t>P(X=i)</t>
  </si>
  <si>
    <t>Probability bound.</t>
  </si>
  <si>
    <t>Solar</t>
  </si>
  <si>
    <t>Demand of electricity (Mwh) and Price (Euro/Mwh)</t>
  </si>
  <si>
    <t>Solar radiation distribution</t>
  </si>
  <si>
    <t>Life (years)</t>
  </si>
  <si>
    <t>Cost of money</t>
  </si>
  <si>
    <t>Annual maintenance (euro x 1000)</t>
  </si>
  <si>
    <t>Investment cost (euro x 1000)</t>
  </si>
  <si>
    <t>Options for new capacity (values in 100 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</si>
</sst>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#,##0\ &quot;€&quot;;[Red]\-#,##0\ &quot;€&quot;"/>
    <numFmt numFmtId="164" formatCode="&quot;£&quot;#,##0"/>
    <numFmt numFmtId="165" formatCode="0.000"/>
    <numFmt numFmtId="166" formatCode="0.0E+00"/>
    <numFmt numFmtId="167" formatCode="0.000000000"/>
    <numFmt numFmtId="168" formatCode="0.000000%"/>
    <numFmt numFmtId="169" formatCode="0.0000%"/>
    <numFmt numFmtId="170" formatCode="0.00000%"/>
    <numFmt numFmtId="171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Times New Roman"/>
      <family val="1"/>
    </font>
    <font>
      <b/>
      <i/>
      <sz val="10"/>
      <name val="Times New Roman"/>
      <family val="1"/>
    </font>
    <font>
      <sz val="10"/>
      <color indexed="54"/>
      <name val="Times New Roman"/>
      <family val="1"/>
    </font>
    <font>
      <u/>
      <sz val="11"/>
      <name val="Times New Roman"/>
      <family val="1"/>
    </font>
    <font>
      <b/>
      <sz val="10"/>
      <name val="Times New Roman"/>
      <family val="1"/>
    </font>
    <font>
      <sz val="10"/>
      <color indexed="48"/>
      <name val="Times New Roman"/>
      <family val="1"/>
    </font>
    <font>
      <i/>
      <sz val="10"/>
      <name val="Times New Roman"/>
      <family val="1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5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18">
    <xf numFmtId="0" fontId="0" fillId="0" borderId="0" xfId="0"/>
    <xf numFmtId="0" fontId="3" fillId="0" borderId="0" xfId="0" applyFont="1"/>
    <xf numFmtId="0" fontId="4" fillId="0" borderId="0" xfId="0" applyFont="1" applyAlignment="1">
      <alignment horizontal="right"/>
    </xf>
    <xf numFmtId="4" fontId="4" fillId="2" borderId="1" xfId="0" applyNumberFormat="1" applyFont="1" applyFill="1" applyBorder="1" applyAlignment="1">
      <alignment horizontal="center" vertical="center"/>
    </xf>
    <xf numFmtId="0" fontId="4" fillId="0" borderId="0" xfId="0" quotePrefix="1" applyFont="1" applyAlignment="1">
      <alignment horizontal="right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right"/>
    </xf>
    <xf numFmtId="0" fontId="3" fillId="0" borderId="0" xfId="0" applyFont="1" applyAlignment="1">
      <alignment horizontal="center"/>
    </xf>
    <xf numFmtId="4" fontId="3" fillId="2" borderId="5" xfId="0" applyNumberFormat="1" applyFont="1" applyFill="1" applyBorder="1" applyAlignment="1">
      <alignment horizontal="center"/>
    </xf>
    <xf numFmtId="4" fontId="3" fillId="2" borderId="7" xfId="0" applyNumberFormat="1" applyFont="1" applyFill="1" applyBorder="1" applyAlignment="1">
      <alignment horizontal="center"/>
    </xf>
    <xf numFmtId="4" fontId="3" fillId="2" borderId="10" xfId="0" applyNumberFormat="1" applyFont="1" applyFill="1" applyBorder="1" applyAlignment="1">
      <alignment horizontal="center"/>
    </xf>
    <xf numFmtId="0" fontId="3" fillId="0" borderId="0" xfId="0" quotePrefix="1" applyFont="1" applyAlignment="1">
      <alignment horizontal="center"/>
    </xf>
    <xf numFmtId="0" fontId="3" fillId="0" borderId="0" xfId="0" applyFont="1" applyAlignment="1">
      <alignment horizontal="centerContinuous"/>
    </xf>
    <xf numFmtId="0" fontId="7" fillId="0" borderId="0" xfId="0" applyFont="1"/>
    <xf numFmtId="4" fontId="4" fillId="2" borderId="1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center"/>
    </xf>
    <xf numFmtId="0" fontId="0" fillId="0" borderId="12" xfId="0" applyBorder="1"/>
    <xf numFmtId="0" fontId="2" fillId="0" borderId="16" xfId="0" applyFont="1" applyBorder="1"/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6" xfId="0" applyBorder="1"/>
    <xf numFmtId="0" fontId="0" fillId="0" borderId="4" xfId="0" applyBorder="1"/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5" xfId="0" applyFill="1" applyBorder="1"/>
    <xf numFmtId="0" fontId="0" fillId="3" borderId="10" xfId="0" applyFill="1" applyBorder="1"/>
    <xf numFmtId="0" fontId="0" fillId="3" borderId="17" xfId="0" applyFill="1" applyBorder="1"/>
    <xf numFmtId="0" fontId="0" fillId="3" borderId="1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5" xfId="0" applyFill="1" applyBorder="1" applyAlignment="1">
      <alignment vertical="center" wrapText="1"/>
    </xf>
    <xf numFmtId="0" fontId="0" fillId="3" borderId="10" xfId="0" applyFill="1" applyBorder="1" applyAlignment="1">
      <alignment vertical="center" wrapText="1"/>
    </xf>
    <xf numFmtId="10" fontId="0" fillId="0" borderId="11" xfId="1" applyNumberFormat="1" applyFont="1" applyBorder="1"/>
    <xf numFmtId="10" fontId="0" fillId="0" borderId="4" xfId="1" applyNumberFormat="1" applyFont="1" applyBorder="1"/>
    <xf numFmtId="0" fontId="0" fillId="0" borderId="11" xfId="0" applyBorder="1"/>
    <xf numFmtId="10" fontId="0" fillId="0" borderId="15" xfId="1" applyNumberFormat="1" applyFont="1" applyBorder="1"/>
    <xf numFmtId="10" fontId="0" fillId="0" borderId="9" xfId="1" applyNumberFormat="1" applyFont="1" applyBorder="1"/>
    <xf numFmtId="0" fontId="0" fillId="0" borderId="15" xfId="0" applyBorder="1"/>
    <xf numFmtId="0" fontId="0" fillId="0" borderId="9" xfId="0" applyBorder="1"/>
    <xf numFmtId="0" fontId="0" fillId="3" borderId="11" xfId="0" applyFill="1" applyBorder="1" applyAlignment="1">
      <alignment horizontal="center"/>
    </xf>
    <xf numFmtId="166" fontId="0" fillId="0" borderId="21" xfId="0" applyNumberFormat="1" applyBorder="1"/>
    <xf numFmtId="0" fontId="0" fillId="0" borderId="21" xfId="0" applyBorder="1"/>
    <xf numFmtId="0" fontId="11" fillId="0" borderId="22" xfId="0" applyFont="1" applyBorder="1" applyAlignment="1">
      <alignment horizontal="center"/>
    </xf>
    <xf numFmtId="0" fontId="11" fillId="0" borderId="22" xfId="0" applyFont="1" applyBorder="1" applyAlignment="1">
      <alignment horizontal="centerContinuous"/>
    </xf>
    <xf numFmtId="14" fontId="0" fillId="0" borderId="0" xfId="0" applyNumberFormat="1"/>
    <xf numFmtId="0" fontId="0" fillId="0" borderId="0" xfId="0" applyAlignment="1">
      <alignment wrapText="1"/>
    </xf>
    <xf numFmtId="167" fontId="0" fillId="0" borderId="0" xfId="0" applyNumberFormat="1"/>
    <xf numFmtId="9" fontId="0" fillId="0" borderId="0" xfId="1" applyFont="1"/>
    <xf numFmtId="0" fontId="0" fillId="0" borderId="17" xfId="0" applyBorder="1"/>
    <xf numFmtId="0" fontId="0" fillId="0" borderId="20" xfId="0" applyBorder="1"/>
    <xf numFmtId="0" fontId="0" fillId="0" borderId="10" xfId="0" applyBorder="1"/>
    <xf numFmtId="0" fontId="0" fillId="3" borderId="0" xfId="0" applyFill="1" applyAlignment="1">
      <alignment horizontal="center" vertical="center" wrapText="1"/>
    </xf>
    <xf numFmtId="1" fontId="0" fillId="0" borderId="23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1" fontId="0" fillId="0" borderId="24" xfId="0" applyNumberFormat="1" applyBorder="1" applyAlignment="1">
      <alignment horizontal="center"/>
    </xf>
    <xf numFmtId="1" fontId="0" fillId="0" borderId="25" xfId="0" applyNumberFormat="1" applyBorder="1" applyAlignment="1">
      <alignment horizontal="center"/>
    </xf>
    <xf numFmtId="1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1" fontId="0" fillId="0" borderId="28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29" xfId="0" applyNumberForma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40" xfId="0" applyBorder="1"/>
    <xf numFmtId="0" fontId="0" fillId="0" borderId="2" xfId="0" applyBorder="1" applyAlignment="1">
      <alignment horizontal="center" vertical="center"/>
    </xf>
    <xf numFmtId="171" fontId="0" fillId="0" borderId="0" xfId="0" applyNumberFormat="1"/>
    <xf numFmtId="0" fontId="0" fillId="0" borderId="41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2" xfId="0" applyBorder="1"/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0" borderId="44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46" xfId="0" applyNumberFormat="1" applyBorder="1" applyAlignment="1">
      <alignment horizontal="center" vertical="center"/>
    </xf>
    <xf numFmtId="1" fontId="0" fillId="0" borderId="47" xfId="0" applyNumberFormat="1" applyBorder="1" applyAlignment="1">
      <alignment horizontal="center" vertical="center"/>
    </xf>
    <xf numFmtId="1" fontId="0" fillId="0" borderId="48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/>
    </xf>
    <xf numFmtId="1" fontId="0" fillId="0" borderId="21" xfId="0" applyNumberFormat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45" xfId="0" applyNumberFormat="1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47" xfId="0" applyNumberFormat="1" applyBorder="1" applyAlignment="1">
      <alignment horizontal="center"/>
    </xf>
    <xf numFmtId="1" fontId="0" fillId="0" borderId="48" xfId="0" applyNumberFormat="1" applyBorder="1" applyAlignment="1">
      <alignment horizontal="center"/>
    </xf>
    <xf numFmtId="1" fontId="0" fillId="0" borderId="49" xfId="0" applyNumberFormat="1" applyBorder="1" applyAlignment="1">
      <alignment horizontal="center"/>
    </xf>
    <xf numFmtId="0" fontId="2" fillId="0" borderId="0" xfId="0" applyFont="1"/>
    <xf numFmtId="0" fontId="0" fillId="0" borderId="50" xfId="0" applyBorder="1" applyAlignment="1">
      <alignment horizontal="center"/>
    </xf>
    <xf numFmtId="0" fontId="0" fillId="0" borderId="21" xfId="0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51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46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8" xfId="0" applyBorder="1" applyAlignment="1">
      <alignment horizontal="center"/>
    </xf>
    <xf numFmtId="2" fontId="0" fillId="0" borderId="48" xfId="0" applyNumberForma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8" xfId="0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20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Fill="1"/>
    <xf numFmtId="0" fontId="3" fillId="0" borderId="0" xfId="0" applyFont="1" applyFill="1"/>
    <xf numFmtId="9" fontId="4" fillId="0" borderId="2" xfId="0" applyNumberFormat="1" applyFont="1" applyFill="1" applyBorder="1" applyAlignment="1">
      <alignment horizontal="center"/>
    </xf>
    <xf numFmtId="0" fontId="9" fillId="0" borderId="0" xfId="0" quotePrefix="1" applyFont="1" applyFill="1" applyAlignment="1">
      <alignment horizontal="left"/>
    </xf>
    <xf numFmtId="0" fontId="8" fillId="0" borderId="0" xfId="0" applyFont="1" applyFill="1" applyAlignment="1">
      <alignment horizontal="centerContinuous"/>
    </xf>
    <xf numFmtId="9" fontId="4" fillId="0" borderId="0" xfId="0" applyNumberFormat="1" applyFont="1" applyFill="1"/>
    <xf numFmtId="0" fontId="9" fillId="0" borderId="0" xfId="0" applyFont="1" applyFill="1" applyAlignment="1">
      <alignment horizontal="left"/>
    </xf>
    <xf numFmtId="0" fontId="3" fillId="0" borderId="0" xfId="0" applyFont="1" applyFill="1" applyAlignment="1">
      <alignment horizontal="centerContinuous"/>
    </xf>
    <xf numFmtId="0" fontId="0" fillId="0" borderId="0" xfId="0" applyFill="1"/>
    <xf numFmtId="0" fontId="3" fillId="0" borderId="0" xfId="0" applyFont="1" applyFill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3" fillId="0" borderId="0" xfId="0" quotePrefix="1" applyFont="1" applyFill="1" applyAlignment="1">
      <alignment horizontal="center"/>
    </xf>
    <xf numFmtId="1" fontId="3" fillId="0" borderId="9" xfId="0" applyNumberFormat="1" applyFont="1" applyFill="1" applyBorder="1" applyAlignment="1">
      <alignment horizontal="center"/>
    </xf>
    <xf numFmtId="1" fontId="4" fillId="0" borderId="8" xfId="0" applyNumberFormat="1" applyFont="1" applyFill="1" applyBorder="1" applyAlignment="1">
      <alignment horizontal="center"/>
    </xf>
    <xf numFmtId="1" fontId="3" fillId="0" borderId="0" xfId="0" applyNumberFormat="1" applyFont="1" applyFill="1" applyAlignment="1">
      <alignment horizontal="center"/>
    </xf>
    <xf numFmtId="1" fontId="4" fillId="0" borderId="6" xfId="0" applyNumberFormat="1" applyFont="1" applyFill="1" applyBorder="1" applyAlignment="1">
      <alignment horizontal="center"/>
    </xf>
    <xf numFmtId="1" fontId="3" fillId="0" borderId="4" xfId="0" applyNumberFormat="1" applyFont="1" applyFill="1" applyBorder="1" applyAlignment="1">
      <alignment horizontal="center"/>
    </xf>
    <xf numFmtId="1" fontId="4" fillId="0" borderId="3" xfId="0" applyNumberFormat="1" applyFont="1" applyFill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64" fontId="3" fillId="0" borderId="2" xfId="0" applyNumberFormat="1" applyFont="1" applyFill="1" applyBorder="1" applyAlignment="1">
      <alignment horizontal="center"/>
    </xf>
    <xf numFmtId="0" fontId="5" fillId="0" borderId="0" xfId="0" quotePrefix="1" applyFont="1" applyFill="1" applyAlignment="1">
      <alignment horizontal="left"/>
    </xf>
    <xf numFmtId="0" fontId="4" fillId="0" borderId="0" xfId="0" applyFont="1" applyFill="1" applyAlignment="1">
      <alignment horizontal="center"/>
    </xf>
    <xf numFmtId="4" fontId="4" fillId="0" borderId="1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right"/>
    </xf>
    <xf numFmtId="0" fontId="7" fillId="0" borderId="0" xfId="0" applyFont="1" applyFill="1"/>
    <xf numFmtId="4" fontId="3" fillId="0" borderId="10" xfId="0" applyNumberFormat="1" applyFont="1" applyFill="1" applyBorder="1" applyAlignment="1">
      <alignment horizontal="center"/>
    </xf>
    <xf numFmtId="4" fontId="3" fillId="0" borderId="7" xfId="0" applyNumberFormat="1" applyFont="1" applyFill="1" applyBorder="1" applyAlignment="1">
      <alignment horizontal="center"/>
    </xf>
    <xf numFmtId="4" fontId="3" fillId="0" borderId="5" xfId="0" applyNumberFormat="1" applyFont="1" applyFill="1" applyBorder="1" applyAlignment="1">
      <alignment horizontal="center"/>
    </xf>
    <xf numFmtId="0" fontId="3" fillId="0" borderId="0" xfId="0" quotePrefix="1" applyFont="1" applyFill="1" applyAlignment="1">
      <alignment horizontal="right"/>
    </xf>
    <xf numFmtId="0" fontId="4" fillId="0" borderId="0" xfId="0" quotePrefix="1" applyFont="1" applyFill="1" applyAlignment="1">
      <alignment horizontal="right"/>
    </xf>
    <xf numFmtId="4" fontId="4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right"/>
    </xf>
    <xf numFmtId="0" fontId="0" fillId="0" borderId="0" xfId="0" applyFill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2" fillId="0" borderId="15" xfId="0" applyFont="1" applyFill="1" applyBorder="1"/>
    <xf numFmtId="165" fontId="2" fillId="0" borderId="17" xfId="0" applyNumberFormat="1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10" fillId="0" borderId="0" xfId="0" applyFont="1" applyFill="1"/>
    <xf numFmtId="0" fontId="0" fillId="0" borderId="11" xfId="0" applyFill="1" applyBorder="1" applyAlignment="1">
      <alignment horizontal="right"/>
    </xf>
    <xf numFmtId="165" fontId="0" fillId="0" borderId="0" xfId="0" applyNumberFormat="1" applyFill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 vertical="center"/>
    </xf>
    <xf numFmtId="0" fontId="2" fillId="0" borderId="15" xfId="0" applyFont="1" applyFill="1" applyBorder="1" applyAlignment="1">
      <alignment horizontal="right"/>
    </xf>
    <xf numFmtId="165" fontId="2" fillId="0" borderId="13" xfId="0" applyNumberFormat="1" applyFont="1" applyFill="1" applyBorder="1" applyAlignment="1">
      <alignment horizontal="center"/>
    </xf>
    <xf numFmtId="0" fontId="10" fillId="0" borderId="13" xfId="0" applyFont="1" applyFill="1" applyBorder="1" applyAlignment="1">
      <alignment horizontal="center" vertical="center"/>
    </xf>
    <xf numFmtId="165" fontId="10" fillId="0" borderId="13" xfId="0" applyNumberFormat="1" applyFont="1" applyFill="1" applyBorder="1" applyAlignment="1">
      <alignment horizontal="center" vertical="center"/>
    </xf>
    <xf numFmtId="165" fontId="10" fillId="0" borderId="0" xfId="0" applyNumberFormat="1" applyFont="1" applyFill="1"/>
    <xf numFmtId="165" fontId="0" fillId="0" borderId="11" xfId="0" applyNumberFormat="1" applyFill="1" applyBorder="1" applyAlignment="1">
      <alignment horizontal="center"/>
    </xf>
    <xf numFmtId="165" fontId="10" fillId="0" borderId="12" xfId="0" applyNumberFormat="1" applyFont="1" applyFill="1" applyBorder="1" applyAlignment="1">
      <alignment horizontal="center"/>
    </xf>
    <xf numFmtId="165" fontId="10" fillId="0" borderId="13" xfId="0" applyNumberFormat="1" applyFont="1" applyFill="1" applyBorder="1" applyAlignment="1">
      <alignment horizontal="center"/>
    </xf>
    <xf numFmtId="165" fontId="0" fillId="0" borderId="0" xfId="0" applyNumberFormat="1" applyFill="1"/>
    <xf numFmtId="2" fontId="0" fillId="0" borderId="17" xfId="0" applyNumberFormat="1" applyFill="1" applyBorder="1"/>
    <xf numFmtId="0" fontId="0" fillId="0" borderId="17" xfId="0" applyFill="1" applyBorder="1"/>
    <xf numFmtId="2" fontId="0" fillId="0" borderId="17" xfId="1" applyNumberFormat="1" applyFont="1" applyFill="1" applyBorder="1"/>
    <xf numFmtId="2" fontId="0" fillId="0" borderId="17" xfId="0" applyNumberFormat="1" applyBorder="1"/>
    <xf numFmtId="0" fontId="0" fillId="0" borderId="17" xfId="0" applyFill="1" applyBorder="1" applyAlignment="1">
      <alignment wrapText="1"/>
    </xf>
    <xf numFmtId="168" fontId="0" fillId="0" borderId="17" xfId="1" applyNumberFormat="1" applyFont="1" applyFill="1" applyBorder="1" applyAlignment="1">
      <alignment wrapText="1"/>
    </xf>
    <xf numFmtId="9" fontId="0" fillId="0" borderId="17" xfId="1" applyFont="1" applyFill="1" applyBorder="1" applyAlignment="1">
      <alignment wrapText="1"/>
    </xf>
    <xf numFmtId="169" fontId="0" fillId="0" borderId="17" xfId="1" applyNumberFormat="1" applyFont="1" applyFill="1" applyBorder="1"/>
    <xf numFmtId="10" fontId="0" fillId="0" borderId="17" xfId="1" applyNumberFormat="1" applyFont="1" applyFill="1" applyBorder="1"/>
    <xf numFmtId="0" fontId="0" fillId="0" borderId="17" xfId="0" applyBorder="1" applyAlignment="1">
      <alignment wrapText="1"/>
    </xf>
    <xf numFmtId="170" fontId="0" fillId="0" borderId="17" xfId="1" applyNumberFormat="1" applyFont="1" applyBorder="1" applyAlignment="1">
      <alignment wrapText="1"/>
    </xf>
    <xf numFmtId="9" fontId="0" fillId="0" borderId="17" xfId="1" applyFont="1" applyBorder="1" applyAlignment="1">
      <alignment wrapText="1"/>
    </xf>
    <xf numFmtId="10" fontId="0" fillId="0" borderId="17" xfId="1" applyNumberFormat="1" applyFont="1" applyBorder="1"/>
    <xf numFmtId="0" fontId="0" fillId="4" borderId="17" xfId="0" applyFill="1" applyBorder="1"/>
    <xf numFmtId="0" fontId="0" fillId="0" borderId="0" xfId="0" applyFill="1" applyBorder="1"/>
    <xf numFmtId="0" fontId="0" fillId="0" borderId="58" xfId="0" applyFill="1" applyBorder="1" applyAlignment="1">
      <alignment horizontal="center" vertical="center" wrapText="1"/>
    </xf>
    <xf numFmtId="0" fontId="0" fillId="0" borderId="58" xfId="0" applyFill="1" applyBorder="1" applyAlignment="1">
      <alignment horizontal="center" vertical="center"/>
    </xf>
    <xf numFmtId="0" fontId="0" fillId="0" borderId="2" xfId="0" applyFill="1" applyBorder="1"/>
    <xf numFmtId="0" fontId="0" fillId="0" borderId="56" xfId="0" applyFill="1" applyBorder="1" applyAlignment="1">
      <alignment horizontal="center" vertical="center"/>
    </xf>
    <xf numFmtId="0" fontId="0" fillId="0" borderId="55" xfId="0" applyFill="1" applyBorder="1" applyAlignment="1">
      <alignment horizontal="center" vertical="center"/>
    </xf>
    <xf numFmtId="0" fontId="0" fillId="0" borderId="53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0" fillId="0" borderId="40" xfId="0" applyFill="1" applyBorder="1"/>
    <xf numFmtId="0" fontId="0" fillId="0" borderId="33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171" fontId="0" fillId="0" borderId="29" xfId="0" applyNumberFormat="1" applyFill="1" applyBorder="1" applyAlignment="1">
      <alignment horizontal="center" vertical="center"/>
    </xf>
    <xf numFmtId="171" fontId="0" fillId="0" borderId="2" xfId="0" applyNumberFormat="1" applyFill="1" applyBorder="1" applyAlignment="1">
      <alignment horizontal="center" vertical="center"/>
    </xf>
    <xf numFmtId="171" fontId="0" fillId="0" borderId="28" xfId="0" applyNumberFormat="1" applyFill="1" applyBorder="1" applyAlignment="1">
      <alignment horizontal="center" vertical="center"/>
    </xf>
    <xf numFmtId="1" fontId="0" fillId="0" borderId="29" xfId="0" applyNumberFormat="1" applyFill="1" applyBorder="1" applyAlignment="1">
      <alignment horizontal="center" vertical="center"/>
    </xf>
    <xf numFmtId="1" fontId="0" fillId="0" borderId="2" xfId="0" applyNumberFormat="1" applyFill="1" applyBorder="1" applyAlignment="1">
      <alignment horizontal="center" vertical="center"/>
    </xf>
    <xf numFmtId="1" fontId="0" fillId="0" borderId="28" xfId="0" applyNumberFormat="1" applyFill="1" applyBorder="1" applyAlignment="1">
      <alignment horizontal="center" vertical="center"/>
    </xf>
    <xf numFmtId="0" fontId="0" fillId="0" borderId="29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6" fontId="0" fillId="0" borderId="26" xfId="0" applyNumberFormat="1" applyFill="1" applyBorder="1" applyAlignment="1">
      <alignment horizontal="center" vertical="center"/>
    </xf>
    <xf numFmtId="6" fontId="0" fillId="0" borderId="25" xfId="0" applyNumberFormat="1" applyFill="1" applyBorder="1" applyAlignment="1">
      <alignment horizontal="center" vertical="center"/>
    </xf>
    <xf numFmtId="6" fontId="0" fillId="0" borderId="24" xfId="0" applyNumberForma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1" fontId="0" fillId="0" borderId="29" xfId="0" applyNumberFormat="1" applyFill="1" applyBorder="1" applyAlignment="1">
      <alignment horizontal="center"/>
    </xf>
    <xf numFmtId="1" fontId="0" fillId="0" borderId="2" xfId="0" applyNumberFormat="1" applyFill="1" applyBorder="1" applyAlignment="1">
      <alignment horizontal="center"/>
    </xf>
    <xf numFmtId="1" fontId="0" fillId="0" borderId="28" xfId="0" applyNumberFormat="1" applyFill="1" applyBorder="1" applyAlignment="1">
      <alignment horizontal="center"/>
    </xf>
    <xf numFmtId="0" fontId="0" fillId="0" borderId="58" xfId="0" applyFill="1" applyBorder="1" applyAlignment="1">
      <alignment horizontal="center" wrapText="1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0" fontId="0" fillId="0" borderId="0" xfId="0" applyFill="1" applyAlignment="1">
      <alignment horizontal="center"/>
    </xf>
    <xf numFmtId="0" fontId="0" fillId="0" borderId="49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0" fillId="0" borderId="43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49" xfId="0" applyFill="1" applyBorder="1" applyAlignment="1">
      <alignment horizontal="center"/>
    </xf>
    <xf numFmtId="2" fontId="0" fillId="0" borderId="48" xfId="0" applyNumberFormat="1" applyFill="1" applyBorder="1" applyAlignment="1">
      <alignment horizontal="center"/>
    </xf>
    <xf numFmtId="0" fontId="0" fillId="0" borderId="47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52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45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44" xfId="0" applyFill="1" applyBorder="1" applyAlignment="1">
      <alignment horizontal="center"/>
    </xf>
    <xf numFmtId="2" fontId="0" fillId="0" borderId="21" xfId="0" applyNumberFormat="1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1" fontId="0" fillId="0" borderId="49" xfId="0" applyNumberFormat="1" applyFill="1" applyBorder="1" applyAlignment="1">
      <alignment horizontal="center"/>
    </xf>
    <xf numFmtId="1" fontId="0" fillId="0" borderId="48" xfId="0" applyNumberFormat="1" applyFill="1" applyBorder="1" applyAlignment="1">
      <alignment horizontal="center"/>
    </xf>
    <xf numFmtId="1" fontId="0" fillId="0" borderId="47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46" xfId="0" applyNumberFormat="1" applyFill="1" applyBorder="1" applyAlignment="1">
      <alignment horizontal="center"/>
    </xf>
    <xf numFmtId="1" fontId="0" fillId="0" borderId="45" xfId="0" applyNumberFormat="1" applyFill="1" applyBorder="1" applyAlignment="1">
      <alignment horizontal="center"/>
    </xf>
    <xf numFmtId="1" fontId="0" fillId="0" borderId="44" xfId="0" applyNumberFormat="1" applyFill="1" applyBorder="1" applyAlignment="1">
      <alignment horizontal="center"/>
    </xf>
    <xf numFmtId="1" fontId="0" fillId="0" borderId="21" xfId="0" applyNumberFormat="1" applyFill="1" applyBorder="1" applyAlignment="1">
      <alignment horizontal="center"/>
    </xf>
    <xf numFmtId="1" fontId="0" fillId="0" borderId="43" xfId="0" applyNumberFormat="1" applyFill="1" applyBorder="1" applyAlignment="1">
      <alignment horizontal="center"/>
    </xf>
    <xf numFmtId="1" fontId="0" fillId="0" borderId="49" xfId="0" applyNumberFormat="1" applyFill="1" applyBorder="1" applyAlignment="1">
      <alignment horizontal="center" vertical="center"/>
    </xf>
    <xf numFmtId="1" fontId="0" fillId="0" borderId="48" xfId="0" applyNumberFormat="1" applyFill="1" applyBorder="1" applyAlignment="1">
      <alignment horizontal="center" vertical="center"/>
    </xf>
    <xf numFmtId="1" fontId="0" fillId="0" borderId="47" xfId="0" applyNumberFormat="1" applyFill="1" applyBorder="1" applyAlignment="1">
      <alignment horizontal="center" vertical="center"/>
    </xf>
    <xf numFmtId="1" fontId="0" fillId="0" borderId="46" xfId="0" applyNumberFormat="1" applyFill="1" applyBorder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1" fontId="0" fillId="0" borderId="45" xfId="0" applyNumberFormat="1" applyFill="1" applyBorder="1" applyAlignment="1">
      <alignment horizontal="center" vertical="center"/>
    </xf>
    <xf numFmtId="1" fontId="0" fillId="0" borderId="44" xfId="0" applyNumberFormat="1" applyFill="1" applyBorder="1" applyAlignment="1">
      <alignment horizontal="center" vertical="center"/>
    </xf>
    <xf numFmtId="1" fontId="0" fillId="0" borderId="21" xfId="0" applyNumberFormat="1" applyFill="1" applyBorder="1" applyAlignment="1">
      <alignment horizontal="center" vertical="center"/>
    </xf>
    <xf numFmtId="1" fontId="0" fillId="0" borderId="43" xfId="0" applyNumberFormat="1" applyFill="1" applyBorder="1" applyAlignment="1">
      <alignment horizontal="center" vertical="center"/>
    </xf>
    <xf numFmtId="171" fontId="0" fillId="0" borderId="0" xfId="0" applyNumberFormat="1" applyFill="1"/>
    <xf numFmtId="0" fontId="0" fillId="0" borderId="37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1" fontId="0" fillId="0" borderId="26" xfId="0" applyNumberFormat="1" applyFill="1" applyBorder="1" applyAlignment="1">
      <alignment horizontal="center"/>
    </xf>
    <xf numFmtId="1" fontId="0" fillId="0" borderId="25" xfId="0" applyNumberFormat="1" applyFill="1" applyBorder="1" applyAlignment="1">
      <alignment horizontal="center"/>
    </xf>
    <xf numFmtId="1" fontId="0" fillId="0" borderId="24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" fontId="0" fillId="0" borderId="23" xfId="0" applyNumberFormat="1" applyFill="1" applyBorder="1" applyAlignment="1">
      <alignment horizontal="center"/>
    </xf>
  </cellXfs>
  <cellStyles count="2">
    <cellStyle name="Normale" xfId="0" builtinId="0"/>
    <cellStyle name="Percentuale" xfId="1" builtinId="5"/>
  </cellStyles>
  <dxfs count="2"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NPV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'Monte Carlo Simulation Solution'!$B$135:$H$135</c:f>
              <c:numCache>
                <c:formatCode>General</c:formatCode>
                <c:ptCount val="7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</c:numCache>
            </c:numRef>
          </c:cat>
          <c:val>
            <c:numRef>
              <c:f>'Monte Carlo Simulation Solution'!$B$141:$H$141</c:f>
              <c:numCache>
                <c:formatCode>0</c:formatCode>
                <c:ptCount val="7"/>
                <c:pt idx="0">
                  <c:v>9362.5812664278819</c:v>
                </c:pt>
                <c:pt idx="1">
                  <c:v>19725.162532855764</c:v>
                </c:pt>
                <c:pt idx="2">
                  <c:v>30087.743799283653</c:v>
                </c:pt>
                <c:pt idx="3">
                  <c:v>37450.325065711528</c:v>
                </c:pt>
                <c:pt idx="4">
                  <c:v>43268.559346302434</c:v>
                </c:pt>
                <c:pt idx="5">
                  <c:v>48421.608053422839</c:v>
                </c:pt>
                <c:pt idx="6">
                  <c:v>49646.323121660607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FC-4D12-913B-9EE89F48F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55104"/>
        <c:axId val="98965760"/>
      </c:lineChart>
      <c:catAx>
        <c:axId val="9385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</a:t>
                </a:r>
                <a:r>
                  <a:rPr lang="it-IT" baseline="0"/>
                  <a:t> expansion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5760"/>
        <c:crosses val="autoZero"/>
        <c:auto val="1"/>
        <c:lblAlgn val="ctr"/>
        <c:lblOffset val="100"/>
        <c:noMultiLvlLbl val="0"/>
      </c:catAx>
      <c:valAx>
        <c:axId val="989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NPV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5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680643" cy="2536135"/>
    <xdr:pic>
      <xdr:nvPicPr>
        <xdr:cNvPr id="2" name="Picture 1">
          <a:extLst>
            <a:ext uri="{FF2B5EF4-FFF2-40B4-BE49-F238E27FC236}">
              <a16:creationId xmlns:a16="http://schemas.microsoft.com/office/drawing/2014/main" id="{8DB88261-F3B5-457B-8A9C-283BAD8AF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664" t="21967" r="10058" b="18689"/>
        <a:stretch>
          <a:fillRect/>
        </a:stretch>
      </xdr:blipFill>
      <xdr:spPr bwMode="auto">
        <a:xfrm>
          <a:off x="0" y="0"/>
          <a:ext cx="5680643" cy="253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680643" cy="2536135"/>
    <xdr:pic>
      <xdr:nvPicPr>
        <xdr:cNvPr id="2" name="Picture 1">
          <a:extLst>
            <a:ext uri="{FF2B5EF4-FFF2-40B4-BE49-F238E27FC236}">
              <a16:creationId xmlns:a16="http://schemas.microsoft.com/office/drawing/2014/main" id="{99A42A96-C02F-4320-838E-AC2904D59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664" t="21967" r="10058" b="18689"/>
        <a:stretch>
          <a:fillRect/>
        </a:stretch>
      </xdr:blipFill>
      <xdr:spPr bwMode="auto">
        <a:xfrm>
          <a:off x="0" y="0"/>
          <a:ext cx="5680643" cy="253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</xdr:rowOff>
    </xdr:from>
    <xdr:ext cx="6785048" cy="2242184"/>
    <xdr:pic>
      <xdr:nvPicPr>
        <xdr:cNvPr id="2" name="Picture 1">
          <a:extLst>
            <a:ext uri="{FF2B5EF4-FFF2-40B4-BE49-F238E27FC236}">
              <a16:creationId xmlns:a16="http://schemas.microsoft.com/office/drawing/2014/main" id="{C044BA6E-1742-4FED-94B4-945C5FA48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8205" t="14648" r="8435" b="40430"/>
        <a:stretch>
          <a:fillRect/>
        </a:stretch>
      </xdr:blipFill>
      <xdr:spPr bwMode="auto">
        <a:xfrm>
          <a:off x="0" y="1"/>
          <a:ext cx="6785048" cy="22421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0</xdr:col>
      <xdr:colOff>0</xdr:colOff>
      <xdr:row>12</xdr:row>
      <xdr:rowOff>0</xdr:rowOff>
    </xdr:from>
    <xdr:ext cx="6753225" cy="1598822"/>
    <xdr:pic>
      <xdr:nvPicPr>
        <xdr:cNvPr id="3" name="Picture 2">
          <a:extLst>
            <a:ext uri="{FF2B5EF4-FFF2-40B4-BE49-F238E27FC236}">
              <a16:creationId xmlns:a16="http://schemas.microsoft.com/office/drawing/2014/main" id="{A5463BF3-1D14-4B72-B5A0-334747F1E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7844" t="24089" r="14384" b="46289"/>
        <a:stretch>
          <a:fillRect/>
        </a:stretch>
      </xdr:blipFill>
      <xdr:spPr bwMode="auto">
        <a:xfrm>
          <a:off x="0" y="2194560"/>
          <a:ext cx="6753225" cy="1598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</xdr:rowOff>
    </xdr:from>
    <xdr:ext cx="6785048" cy="2242184"/>
    <xdr:pic>
      <xdr:nvPicPr>
        <xdr:cNvPr id="2" name="Picture 1">
          <a:extLst>
            <a:ext uri="{FF2B5EF4-FFF2-40B4-BE49-F238E27FC236}">
              <a16:creationId xmlns:a16="http://schemas.microsoft.com/office/drawing/2014/main" id="{2C200021-D550-4E8C-A887-8062BF071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8205" t="14648" r="8435" b="40430"/>
        <a:stretch>
          <a:fillRect/>
        </a:stretch>
      </xdr:blipFill>
      <xdr:spPr bwMode="auto">
        <a:xfrm>
          <a:off x="0" y="1"/>
          <a:ext cx="6785048" cy="22421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0</xdr:col>
      <xdr:colOff>0</xdr:colOff>
      <xdr:row>12</xdr:row>
      <xdr:rowOff>0</xdr:rowOff>
    </xdr:from>
    <xdr:ext cx="6753225" cy="1598822"/>
    <xdr:pic>
      <xdr:nvPicPr>
        <xdr:cNvPr id="3" name="Picture 2">
          <a:extLst>
            <a:ext uri="{FF2B5EF4-FFF2-40B4-BE49-F238E27FC236}">
              <a16:creationId xmlns:a16="http://schemas.microsoft.com/office/drawing/2014/main" id="{15B6C02E-BBF4-4F86-8898-0EDBC4AD1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7844" t="24089" r="14384" b="46289"/>
        <a:stretch>
          <a:fillRect/>
        </a:stretch>
      </xdr:blipFill>
      <xdr:spPr bwMode="auto">
        <a:xfrm>
          <a:off x="0" y="2194560"/>
          <a:ext cx="6753225" cy="1598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832272" cy="551569"/>
    <xdr:pic>
      <xdr:nvPicPr>
        <xdr:cNvPr id="2" name="Picture 1">
          <a:extLst>
            <a:ext uri="{FF2B5EF4-FFF2-40B4-BE49-F238E27FC236}">
              <a16:creationId xmlns:a16="http://schemas.microsoft.com/office/drawing/2014/main" id="{D4D32886-BBAE-4FCD-97FA-172A8359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2006" t="14584" r="12152" b="75520"/>
        <a:stretch>
          <a:fillRect/>
        </a:stretch>
      </xdr:blipFill>
      <xdr:spPr bwMode="auto">
        <a:xfrm>
          <a:off x="0" y="0"/>
          <a:ext cx="7832272" cy="551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0</xdr:col>
      <xdr:colOff>0</xdr:colOff>
      <xdr:row>2</xdr:row>
      <xdr:rowOff>176892</xdr:rowOff>
    </xdr:from>
    <xdr:ext cx="7883678" cy="2647951"/>
    <xdr:pic>
      <xdr:nvPicPr>
        <xdr:cNvPr id="3" name="Picture 2">
          <a:extLst>
            <a:ext uri="{FF2B5EF4-FFF2-40B4-BE49-F238E27FC236}">
              <a16:creationId xmlns:a16="http://schemas.microsoft.com/office/drawing/2014/main" id="{EF9745D1-FFD4-4ADE-8778-9BBBA7F20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1974" t="22507" r="10142" b="28943"/>
        <a:stretch>
          <a:fillRect/>
        </a:stretch>
      </xdr:blipFill>
      <xdr:spPr bwMode="auto">
        <a:xfrm>
          <a:off x="0" y="542652"/>
          <a:ext cx="7883678" cy="2647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9525</xdr:colOff>
      <xdr:row>23</xdr:row>
      <xdr:rowOff>0</xdr:rowOff>
    </xdr:from>
    <xdr:to>
      <xdr:col>8</xdr:col>
      <xdr:colOff>19050</xdr:colOff>
      <xdr:row>24</xdr:row>
      <xdr:rowOff>180975</xdr:rowOff>
    </xdr:to>
    <xdr:sp macro="" textlink="">
      <xdr:nvSpPr>
        <xdr:cNvPr id="4" name="Ovale 3">
          <a:extLst>
            <a:ext uri="{FF2B5EF4-FFF2-40B4-BE49-F238E27FC236}">
              <a16:creationId xmlns:a16="http://schemas.microsoft.com/office/drawing/2014/main" id="{104EB5DA-E962-4EDB-9DC3-23CE9AB04121}"/>
            </a:ext>
          </a:extLst>
        </xdr:cNvPr>
        <xdr:cNvSpPr/>
      </xdr:nvSpPr>
      <xdr:spPr>
        <a:xfrm>
          <a:off x="4276725" y="4206240"/>
          <a:ext cx="619125" cy="36385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it-IT" sz="1100"/>
        </a:p>
      </xdr:txBody>
    </xdr:sp>
    <xdr:clientData/>
  </xdr:twoCellAnchor>
  <xdr:twoCellAnchor>
    <xdr:from>
      <xdr:col>7</xdr:col>
      <xdr:colOff>0</xdr:colOff>
      <xdr:row>26</xdr:row>
      <xdr:rowOff>180975</xdr:rowOff>
    </xdr:from>
    <xdr:to>
      <xdr:col>8</xdr:col>
      <xdr:colOff>9525</xdr:colOff>
      <xdr:row>28</xdr:row>
      <xdr:rowOff>171450</xdr:rowOff>
    </xdr:to>
    <xdr:sp macro="" textlink="">
      <xdr:nvSpPr>
        <xdr:cNvPr id="5" name="Ovale 4">
          <a:extLst>
            <a:ext uri="{FF2B5EF4-FFF2-40B4-BE49-F238E27FC236}">
              <a16:creationId xmlns:a16="http://schemas.microsoft.com/office/drawing/2014/main" id="{973EDB18-F08A-4788-A3AB-E83D2249CE7A}"/>
            </a:ext>
          </a:extLst>
        </xdr:cNvPr>
        <xdr:cNvSpPr/>
      </xdr:nvSpPr>
      <xdr:spPr>
        <a:xfrm>
          <a:off x="4267200" y="4935855"/>
          <a:ext cx="619125" cy="35623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it-IT" sz="1100"/>
        </a:p>
      </xdr:txBody>
    </xdr:sp>
    <xdr:clientData/>
  </xdr:twoCellAnchor>
  <xdr:twoCellAnchor>
    <xdr:from>
      <xdr:col>4</xdr:col>
      <xdr:colOff>0</xdr:colOff>
      <xdr:row>32</xdr:row>
      <xdr:rowOff>0</xdr:rowOff>
    </xdr:from>
    <xdr:to>
      <xdr:col>5</xdr:col>
      <xdr:colOff>9525</xdr:colOff>
      <xdr:row>33</xdr:row>
      <xdr:rowOff>180975</xdr:rowOff>
    </xdr:to>
    <xdr:sp macro="" textlink="">
      <xdr:nvSpPr>
        <xdr:cNvPr id="6" name="Ovale 5">
          <a:extLst>
            <a:ext uri="{FF2B5EF4-FFF2-40B4-BE49-F238E27FC236}">
              <a16:creationId xmlns:a16="http://schemas.microsoft.com/office/drawing/2014/main" id="{FA3FE886-A615-4E47-9291-72A529A7CE39}"/>
            </a:ext>
          </a:extLst>
        </xdr:cNvPr>
        <xdr:cNvSpPr/>
      </xdr:nvSpPr>
      <xdr:spPr>
        <a:xfrm>
          <a:off x="2438400" y="5852160"/>
          <a:ext cx="619125" cy="36385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it-IT" sz="1100"/>
        </a:p>
      </xdr:txBody>
    </xdr:sp>
    <xdr:clientData/>
  </xdr:twoCellAnchor>
  <xdr:twoCellAnchor>
    <xdr:from>
      <xdr:col>4</xdr:col>
      <xdr:colOff>0</xdr:colOff>
      <xdr:row>25</xdr:row>
      <xdr:rowOff>0</xdr:rowOff>
    </xdr:from>
    <xdr:to>
      <xdr:col>5</xdr:col>
      <xdr:colOff>9525</xdr:colOff>
      <xdr:row>26</xdr:row>
      <xdr:rowOff>180975</xdr:rowOff>
    </xdr:to>
    <xdr:sp macro="" textlink="">
      <xdr:nvSpPr>
        <xdr:cNvPr id="7" name="Ovale 6">
          <a:extLst>
            <a:ext uri="{FF2B5EF4-FFF2-40B4-BE49-F238E27FC236}">
              <a16:creationId xmlns:a16="http://schemas.microsoft.com/office/drawing/2014/main" id="{0A7CE2CA-9EF9-4A50-A1B8-29351C4DBECF}"/>
            </a:ext>
          </a:extLst>
        </xdr:cNvPr>
        <xdr:cNvSpPr/>
      </xdr:nvSpPr>
      <xdr:spPr>
        <a:xfrm>
          <a:off x="2438400" y="4572000"/>
          <a:ext cx="619125" cy="36385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it-IT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832272" cy="551569"/>
    <xdr:pic>
      <xdr:nvPicPr>
        <xdr:cNvPr id="2" name="Picture 1">
          <a:extLst>
            <a:ext uri="{FF2B5EF4-FFF2-40B4-BE49-F238E27FC236}">
              <a16:creationId xmlns:a16="http://schemas.microsoft.com/office/drawing/2014/main" id="{304FAFFA-A8BD-4D3C-8674-953B76AF2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2006" t="14584" r="12152" b="75520"/>
        <a:stretch>
          <a:fillRect/>
        </a:stretch>
      </xdr:blipFill>
      <xdr:spPr bwMode="auto">
        <a:xfrm>
          <a:off x="0" y="0"/>
          <a:ext cx="7832272" cy="551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0</xdr:col>
      <xdr:colOff>0</xdr:colOff>
      <xdr:row>2</xdr:row>
      <xdr:rowOff>176892</xdr:rowOff>
    </xdr:from>
    <xdr:ext cx="7883678" cy="2647951"/>
    <xdr:pic>
      <xdr:nvPicPr>
        <xdr:cNvPr id="3" name="Picture 2">
          <a:extLst>
            <a:ext uri="{FF2B5EF4-FFF2-40B4-BE49-F238E27FC236}">
              <a16:creationId xmlns:a16="http://schemas.microsoft.com/office/drawing/2014/main" id="{A91DA1FE-CB19-4EBE-BE33-8AB0184B3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1974" t="22507" r="10142" b="28943"/>
        <a:stretch>
          <a:fillRect/>
        </a:stretch>
      </xdr:blipFill>
      <xdr:spPr bwMode="auto">
        <a:xfrm>
          <a:off x="0" y="542652"/>
          <a:ext cx="7883678" cy="2647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9525</xdr:colOff>
      <xdr:row>23</xdr:row>
      <xdr:rowOff>0</xdr:rowOff>
    </xdr:from>
    <xdr:to>
      <xdr:col>8</xdr:col>
      <xdr:colOff>19050</xdr:colOff>
      <xdr:row>24</xdr:row>
      <xdr:rowOff>180975</xdr:rowOff>
    </xdr:to>
    <xdr:sp macro="" textlink="">
      <xdr:nvSpPr>
        <xdr:cNvPr id="4" name="Ovale 3">
          <a:extLst>
            <a:ext uri="{FF2B5EF4-FFF2-40B4-BE49-F238E27FC236}">
              <a16:creationId xmlns:a16="http://schemas.microsoft.com/office/drawing/2014/main" id="{3F4A2ACD-B630-45FD-BBA1-B6C0BDEB023F}"/>
            </a:ext>
          </a:extLst>
        </xdr:cNvPr>
        <xdr:cNvSpPr/>
      </xdr:nvSpPr>
      <xdr:spPr>
        <a:xfrm>
          <a:off x="4276725" y="4206240"/>
          <a:ext cx="619125" cy="36385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it-IT" sz="1100"/>
        </a:p>
      </xdr:txBody>
    </xdr:sp>
    <xdr:clientData/>
  </xdr:twoCellAnchor>
  <xdr:twoCellAnchor>
    <xdr:from>
      <xdr:col>7</xdr:col>
      <xdr:colOff>0</xdr:colOff>
      <xdr:row>26</xdr:row>
      <xdr:rowOff>180975</xdr:rowOff>
    </xdr:from>
    <xdr:to>
      <xdr:col>8</xdr:col>
      <xdr:colOff>9525</xdr:colOff>
      <xdr:row>28</xdr:row>
      <xdr:rowOff>171450</xdr:rowOff>
    </xdr:to>
    <xdr:sp macro="" textlink="">
      <xdr:nvSpPr>
        <xdr:cNvPr id="5" name="Ovale 4">
          <a:extLst>
            <a:ext uri="{FF2B5EF4-FFF2-40B4-BE49-F238E27FC236}">
              <a16:creationId xmlns:a16="http://schemas.microsoft.com/office/drawing/2014/main" id="{A7AF20B0-F7AD-4108-B195-22CE81628921}"/>
            </a:ext>
          </a:extLst>
        </xdr:cNvPr>
        <xdr:cNvSpPr/>
      </xdr:nvSpPr>
      <xdr:spPr>
        <a:xfrm>
          <a:off x="4267200" y="4935855"/>
          <a:ext cx="619125" cy="35623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it-IT" sz="1100"/>
        </a:p>
      </xdr:txBody>
    </xdr:sp>
    <xdr:clientData/>
  </xdr:twoCellAnchor>
  <xdr:twoCellAnchor>
    <xdr:from>
      <xdr:col>4</xdr:col>
      <xdr:colOff>0</xdr:colOff>
      <xdr:row>32</xdr:row>
      <xdr:rowOff>0</xdr:rowOff>
    </xdr:from>
    <xdr:to>
      <xdr:col>5</xdr:col>
      <xdr:colOff>9525</xdr:colOff>
      <xdr:row>33</xdr:row>
      <xdr:rowOff>180975</xdr:rowOff>
    </xdr:to>
    <xdr:sp macro="" textlink="">
      <xdr:nvSpPr>
        <xdr:cNvPr id="6" name="Ovale 5">
          <a:extLst>
            <a:ext uri="{FF2B5EF4-FFF2-40B4-BE49-F238E27FC236}">
              <a16:creationId xmlns:a16="http://schemas.microsoft.com/office/drawing/2014/main" id="{FD2B1236-8AD4-415D-A0F2-38B6E6A9A5B5}"/>
            </a:ext>
          </a:extLst>
        </xdr:cNvPr>
        <xdr:cNvSpPr/>
      </xdr:nvSpPr>
      <xdr:spPr>
        <a:xfrm>
          <a:off x="2438400" y="5852160"/>
          <a:ext cx="619125" cy="36385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it-IT" sz="1100"/>
        </a:p>
      </xdr:txBody>
    </xdr:sp>
    <xdr:clientData/>
  </xdr:twoCellAnchor>
  <xdr:twoCellAnchor>
    <xdr:from>
      <xdr:col>4</xdr:col>
      <xdr:colOff>0</xdr:colOff>
      <xdr:row>25</xdr:row>
      <xdr:rowOff>0</xdr:rowOff>
    </xdr:from>
    <xdr:to>
      <xdr:col>5</xdr:col>
      <xdr:colOff>9525</xdr:colOff>
      <xdr:row>26</xdr:row>
      <xdr:rowOff>180975</xdr:rowOff>
    </xdr:to>
    <xdr:sp macro="" textlink="">
      <xdr:nvSpPr>
        <xdr:cNvPr id="7" name="Ovale 6">
          <a:extLst>
            <a:ext uri="{FF2B5EF4-FFF2-40B4-BE49-F238E27FC236}">
              <a16:creationId xmlns:a16="http://schemas.microsoft.com/office/drawing/2014/main" id="{2355BFCF-E582-4371-8CFC-D1DC8256F8CF}"/>
            </a:ext>
          </a:extLst>
        </xdr:cNvPr>
        <xdr:cNvSpPr/>
      </xdr:nvSpPr>
      <xdr:spPr>
        <a:xfrm>
          <a:off x="2438400" y="4572000"/>
          <a:ext cx="619125" cy="363855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it-IT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</xdr:rowOff>
    </xdr:from>
    <xdr:ext cx="5503718" cy="1036894"/>
    <xdr:pic>
      <xdr:nvPicPr>
        <xdr:cNvPr id="2" name="Picture 1">
          <a:extLst>
            <a:ext uri="{FF2B5EF4-FFF2-40B4-BE49-F238E27FC236}">
              <a16:creationId xmlns:a16="http://schemas.microsoft.com/office/drawing/2014/main" id="{C5B60620-28F5-422C-8BB4-4662E15A3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668" t="32197" r="17949" b="45312"/>
        <a:stretch>
          <a:fillRect/>
        </a:stretch>
      </xdr:blipFill>
      <xdr:spPr bwMode="auto">
        <a:xfrm>
          <a:off x="0" y="1"/>
          <a:ext cx="5503718" cy="1036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</xdr:rowOff>
    </xdr:from>
    <xdr:ext cx="5503718" cy="1036894"/>
    <xdr:pic>
      <xdr:nvPicPr>
        <xdr:cNvPr id="2" name="Picture 1">
          <a:extLst>
            <a:ext uri="{FF2B5EF4-FFF2-40B4-BE49-F238E27FC236}">
              <a16:creationId xmlns:a16="http://schemas.microsoft.com/office/drawing/2014/main" id="{CAC4A5EC-3865-4FE0-99A6-6DA238EEC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668" t="32197" r="17949" b="45312"/>
        <a:stretch>
          <a:fillRect/>
        </a:stretch>
      </xdr:blipFill>
      <xdr:spPr bwMode="auto">
        <a:xfrm>
          <a:off x="0" y="1"/>
          <a:ext cx="5503718" cy="1036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982653" cy="3454213"/>
    <xdr:pic>
      <xdr:nvPicPr>
        <xdr:cNvPr id="2" name="Picture 1">
          <a:extLst>
            <a:ext uri="{FF2B5EF4-FFF2-40B4-BE49-F238E27FC236}">
              <a16:creationId xmlns:a16="http://schemas.microsoft.com/office/drawing/2014/main" id="{017D2710-D10D-4759-9AF8-225161000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125" t="10653" r="9115" b="17614"/>
        <a:stretch>
          <a:fillRect/>
        </a:stretch>
      </xdr:blipFill>
      <xdr:spPr bwMode="auto">
        <a:xfrm>
          <a:off x="0" y="0"/>
          <a:ext cx="6982653" cy="3454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982653" cy="3454213"/>
    <xdr:pic>
      <xdr:nvPicPr>
        <xdr:cNvPr id="2" name="Picture 1">
          <a:extLst>
            <a:ext uri="{FF2B5EF4-FFF2-40B4-BE49-F238E27FC236}">
              <a16:creationId xmlns:a16="http://schemas.microsoft.com/office/drawing/2014/main" id="{70908695-B7D4-4112-B95B-E04A06A73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125" t="10653" r="9115" b="17614"/>
        <a:stretch>
          <a:fillRect/>
        </a:stretch>
      </xdr:blipFill>
      <xdr:spPr bwMode="auto">
        <a:xfrm>
          <a:off x="0" y="0"/>
          <a:ext cx="6982653" cy="34542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538802" cy="407172"/>
    <xdr:pic>
      <xdr:nvPicPr>
        <xdr:cNvPr id="2" name="Picture 1">
          <a:extLst>
            <a:ext uri="{FF2B5EF4-FFF2-40B4-BE49-F238E27FC236}">
              <a16:creationId xmlns:a16="http://schemas.microsoft.com/office/drawing/2014/main" id="{9A1E4F15-14B9-414D-B09E-BC8D05036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4420" t="21484" r="10238" b="69727"/>
        <a:stretch>
          <a:fillRect/>
        </a:stretch>
      </xdr:blipFill>
      <xdr:spPr bwMode="auto">
        <a:xfrm>
          <a:off x="0" y="0"/>
          <a:ext cx="6538802" cy="4071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0</xdr:col>
      <xdr:colOff>1</xdr:colOff>
      <xdr:row>2</xdr:row>
      <xdr:rowOff>2858</xdr:rowOff>
    </xdr:from>
    <xdr:ext cx="6534150" cy="2935212"/>
    <xdr:pic>
      <xdr:nvPicPr>
        <xdr:cNvPr id="3" name="Picture 2">
          <a:extLst>
            <a:ext uri="{FF2B5EF4-FFF2-40B4-BE49-F238E27FC236}">
              <a16:creationId xmlns:a16="http://schemas.microsoft.com/office/drawing/2014/main" id="{C2EC25F1-EAEF-4D96-B214-F31CBA6EC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4239" t="22786" r="21593" b="22852"/>
        <a:stretch>
          <a:fillRect/>
        </a:stretch>
      </xdr:blipFill>
      <xdr:spPr bwMode="auto">
        <a:xfrm>
          <a:off x="1" y="368618"/>
          <a:ext cx="6534150" cy="29352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538802" cy="407172"/>
    <xdr:pic>
      <xdr:nvPicPr>
        <xdr:cNvPr id="2" name="Picture 1">
          <a:extLst>
            <a:ext uri="{FF2B5EF4-FFF2-40B4-BE49-F238E27FC236}">
              <a16:creationId xmlns:a16="http://schemas.microsoft.com/office/drawing/2014/main" id="{CF0F83F7-539E-4F91-9142-1D710CAD1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4420" t="21484" r="10238" b="69727"/>
        <a:stretch>
          <a:fillRect/>
        </a:stretch>
      </xdr:blipFill>
      <xdr:spPr bwMode="auto">
        <a:xfrm>
          <a:off x="0" y="0"/>
          <a:ext cx="6538802" cy="4071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0</xdr:col>
      <xdr:colOff>1</xdr:colOff>
      <xdr:row>1</xdr:row>
      <xdr:rowOff>185738</xdr:rowOff>
    </xdr:from>
    <xdr:ext cx="6534150" cy="2935212"/>
    <xdr:pic>
      <xdr:nvPicPr>
        <xdr:cNvPr id="3" name="Picture 2">
          <a:extLst>
            <a:ext uri="{FF2B5EF4-FFF2-40B4-BE49-F238E27FC236}">
              <a16:creationId xmlns:a16="http://schemas.microsoft.com/office/drawing/2014/main" id="{D795561E-A9B5-4381-9798-E2301D6AC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4239" t="22786" r="21593" b="22852"/>
        <a:stretch>
          <a:fillRect/>
        </a:stretch>
      </xdr:blipFill>
      <xdr:spPr bwMode="auto">
        <a:xfrm>
          <a:off x="1" y="368618"/>
          <a:ext cx="6534150" cy="29352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127</xdr:row>
      <xdr:rowOff>114300</xdr:rowOff>
    </xdr:from>
    <xdr:to>
      <xdr:col>15</xdr:col>
      <xdr:colOff>295275</xdr:colOff>
      <xdr:row>142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F7A7E86-D581-42D8-817C-DC19B22A3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334A3-35AF-4A52-842B-6B018EC9735C}">
  <dimension ref="A15:I38"/>
  <sheetViews>
    <sheetView zoomScale="115" zoomScaleNormal="115" workbookViewId="0">
      <selection activeCell="M15" sqref="M15"/>
    </sheetView>
  </sheetViews>
  <sheetFormatPr defaultRowHeight="14.4" x14ac:dyDescent="0.3"/>
  <sheetData>
    <row r="15" spans="1:9" x14ac:dyDescent="0.3">
      <c r="A15" s="1"/>
      <c r="B15" s="17"/>
      <c r="C15" s="17"/>
      <c r="D15" s="143" t="s">
        <v>16</v>
      </c>
      <c r="E15" s="144"/>
      <c r="F15" s="145">
        <v>0.15</v>
      </c>
      <c r="G15" s="144"/>
      <c r="H15" s="146"/>
      <c r="I15" s="147"/>
    </row>
    <row r="16" spans="1:9" x14ac:dyDescent="0.3">
      <c r="A16" s="1"/>
      <c r="B16" s="17"/>
      <c r="C16" s="17"/>
      <c r="D16" s="143"/>
      <c r="E16" s="144"/>
      <c r="F16" s="148"/>
      <c r="G16" s="144"/>
      <c r="H16" s="149"/>
      <c r="I16" s="147"/>
    </row>
    <row r="17" spans="1:9" x14ac:dyDescent="0.3">
      <c r="A17" s="1"/>
      <c r="B17" s="8"/>
      <c r="C17" s="13"/>
      <c r="D17" s="150" t="s">
        <v>13</v>
      </c>
      <c r="E17" s="150"/>
      <c r="F17" s="150"/>
      <c r="G17" s="150"/>
      <c r="H17" s="151"/>
      <c r="I17" s="151"/>
    </row>
    <row r="18" spans="1:9" x14ac:dyDescent="0.3">
      <c r="A18" s="1"/>
      <c r="B18" s="12" t="s">
        <v>11</v>
      </c>
      <c r="C18" s="16" t="s">
        <v>10</v>
      </c>
      <c r="D18" s="152" t="s">
        <v>9</v>
      </c>
      <c r="E18" s="152" t="s">
        <v>8</v>
      </c>
      <c r="F18" s="152" t="s">
        <v>7</v>
      </c>
      <c r="G18" s="152" t="s">
        <v>6</v>
      </c>
      <c r="H18" s="151"/>
      <c r="I18" s="151"/>
    </row>
    <row r="19" spans="1:9" x14ac:dyDescent="0.3">
      <c r="A19" s="1"/>
      <c r="B19" s="8">
        <v>1</v>
      </c>
      <c r="C19" s="15"/>
      <c r="D19" s="153">
        <v>-30</v>
      </c>
      <c r="E19" s="154">
        <v>-125</v>
      </c>
      <c r="F19" s="154">
        <v>120</v>
      </c>
      <c r="G19" s="155">
        <v>125</v>
      </c>
      <c r="H19" s="151"/>
      <c r="I19" s="151"/>
    </row>
    <row r="20" spans="1:9" x14ac:dyDescent="0.3">
      <c r="A20" s="1"/>
      <c r="B20" s="8">
        <v>2</v>
      </c>
      <c r="C20" s="15"/>
      <c r="D20" s="156">
        <v>-10</v>
      </c>
      <c r="E20" s="152">
        <v>-10</v>
      </c>
      <c r="F20" s="152">
        <v>40</v>
      </c>
      <c r="G20" s="157">
        <v>90</v>
      </c>
      <c r="H20" s="151"/>
      <c r="I20" s="151"/>
    </row>
    <row r="21" spans="1:9" x14ac:dyDescent="0.3">
      <c r="A21" s="1"/>
      <c r="B21" s="8">
        <v>3</v>
      </c>
      <c r="C21" s="15"/>
      <c r="D21" s="156">
        <v>-10</v>
      </c>
      <c r="E21" s="152">
        <v>-30</v>
      </c>
      <c r="F21" s="152">
        <v>120</v>
      </c>
      <c r="G21" s="157">
        <v>70</v>
      </c>
      <c r="H21" s="150"/>
      <c r="I21" s="151"/>
    </row>
    <row r="22" spans="1:9" x14ac:dyDescent="0.3">
      <c r="A22" s="1"/>
      <c r="B22" s="8">
        <v>4</v>
      </c>
      <c r="C22" s="15"/>
      <c r="D22" s="158">
        <v>-60</v>
      </c>
      <c r="E22" s="159">
        <v>-60</v>
      </c>
      <c r="F22" s="159">
        <v>150</v>
      </c>
      <c r="G22" s="160">
        <v>30</v>
      </c>
      <c r="H22" s="150"/>
      <c r="I22" s="151"/>
    </row>
    <row r="23" spans="1:9" x14ac:dyDescent="0.3">
      <c r="A23" s="1"/>
      <c r="B23" s="1"/>
      <c r="C23" s="6" t="s">
        <v>15</v>
      </c>
      <c r="D23" s="152">
        <v>160</v>
      </c>
      <c r="E23" s="152">
        <v>160</v>
      </c>
      <c r="F23" s="152">
        <v>20</v>
      </c>
      <c r="G23" s="152">
        <v>20</v>
      </c>
      <c r="H23" s="144"/>
      <c r="I23" s="151"/>
    </row>
    <row r="24" spans="1:9" x14ac:dyDescent="0.3">
      <c r="A24" s="1"/>
      <c r="B24" s="1"/>
      <c r="C24" s="6"/>
      <c r="D24" s="152"/>
      <c r="E24" s="152"/>
      <c r="F24" s="152"/>
      <c r="G24" s="152"/>
      <c r="H24" s="144"/>
      <c r="I24" s="144"/>
    </row>
    <row r="25" spans="1:9" x14ac:dyDescent="0.3">
      <c r="A25" s="1"/>
      <c r="B25" s="14"/>
      <c r="C25" s="14"/>
      <c r="D25" s="144"/>
      <c r="E25" s="144"/>
      <c r="F25" s="144"/>
      <c r="G25" s="144"/>
      <c r="H25" s="161" t="s">
        <v>14</v>
      </c>
      <c r="I25" s="144"/>
    </row>
    <row r="26" spans="1:9" x14ac:dyDescent="0.3">
      <c r="A26" s="1"/>
      <c r="B26" s="8"/>
      <c r="C26" s="13"/>
      <c r="D26" s="150" t="s">
        <v>13</v>
      </c>
      <c r="E26" s="150"/>
      <c r="F26" s="150"/>
      <c r="G26" s="150"/>
      <c r="H26" s="162" t="s">
        <v>12</v>
      </c>
      <c r="I26" s="144"/>
    </row>
    <row r="27" spans="1:9" ht="15" thickBot="1" x14ac:dyDescent="0.35">
      <c r="A27" s="1"/>
      <c r="B27" s="12" t="s">
        <v>11</v>
      </c>
      <c r="C27" s="8" t="s">
        <v>10</v>
      </c>
      <c r="D27" s="152" t="s">
        <v>9</v>
      </c>
      <c r="E27" s="152" t="s">
        <v>8</v>
      </c>
      <c r="F27" s="152" t="s">
        <v>7</v>
      </c>
      <c r="G27" s="152" t="s">
        <v>6</v>
      </c>
      <c r="H27" s="162" t="s">
        <v>5</v>
      </c>
      <c r="I27" s="144"/>
    </row>
    <row r="28" spans="1:9" ht="15" thickTop="1" x14ac:dyDescent="0.3">
      <c r="A28" s="1"/>
      <c r="B28" s="8">
        <v>1</v>
      </c>
      <c r="C28" s="11"/>
      <c r="D28" s="163"/>
      <c r="E28" s="163"/>
      <c r="F28" s="163"/>
      <c r="G28" s="163"/>
      <c r="H28" s="164"/>
      <c r="I28" s="144"/>
    </row>
    <row r="29" spans="1:9" x14ac:dyDescent="0.3">
      <c r="A29" s="1"/>
      <c r="B29" s="8">
        <v>2</v>
      </c>
      <c r="C29" s="10"/>
      <c r="D29" s="165"/>
      <c r="E29" s="165"/>
      <c r="F29" s="165"/>
      <c r="G29" s="165"/>
      <c r="H29" s="166"/>
      <c r="I29" s="144"/>
    </row>
    <row r="30" spans="1:9" x14ac:dyDescent="0.3">
      <c r="A30" s="1"/>
      <c r="B30" s="8">
        <v>3</v>
      </c>
      <c r="C30" s="10"/>
      <c r="D30" s="165"/>
      <c r="E30" s="165"/>
      <c r="F30" s="165"/>
      <c r="G30" s="165"/>
      <c r="H30" s="166"/>
      <c r="I30" s="144"/>
    </row>
    <row r="31" spans="1:9" ht="15" thickBot="1" x14ac:dyDescent="0.35">
      <c r="A31" s="1"/>
      <c r="B31" s="8">
        <v>4</v>
      </c>
      <c r="C31" s="9"/>
      <c r="D31" s="167"/>
      <c r="E31" s="167"/>
      <c r="F31" s="167"/>
      <c r="G31" s="167"/>
      <c r="H31" s="168"/>
      <c r="I31" s="144"/>
    </row>
    <row r="32" spans="1:9" ht="15" thickTop="1" x14ac:dyDescent="0.3">
      <c r="A32" s="1"/>
      <c r="B32" s="8"/>
      <c r="C32" s="8"/>
      <c r="D32" s="152"/>
      <c r="E32" s="152"/>
      <c r="F32" s="152"/>
      <c r="G32" s="152"/>
      <c r="H32" s="152"/>
      <c r="I32" s="152"/>
    </row>
    <row r="33" spans="1:9" x14ac:dyDescent="0.3">
      <c r="A33" s="1"/>
      <c r="B33" s="1"/>
      <c r="C33" s="6" t="s">
        <v>4</v>
      </c>
      <c r="D33" s="169"/>
      <c r="E33" s="169"/>
      <c r="F33" s="169"/>
      <c r="G33" s="169"/>
      <c r="H33" s="144"/>
      <c r="I33" s="144"/>
    </row>
    <row r="34" spans="1:9" x14ac:dyDescent="0.3">
      <c r="A34" s="1"/>
      <c r="B34" s="1"/>
      <c r="C34" s="7" t="s">
        <v>3</v>
      </c>
      <c r="D34" s="170"/>
      <c r="E34" s="170"/>
      <c r="F34" s="170"/>
      <c r="G34" s="170"/>
      <c r="H34" s="171"/>
      <c r="I34" s="144"/>
    </row>
    <row r="35" spans="1:9" x14ac:dyDescent="0.3">
      <c r="A35" s="1"/>
      <c r="B35" s="1"/>
      <c r="C35" s="6" t="s">
        <v>2</v>
      </c>
      <c r="D35" s="5"/>
      <c r="E35" s="5"/>
      <c r="F35" s="5"/>
      <c r="G35" s="5"/>
      <c r="H35" s="1"/>
      <c r="I35" s="1"/>
    </row>
    <row r="36" spans="1:9" ht="15" thickBot="1" x14ac:dyDescent="0.35">
      <c r="A36" s="1"/>
      <c r="B36" s="1"/>
      <c r="C36" s="6" t="s">
        <v>1</v>
      </c>
      <c r="D36" s="5"/>
      <c r="E36" s="5"/>
      <c r="F36" s="5"/>
      <c r="G36" s="5"/>
      <c r="H36" s="1"/>
      <c r="I36" s="1"/>
    </row>
    <row r="37" spans="1:9" ht="15.6" thickTop="1" thickBot="1" x14ac:dyDescent="0.35">
      <c r="A37" s="1"/>
      <c r="B37" s="1"/>
      <c r="C37" s="1"/>
      <c r="D37" s="1"/>
      <c r="E37" s="1"/>
      <c r="F37" s="1"/>
      <c r="G37" s="4" t="s">
        <v>0</v>
      </c>
      <c r="H37" s="3"/>
      <c r="I37" s="1"/>
    </row>
    <row r="38" spans="1:9" ht="15" thickTop="1" x14ac:dyDescent="0.3">
      <c r="A38" s="1"/>
      <c r="B38" s="1"/>
      <c r="C38" s="1"/>
      <c r="D38" s="1"/>
      <c r="E38" s="1"/>
      <c r="F38" s="1"/>
      <c r="G38" s="2"/>
      <c r="I38" s="1"/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9450A-B222-4B41-B30C-4AB35548E360}">
  <dimension ref="A15:I38"/>
  <sheetViews>
    <sheetView topLeftCell="A5" zoomScale="115" zoomScaleNormal="115" workbookViewId="0">
      <selection activeCell="C15" sqref="C15:I38"/>
    </sheetView>
  </sheetViews>
  <sheetFormatPr defaultRowHeight="14.4" x14ac:dyDescent="0.3"/>
  <sheetData>
    <row r="15" spans="1:9" x14ac:dyDescent="0.3">
      <c r="A15" s="1"/>
      <c r="B15" s="17"/>
      <c r="C15" s="143"/>
      <c r="D15" s="143" t="s">
        <v>16</v>
      </c>
      <c r="E15" s="144"/>
      <c r="F15" s="145">
        <v>0.15</v>
      </c>
      <c r="G15" s="144"/>
      <c r="H15" s="146"/>
      <c r="I15" s="147"/>
    </row>
    <row r="16" spans="1:9" x14ac:dyDescent="0.3">
      <c r="A16" s="1"/>
      <c r="B16" s="17"/>
      <c r="C16" s="143"/>
      <c r="D16" s="143"/>
      <c r="E16" s="144"/>
      <c r="F16" s="148"/>
      <c r="G16" s="144"/>
      <c r="H16" s="149"/>
      <c r="I16" s="147"/>
    </row>
    <row r="17" spans="1:9" x14ac:dyDescent="0.3">
      <c r="A17" s="1"/>
      <c r="B17" s="8"/>
      <c r="C17" s="150"/>
      <c r="D17" s="150" t="s">
        <v>13</v>
      </c>
      <c r="E17" s="150"/>
      <c r="F17" s="150"/>
      <c r="G17" s="150"/>
      <c r="H17" s="151"/>
      <c r="I17" s="151"/>
    </row>
    <row r="18" spans="1:9" x14ac:dyDescent="0.3">
      <c r="A18" s="1"/>
      <c r="B18" s="12" t="s">
        <v>11</v>
      </c>
      <c r="C18" s="172" t="s">
        <v>10</v>
      </c>
      <c r="D18" s="152" t="s">
        <v>9</v>
      </c>
      <c r="E18" s="152" t="s">
        <v>8</v>
      </c>
      <c r="F18" s="152" t="s">
        <v>7</v>
      </c>
      <c r="G18" s="152" t="s">
        <v>6</v>
      </c>
      <c r="H18" s="151"/>
      <c r="I18" s="151"/>
    </row>
    <row r="19" spans="1:9" x14ac:dyDescent="0.3">
      <c r="A19" s="1"/>
      <c r="B19" s="8">
        <v>1</v>
      </c>
      <c r="C19" s="173">
        <f>NPV($F$15,E19:G19)+D19</f>
        <v>34.231116955699861</v>
      </c>
      <c r="D19" s="153">
        <v>-30</v>
      </c>
      <c r="E19" s="154">
        <v>-125</v>
      </c>
      <c r="F19" s="154">
        <v>120</v>
      </c>
      <c r="G19" s="155">
        <v>125</v>
      </c>
      <c r="H19" s="151"/>
      <c r="I19" s="151"/>
    </row>
    <row r="20" spans="1:9" x14ac:dyDescent="0.3">
      <c r="A20" s="1"/>
      <c r="B20" s="8">
        <v>2</v>
      </c>
      <c r="C20" s="173">
        <f>NPV($F$15,E20:G20)+D20</f>
        <v>70.726555436837373</v>
      </c>
      <c r="D20" s="156">
        <v>-10</v>
      </c>
      <c r="E20" s="152">
        <v>-10</v>
      </c>
      <c r="F20" s="152">
        <v>40</v>
      </c>
      <c r="G20" s="157">
        <v>90</v>
      </c>
      <c r="H20" s="151"/>
      <c r="I20" s="151"/>
    </row>
    <row r="21" spans="1:9" x14ac:dyDescent="0.3">
      <c r="A21" s="1"/>
      <c r="B21" s="8">
        <v>3</v>
      </c>
      <c r="C21" s="173">
        <f>NPV($F$15,E21:G21)+D21</f>
        <v>100.67641982411443</v>
      </c>
      <c r="D21" s="156">
        <v>-10</v>
      </c>
      <c r="E21" s="152">
        <v>-30</v>
      </c>
      <c r="F21" s="152">
        <v>120</v>
      </c>
      <c r="G21" s="157">
        <v>70</v>
      </c>
      <c r="H21" s="150"/>
      <c r="I21" s="151"/>
    </row>
    <row r="22" spans="1:9" x14ac:dyDescent="0.3">
      <c r="A22" s="1"/>
      <c r="B22" s="8">
        <v>4</v>
      </c>
      <c r="C22" s="173">
        <f>NPV($F$15,E22:G22)+D22</f>
        <v>20.973124023999361</v>
      </c>
      <c r="D22" s="158">
        <v>-60</v>
      </c>
      <c r="E22" s="159">
        <v>-60</v>
      </c>
      <c r="F22" s="159">
        <v>150</v>
      </c>
      <c r="G22" s="160">
        <v>30</v>
      </c>
      <c r="H22" s="150"/>
      <c r="I22" s="151"/>
    </row>
    <row r="23" spans="1:9" x14ac:dyDescent="0.3">
      <c r="A23" s="1"/>
      <c r="B23" s="1"/>
      <c r="C23" s="174" t="s">
        <v>15</v>
      </c>
      <c r="D23" s="152">
        <v>160</v>
      </c>
      <c r="E23" s="152">
        <v>160</v>
      </c>
      <c r="F23" s="152">
        <v>20</v>
      </c>
      <c r="G23" s="152">
        <v>20</v>
      </c>
      <c r="H23" s="144"/>
      <c r="I23" s="151"/>
    </row>
    <row r="24" spans="1:9" x14ac:dyDescent="0.3">
      <c r="A24" s="1"/>
      <c r="B24" s="1"/>
      <c r="C24" s="174"/>
      <c r="D24" s="152"/>
      <c r="E24" s="152"/>
      <c r="F24" s="152"/>
      <c r="G24" s="152"/>
      <c r="H24" s="144"/>
      <c r="I24" s="144"/>
    </row>
    <row r="25" spans="1:9" x14ac:dyDescent="0.3">
      <c r="A25" s="1"/>
      <c r="B25" s="14"/>
      <c r="C25" s="175"/>
      <c r="D25" s="144"/>
      <c r="E25" s="144"/>
      <c r="F25" s="144"/>
      <c r="G25" s="144"/>
      <c r="H25" s="161" t="s">
        <v>14</v>
      </c>
      <c r="I25" s="144"/>
    </row>
    <row r="26" spans="1:9" x14ac:dyDescent="0.3">
      <c r="A26" s="1"/>
      <c r="B26" s="8"/>
      <c r="C26" s="150"/>
      <c r="D26" s="150" t="s">
        <v>13</v>
      </c>
      <c r="E26" s="150"/>
      <c r="F26" s="150"/>
      <c r="G26" s="150"/>
      <c r="H26" s="162" t="s">
        <v>12</v>
      </c>
      <c r="I26" s="144"/>
    </row>
    <row r="27" spans="1:9" ht="15" thickBot="1" x14ac:dyDescent="0.35">
      <c r="A27" s="1"/>
      <c r="B27" s="12" t="s">
        <v>11</v>
      </c>
      <c r="C27" s="152" t="s">
        <v>10</v>
      </c>
      <c r="D27" s="152" t="s">
        <v>9</v>
      </c>
      <c r="E27" s="152" t="s">
        <v>8</v>
      </c>
      <c r="F27" s="152" t="s">
        <v>7</v>
      </c>
      <c r="G27" s="152" t="s">
        <v>6</v>
      </c>
      <c r="H27" s="162" t="s">
        <v>5</v>
      </c>
      <c r="I27" s="144"/>
    </row>
    <row r="28" spans="1:9" ht="15" thickTop="1" x14ac:dyDescent="0.3">
      <c r="A28" s="1"/>
      <c r="B28" s="8">
        <v>1</v>
      </c>
      <c r="C28" s="176">
        <f t="shared" ref="C28:G31" si="0">IF($H28&gt;0,C19,0)</f>
        <v>0</v>
      </c>
      <c r="D28" s="163">
        <f t="shared" si="0"/>
        <v>0</v>
      </c>
      <c r="E28" s="163">
        <f t="shared" si="0"/>
        <v>0</v>
      </c>
      <c r="F28" s="163">
        <f t="shared" si="0"/>
        <v>0</v>
      </c>
      <c r="G28" s="163">
        <f t="shared" si="0"/>
        <v>0</v>
      </c>
      <c r="H28" s="164">
        <v>0</v>
      </c>
      <c r="I28" s="144"/>
    </row>
    <row r="29" spans="1:9" x14ac:dyDescent="0.3">
      <c r="A29" s="1"/>
      <c r="B29" s="8">
        <v>2</v>
      </c>
      <c r="C29" s="177">
        <f t="shared" si="0"/>
        <v>70.726555436837373</v>
      </c>
      <c r="D29" s="165">
        <f t="shared" si="0"/>
        <v>-10</v>
      </c>
      <c r="E29" s="165">
        <f t="shared" si="0"/>
        <v>-10</v>
      </c>
      <c r="F29" s="165">
        <f t="shared" si="0"/>
        <v>40</v>
      </c>
      <c r="G29" s="165">
        <f t="shared" si="0"/>
        <v>90</v>
      </c>
      <c r="H29" s="166">
        <v>1</v>
      </c>
      <c r="I29" s="144"/>
    </row>
    <row r="30" spans="1:9" x14ac:dyDescent="0.3">
      <c r="A30" s="1"/>
      <c r="B30" s="8">
        <v>3</v>
      </c>
      <c r="C30" s="177">
        <f t="shared" si="0"/>
        <v>100.67641982411443</v>
      </c>
      <c r="D30" s="165">
        <f t="shared" si="0"/>
        <v>-10</v>
      </c>
      <c r="E30" s="165">
        <f t="shared" si="0"/>
        <v>-30</v>
      </c>
      <c r="F30" s="165">
        <f t="shared" si="0"/>
        <v>120</v>
      </c>
      <c r="G30" s="165">
        <f t="shared" si="0"/>
        <v>70</v>
      </c>
      <c r="H30" s="166">
        <v>1</v>
      </c>
      <c r="I30" s="144"/>
    </row>
    <row r="31" spans="1:9" ht="15" thickBot="1" x14ac:dyDescent="0.35">
      <c r="A31" s="1"/>
      <c r="B31" s="8">
        <v>4</v>
      </c>
      <c r="C31" s="178">
        <f t="shared" si="0"/>
        <v>20.973124023999361</v>
      </c>
      <c r="D31" s="167">
        <f t="shared" si="0"/>
        <v>-60</v>
      </c>
      <c r="E31" s="167">
        <f t="shared" si="0"/>
        <v>-60</v>
      </c>
      <c r="F31" s="167">
        <f t="shared" si="0"/>
        <v>150</v>
      </c>
      <c r="G31" s="167">
        <f t="shared" si="0"/>
        <v>30</v>
      </c>
      <c r="H31" s="168">
        <v>1</v>
      </c>
      <c r="I31" s="144"/>
    </row>
    <row r="32" spans="1:9" ht="15" thickTop="1" x14ac:dyDescent="0.3">
      <c r="A32" s="1"/>
      <c r="B32" s="8"/>
      <c r="C32" s="152"/>
      <c r="D32" s="152"/>
      <c r="E32" s="152"/>
      <c r="F32" s="152"/>
      <c r="G32" s="152"/>
      <c r="H32" s="152"/>
      <c r="I32" s="152"/>
    </row>
    <row r="33" spans="1:9" x14ac:dyDescent="0.3">
      <c r="A33" s="1"/>
      <c r="B33" s="1"/>
      <c r="C33" s="174" t="s">
        <v>4</v>
      </c>
      <c r="D33" s="169">
        <f>SUMPRODUCT(D28:D31,$H28:$H31)</f>
        <v>-80</v>
      </c>
      <c r="E33" s="169">
        <f>SUMPRODUCT(E28:E31,$H28:$H31)</f>
        <v>-100</v>
      </c>
      <c r="F33" s="169">
        <f>SUMPRODUCT(F28:F31,$H28:$H31)</f>
        <v>310</v>
      </c>
      <c r="G33" s="169">
        <f>SUMPRODUCT(G28:G31,$H28:$H31)</f>
        <v>190</v>
      </c>
      <c r="H33" s="144"/>
      <c r="I33" s="144"/>
    </row>
    <row r="34" spans="1:9" x14ac:dyDescent="0.3">
      <c r="A34" s="1"/>
      <c r="B34" s="1"/>
      <c r="C34" s="179" t="s">
        <v>3</v>
      </c>
      <c r="D34" s="170">
        <v>160</v>
      </c>
      <c r="E34" s="170">
        <v>160</v>
      </c>
      <c r="F34" s="170">
        <v>20</v>
      </c>
      <c r="G34" s="170">
        <v>20</v>
      </c>
      <c r="H34" s="171"/>
      <c r="I34" s="144"/>
    </row>
    <row r="35" spans="1:9" x14ac:dyDescent="0.3">
      <c r="A35" s="1"/>
      <c r="B35" s="1"/>
      <c r="C35" s="174" t="s">
        <v>2</v>
      </c>
      <c r="D35" s="169">
        <f>D34+D33</f>
        <v>80</v>
      </c>
      <c r="E35" s="169">
        <f>E34+E33</f>
        <v>60</v>
      </c>
      <c r="F35" s="169">
        <f>F34+F33</f>
        <v>330</v>
      </c>
      <c r="G35" s="169">
        <f>G34+G33</f>
        <v>210</v>
      </c>
      <c r="H35" s="144"/>
      <c r="I35" s="144"/>
    </row>
    <row r="36" spans="1:9" ht="15" thickBot="1" x14ac:dyDescent="0.35">
      <c r="A36" s="1"/>
      <c r="B36" s="1"/>
      <c r="C36" s="174" t="s">
        <v>1</v>
      </c>
      <c r="D36" s="169">
        <f>D34+D33</f>
        <v>80</v>
      </c>
      <c r="E36" s="169">
        <f>D36+E34+E33</f>
        <v>140</v>
      </c>
      <c r="F36" s="169">
        <f>E36+F34+F33</f>
        <v>470</v>
      </c>
      <c r="G36" s="169">
        <f>F36+G34+G33</f>
        <v>680</v>
      </c>
      <c r="H36" s="144"/>
      <c r="I36" s="144"/>
    </row>
    <row r="37" spans="1:9" ht="15.6" thickTop="1" thickBot="1" x14ac:dyDescent="0.35">
      <c r="A37" s="1"/>
      <c r="B37" s="1"/>
      <c r="C37" s="144"/>
      <c r="D37" s="144"/>
      <c r="E37" s="144"/>
      <c r="F37" s="144"/>
      <c r="G37" s="180" t="s">
        <v>0</v>
      </c>
      <c r="H37" s="181">
        <f>SUMPRODUCT(C28:C31,H28:H31)</f>
        <v>192.37609928495115</v>
      </c>
      <c r="I37" s="144"/>
    </row>
    <row r="38" spans="1:9" ht="15" thickTop="1" x14ac:dyDescent="0.3">
      <c r="A38" s="1"/>
      <c r="B38" s="1"/>
      <c r="C38" s="144"/>
      <c r="D38" s="144"/>
      <c r="E38" s="144"/>
      <c r="F38" s="144"/>
      <c r="G38" s="182"/>
      <c r="H38" s="151"/>
      <c r="I38" s="144"/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37951-55E9-44E1-AF50-1027716DFDE2}">
  <dimension ref="M5:V15"/>
  <sheetViews>
    <sheetView zoomScaleNormal="100" workbookViewId="0">
      <selection activeCell="N5" sqref="N5:V15"/>
    </sheetView>
  </sheetViews>
  <sheetFormatPr defaultRowHeight="14.4" x14ac:dyDescent="0.3"/>
  <sheetData>
    <row r="5" spans="13:22" x14ac:dyDescent="0.3">
      <c r="N5" s="151"/>
      <c r="O5" s="151" t="s">
        <v>37</v>
      </c>
      <c r="P5" s="151"/>
      <c r="Q5" s="151"/>
      <c r="R5" s="151"/>
      <c r="S5" s="151"/>
      <c r="T5" s="151"/>
      <c r="U5" s="151"/>
      <c r="V5" s="183"/>
    </row>
    <row r="6" spans="13:22" x14ac:dyDescent="0.3">
      <c r="N6" s="151"/>
      <c r="O6" s="184" t="s">
        <v>36</v>
      </c>
      <c r="P6" s="185"/>
      <c r="Q6" s="184" t="s">
        <v>35</v>
      </c>
      <c r="R6" s="185"/>
      <c r="S6" s="184" t="s">
        <v>34</v>
      </c>
      <c r="T6" s="185"/>
      <c r="U6" s="151"/>
      <c r="V6" s="183"/>
    </row>
    <row r="7" spans="13:22" x14ac:dyDescent="0.3">
      <c r="M7" t="s">
        <v>33</v>
      </c>
      <c r="N7" s="151"/>
      <c r="O7" s="186" t="s">
        <v>30</v>
      </c>
      <c r="P7" s="187" t="s">
        <v>32</v>
      </c>
      <c r="Q7" s="186" t="s">
        <v>30</v>
      </c>
      <c r="R7" s="187" t="s">
        <v>31</v>
      </c>
      <c r="S7" s="186" t="s">
        <v>30</v>
      </c>
      <c r="T7" s="187" t="s">
        <v>29</v>
      </c>
      <c r="U7" s="151"/>
      <c r="V7" s="183"/>
    </row>
    <row r="8" spans="13:22" x14ac:dyDescent="0.3">
      <c r="M8" s="20" t="s">
        <v>28</v>
      </c>
      <c r="N8" s="188"/>
      <c r="O8" s="189"/>
      <c r="P8" s="190">
        <v>0.3</v>
      </c>
      <c r="Q8" s="189"/>
      <c r="R8" s="191"/>
      <c r="S8" s="189"/>
      <c r="T8" s="189"/>
      <c r="U8" s="192">
        <v>0.35</v>
      </c>
      <c r="V8" s="183" t="s">
        <v>27</v>
      </c>
    </row>
    <row r="9" spans="13:22" x14ac:dyDescent="0.3">
      <c r="M9" s="19"/>
      <c r="N9" s="193" t="s">
        <v>26</v>
      </c>
      <c r="O9" s="194"/>
      <c r="P9" s="195"/>
      <c r="Q9" s="194"/>
      <c r="R9" s="196"/>
      <c r="S9" s="194"/>
      <c r="T9" s="196"/>
      <c r="U9" s="151"/>
      <c r="V9" s="183"/>
    </row>
    <row r="10" spans="13:22" x14ac:dyDescent="0.3">
      <c r="M10" s="20" t="s">
        <v>25</v>
      </c>
      <c r="N10" s="197"/>
      <c r="O10" s="189"/>
      <c r="P10" s="198"/>
      <c r="Q10" s="189"/>
      <c r="R10" s="199">
        <v>0.12</v>
      </c>
      <c r="S10" s="189"/>
      <c r="T10" s="199">
        <v>0.28999999999999998</v>
      </c>
      <c r="U10" s="192">
        <v>0.21</v>
      </c>
      <c r="V10" s="183" t="s">
        <v>24</v>
      </c>
    </row>
    <row r="11" spans="13:22" x14ac:dyDescent="0.3">
      <c r="M11" s="19"/>
      <c r="N11" s="193" t="s">
        <v>23</v>
      </c>
      <c r="O11" s="194"/>
      <c r="P11" s="195"/>
      <c r="Q11" s="194"/>
      <c r="R11" s="196"/>
      <c r="S11" s="194"/>
      <c r="T11" s="196"/>
      <c r="U11" s="151"/>
      <c r="V11" s="183"/>
    </row>
    <row r="12" spans="13:22" x14ac:dyDescent="0.3">
      <c r="M12" s="20" t="s">
        <v>22</v>
      </c>
      <c r="N12" s="197"/>
      <c r="O12" s="189"/>
      <c r="P12" s="199">
        <v>0.45</v>
      </c>
      <c r="Q12" s="189"/>
      <c r="R12" s="195"/>
      <c r="S12" s="189"/>
      <c r="T12" s="200"/>
      <c r="U12" s="201"/>
      <c r="V12" s="183" t="s">
        <v>21</v>
      </c>
    </row>
    <row r="13" spans="13:22" x14ac:dyDescent="0.3">
      <c r="M13" s="19"/>
      <c r="N13" s="193" t="s">
        <v>20</v>
      </c>
      <c r="O13" s="194"/>
      <c r="P13" s="202"/>
      <c r="Q13" s="194"/>
      <c r="R13" s="187"/>
      <c r="S13" s="203">
        <v>0.6</v>
      </c>
      <c r="T13" s="187"/>
      <c r="U13" s="151"/>
      <c r="V13" s="183"/>
    </row>
    <row r="14" spans="13:22" x14ac:dyDescent="0.3">
      <c r="N14" s="151"/>
      <c r="O14" s="198"/>
      <c r="P14" s="195"/>
      <c r="Q14" s="198"/>
      <c r="R14" s="195"/>
      <c r="S14" s="204">
        <v>0.32</v>
      </c>
      <c r="T14" s="151"/>
      <c r="U14" s="205">
        <v>1</v>
      </c>
      <c r="V14" s="183"/>
    </row>
    <row r="15" spans="13:22" x14ac:dyDescent="0.3">
      <c r="N15" s="151"/>
      <c r="O15" s="183" t="s">
        <v>19</v>
      </c>
      <c r="P15" s="151"/>
      <c r="Q15" s="183" t="s">
        <v>18</v>
      </c>
      <c r="R15" s="151"/>
      <c r="S15" s="183" t="s">
        <v>17</v>
      </c>
      <c r="T15" s="151"/>
      <c r="U15" s="151"/>
      <c r="V15" s="183"/>
    </row>
  </sheetData>
  <mergeCells count="3">
    <mergeCell ref="O6:P6"/>
    <mergeCell ref="Q6:R6"/>
    <mergeCell ref="S6:T6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68ED3-4692-449A-8652-A173C1F7DBAA}">
  <dimension ref="M4:V15"/>
  <sheetViews>
    <sheetView topLeftCell="D1" zoomScaleNormal="100" workbookViewId="0">
      <selection activeCell="N4" sqref="N4:V15"/>
    </sheetView>
  </sheetViews>
  <sheetFormatPr defaultRowHeight="14.4" x14ac:dyDescent="0.3"/>
  <sheetData>
    <row r="4" spans="13:22" x14ac:dyDescent="0.3">
      <c r="N4" s="151"/>
      <c r="O4" s="151"/>
      <c r="P4" s="151"/>
      <c r="Q4" s="151"/>
      <c r="R4" s="151"/>
      <c r="S4" s="151"/>
      <c r="T4" s="151"/>
      <c r="U4" s="151"/>
      <c r="V4" s="151"/>
    </row>
    <row r="5" spans="13:22" x14ac:dyDescent="0.3">
      <c r="N5" s="151"/>
      <c r="O5" s="151" t="s">
        <v>37</v>
      </c>
      <c r="P5" s="151"/>
      <c r="Q5" s="151"/>
      <c r="R5" s="151"/>
      <c r="S5" s="151"/>
      <c r="T5" s="151"/>
      <c r="U5" s="151"/>
      <c r="V5" s="183"/>
    </row>
    <row r="6" spans="13:22" x14ac:dyDescent="0.3">
      <c r="N6" s="151"/>
      <c r="O6" s="184" t="s">
        <v>36</v>
      </c>
      <c r="P6" s="185"/>
      <c r="Q6" s="184" t="s">
        <v>35</v>
      </c>
      <c r="R6" s="185"/>
      <c r="S6" s="184" t="s">
        <v>34</v>
      </c>
      <c r="T6" s="185"/>
      <c r="U6" s="151"/>
      <c r="V6" s="183"/>
    </row>
    <row r="7" spans="13:22" x14ac:dyDescent="0.3">
      <c r="M7" t="s">
        <v>33</v>
      </c>
      <c r="N7" s="151"/>
      <c r="O7" s="186" t="s">
        <v>30</v>
      </c>
      <c r="P7" s="187" t="s">
        <v>32</v>
      </c>
      <c r="Q7" s="186" t="s">
        <v>30</v>
      </c>
      <c r="R7" s="187" t="s">
        <v>31</v>
      </c>
      <c r="S7" s="186" t="s">
        <v>30</v>
      </c>
      <c r="T7" s="187" t="s">
        <v>29</v>
      </c>
      <c r="U7" s="151"/>
      <c r="V7" s="183"/>
    </row>
    <row r="8" spans="13:22" x14ac:dyDescent="0.3">
      <c r="M8" s="20" t="s">
        <v>28</v>
      </c>
      <c r="N8" s="188"/>
      <c r="O8" s="189">
        <f>P8*U8</f>
        <v>0.105</v>
      </c>
      <c r="P8" s="190">
        <v>0.3</v>
      </c>
      <c r="Q8" s="189">
        <f>U8-S8-O8</f>
        <v>0.1779</v>
      </c>
      <c r="R8" s="191">
        <f>Q8/U8</f>
        <v>0.50828571428571434</v>
      </c>
      <c r="S8" s="189">
        <f>S14-S12-S10</f>
        <v>6.7100000000000007E-2</v>
      </c>
      <c r="T8" s="189">
        <f>S8/U8</f>
        <v>0.19171428571428575</v>
      </c>
      <c r="U8" s="192">
        <v>0.35</v>
      </c>
      <c r="V8" s="183" t="s">
        <v>27</v>
      </c>
    </row>
    <row r="9" spans="13:22" x14ac:dyDescent="0.3">
      <c r="M9" s="19"/>
      <c r="N9" s="193" t="s">
        <v>26</v>
      </c>
      <c r="O9" s="194">
        <f>O8/O$14</f>
        <v>0.24595924104005623</v>
      </c>
      <c r="P9" s="195"/>
      <c r="Q9" s="194">
        <f>Q8/Q$14</f>
        <v>0.70288423548004741</v>
      </c>
      <c r="R9" s="196"/>
      <c r="S9" s="194">
        <f>S8/S$14</f>
        <v>0.20968750000000003</v>
      </c>
      <c r="T9" s="196"/>
      <c r="U9" s="151"/>
      <c r="V9" s="183"/>
    </row>
    <row r="10" spans="13:22" x14ac:dyDescent="0.3">
      <c r="M10" s="20" t="s">
        <v>25</v>
      </c>
      <c r="N10" s="197"/>
      <c r="O10" s="189">
        <f>O14-O12-O8</f>
        <v>0.12389999999999991</v>
      </c>
      <c r="P10" s="198">
        <f>O10/U10</f>
        <v>0.58999999999999964</v>
      </c>
      <c r="Q10" s="189">
        <f>U10*R10</f>
        <v>2.5199999999999997E-2</v>
      </c>
      <c r="R10" s="199">
        <v>0.12</v>
      </c>
      <c r="S10" s="189">
        <f>T10*U10</f>
        <v>6.0899999999999996E-2</v>
      </c>
      <c r="T10" s="199">
        <v>0.28999999999999998</v>
      </c>
      <c r="U10" s="192">
        <v>0.21</v>
      </c>
      <c r="V10" s="183" t="s">
        <v>24</v>
      </c>
    </row>
    <row r="11" spans="13:22" x14ac:dyDescent="0.3">
      <c r="M11" s="19"/>
      <c r="N11" s="193" t="s">
        <v>23</v>
      </c>
      <c r="O11" s="194">
        <f>O10/O$14</f>
        <v>0.29023190442726615</v>
      </c>
      <c r="P11" s="195"/>
      <c r="Q11" s="194">
        <f>Q10/Q$14</f>
        <v>9.9565389174239419E-2</v>
      </c>
      <c r="R11" s="196"/>
      <c r="S11" s="194">
        <f>S10/S$14</f>
        <v>0.1903125</v>
      </c>
      <c r="T11" s="196"/>
      <c r="U11" s="151"/>
      <c r="V11" s="183"/>
    </row>
    <row r="12" spans="13:22" x14ac:dyDescent="0.3">
      <c r="M12" s="20" t="s">
        <v>22</v>
      </c>
      <c r="N12" s="197"/>
      <c r="O12" s="189">
        <f>P12*U12</f>
        <v>0.19800000000000004</v>
      </c>
      <c r="P12" s="199">
        <v>0.45</v>
      </c>
      <c r="Q12" s="189">
        <f>U12-S12-O12</f>
        <v>5.0000000000000017E-2</v>
      </c>
      <c r="R12" s="195">
        <f>Q12/U12</f>
        <v>0.11363636363636366</v>
      </c>
      <c r="S12" s="189">
        <f>S14*S13</f>
        <v>0.192</v>
      </c>
      <c r="T12" s="200">
        <f>S12/U12</f>
        <v>0.43636363636363634</v>
      </c>
      <c r="U12" s="201">
        <f>U14-U10-U8</f>
        <v>0.44000000000000006</v>
      </c>
      <c r="V12" s="183" t="s">
        <v>21</v>
      </c>
    </row>
    <row r="13" spans="13:22" x14ac:dyDescent="0.3">
      <c r="M13" s="19"/>
      <c r="N13" s="193" t="s">
        <v>20</v>
      </c>
      <c r="O13" s="194">
        <f>O12/O$14</f>
        <v>0.46380885453267756</v>
      </c>
      <c r="P13" s="202"/>
      <c r="Q13" s="194">
        <f>Q12/Q$14</f>
        <v>0.19755037534571324</v>
      </c>
      <c r="R13" s="187"/>
      <c r="S13" s="203">
        <v>0.6</v>
      </c>
      <c r="T13" s="187"/>
      <c r="U13" s="151"/>
      <c r="V13" s="183"/>
    </row>
    <row r="14" spans="13:22" x14ac:dyDescent="0.3">
      <c r="N14" s="151"/>
      <c r="O14" s="198">
        <f>U14-S14-Q14</f>
        <v>0.42689999999999995</v>
      </c>
      <c r="P14" s="195"/>
      <c r="Q14" s="198">
        <f>Q8+Q10+Q12</f>
        <v>0.25309999999999999</v>
      </c>
      <c r="R14" s="195"/>
      <c r="S14" s="204">
        <v>0.32</v>
      </c>
      <c r="T14" s="151"/>
      <c r="U14" s="205">
        <v>1</v>
      </c>
      <c r="V14" s="183"/>
    </row>
    <row r="15" spans="13:22" x14ac:dyDescent="0.3">
      <c r="N15" s="151"/>
      <c r="O15" s="183" t="s">
        <v>19</v>
      </c>
      <c r="P15" s="151"/>
      <c r="Q15" s="183" t="s">
        <v>18</v>
      </c>
      <c r="R15" s="151"/>
      <c r="S15" s="183" t="s">
        <v>17</v>
      </c>
      <c r="T15" s="151"/>
      <c r="U15" s="151"/>
      <c r="V15" s="183"/>
    </row>
  </sheetData>
  <mergeCells count="3">
    <mergeCell ref="O6:P6"/>
    <mergeCell ref="Q6:R6"/>
    <mergeCell ref="S6:T6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8D2A-3351-481C-B8E2-76BE98336264}">
  <dimension ref="A20:N36"/>
  <sheetViews>
    <sheetView topLeftCell="A22" zoomScaleNormal="100" workbookViewId="0">
      <selection activeCell="O5" sqref="O1:O5"/>
    </sheetView>
  </sheetViews>
  <sheetFormatPr defaultRowHeight="14.4" x14ac:dyDescent="0.3"/>
  <sheetData>
    <row r="20" spans="1:14" x14ac:dyDescent="0.3">
      <c r="B20" s="22"/>
      <c r="C20" s="22"/>
      <c r="D20" s="22"/>
      <c r="E20" s="22"/>
      <c r="F20" s="22"/>
      <c r="G20" s="22"/>
      <c r="K20" s="22"/>
      <c r="L20" s="22"/>
    </row>
    <row r="21" spans="1:14" x14ac:dyDescent="0.3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1:14" x14ac:dyDescent="0.3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N22" s="22" t="s">
        <v>40</v>
      </c>
    </row>
    <row r="23" spans="1:14" x14ac:dyDescent="0.3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>
        <v>0.2</v>
      </c>
      <c r="N23" s="23"/>
    </row>
    <row r="24" spans="1:14" x14ac:dyDescent="0.3">
      <c r="B24" s="22"/>
      <c r="C24" s="22"/>
      <c r="D24" s="22"/>
      <c r="E24" s="22"/>
      <c r="F24" s="22"/>
      <c r="G24" s="30" t="s">
        <v>43</v>
      </c>
      <c r="H24" s="131"/>
      <c r="I24" s="30"/>
      <c r="J24" s="30"/>
      <c r="K24" s="32"/>
      <c r="L24" s="32"/>
      <c r="M24" s="32"/>
      <c r="N24" s="31"/>
    </row>
    <row r="25" spans="1:14" x14ac:dyDescent="0.3">
      <c r="B25" s="22"/>
      <c r="C25" s="22"/>
      <c r="D25" s="22"/>
      <c r="E25" s="22"/>
      <c r="F25" s="21"/>
      <c r="G25" s="22">
        <v>0.1</v>
      </c>
      <c r="H25" s="131"/>
      <c r="I25" s="22"/>
      <c r="J25" s="22"/>
      <c r="N25" s="19"/>
    </row>
    <row r="26" spans="1:14" x14ac:dyDescent="0.3">
      <c r="B26" s="22"/>
      <c r="C26" s="22"/>
      <c r="D26" s="30" t="s">
        <v>42</v>
      </c>
      <c r="E26" s="131"/>
      <c r="F26" s="25"/>
      <c r="G26" s="22"/>
      <c r="H26" s="22"/>
      <c r="I26" s="22"/>
      <c r="J26" s="22" t="s">
        <v>40</v>
      </c>
      <c r="K26" s="22"/>
      <c r="L26" s="22"/>
      <c r="M26" s="22">
        <v>0.8</v>
      </c>
      <c r="N26" s="23"/>
    </row>
    <row r="27" spans="1:14" x14ac:dyDescent="0.3">
      <c r="B27" s="22"/>
      <c r="C27" s="22"/>
      <c r="D27" s="29"/>
      <c r="E27" s="131"/>
      <c r="F27" s="21"/>
      <c r="G27" s="22"/>
      <c r="H27" s="22"/>
      <c r="I27" s="22">
        <v>0.2</v>
      </c>
      <c r="J27" s="23"/>
      <c r="K27" s="22"/>
      <c r="L27" s="22"/>
      <c r="N27" s="22" t="s">
        <v>38</v>
      </c>
    </row>
    <row r="28" spans="1:14" x14ac:dyDescent="0.3">
      <c r="B28" s="22"/>
      <c r="C28" s="21"/>
      <c r="D28" s="22"/>
      <c r="E28" s="22"/>
      <c r="F28" s="21"/>
      <c r="G28" s="26" t="s">
        <v>41</v>
      </c>
      <c r="H28" s="131"/>
      <c r="I28" s="25"/>
      <c r="J28" s="22"/>
      <c r="K28" s="22"/>
      <c r="L28" s="22"/>
    </row>
    <row r="29" spans="1:14" x14ac:dyDescent="0.3">
      <c r="B29" s="132"/>
      <c r="C29" s="28"/>
      <c r="D29" s="22"/>
      <c r="E29" s="22"/>
      <c r="F29" s="22"/>
      <c r="G29" s="22">
        <v>0.9</v>
      </c>
      <c r="H29" s="131"/>
      <c r="I29" s="21"/>
      <c r="J29" s="22"/>
      <c r="K29" s="22"/>
      <c r="L29" s="22"/>
    </row>
    <row r="30" spans="1:14" x14ac:dyDescent="0.3">
      <c r="B30" s="133"/>
      <c r="C30" s="21"/>
      <c r="H30" s="22"/>
      <c r="I30" s="22"/>
      <c r="J30" s="23"/>
      <c r="K30" s="22"/>
      <c r="L30" s="22"/>
    </row>
    <row r="31" spans="1:14" x14ac:dyDescent="0.3">
      <c r="B31" s="22"/>
      <c r="C31" s="21"/>
      <c r="D31" s="22"/>
      <c r="E31" s="22"/>
      <c r="F31" s="22"/>
      <c r="G31" s="22" t="s">
        <v>40</v>
      </c>
      <c r="H31" s="22"/>
      <c r="I31" s="22">
        <v>0.8</v>
      </c>
      <c r="J31" s="22" t="s">
        <v>38</v>
      </c>
      <c r="K31" s="22"/>
      <c r="L31" s="22"/>
    </row>
    <row r="32" spans="1:14" x14ac:dyDescent="0.3">
      <c r="B32" s="22"/>
      <c r="C32" s="22"/>
      <c r="D32" s="27"/>
      <c r="E32" s="22"/>
      <c r="F32" s="22">
        <v>0.2</v>
      </c>
      <c r="G32" s="23"/>
      <c r="H32" s="22"/>
      <c r="I32" s="22"/>
      <c r="J32" s="22"/>
      <c r="K32" s="22"/>
      <c r="L32" s="22"/>
    </row>
    <row r="33" spans="2:12" x14ac:dyDescent="0.3">
      <c r="B33" s="22"/>
      <c r="C33" s="22"/>
      <c r="D33" s="26"/>
      <c r="E33" s="131"/>
      <c r="F33" s="25"/>
      <c r="G33" s="22"/>
      <c r="H33" s="22"/>
      <c r="I33" s="22"/>
      <c r="J33" s="22"/>
      <c r="K33" s="22"/>
      <c r="L33" s="22"/>
    </row>
    <row r="34" spans="2:12" x14ac:dyDescent="0.3">
      <c r="B34" s="22"/>
      <c r="C34" s="22"/>
      <c r="D34" s="22" t="s">
        <v>39</v>
      </c>
      <c r="E34" s="131"/>
      <c r="F34" s="24"/>
      <c r="G34" s="22"/>
      <c r="H34" s="22"/>
      <c r="I34" s="22"/>
      <c r="J34" s="22"/>
      <c r="K34" s="22"/>
      <c r="L34" s="22"/>
    </row>
    <row r="35" spans="2:12" x14ac:dyDescent="0.3">
      <c r="B35" s="22"/>
      <c r="C35" s="22"/>
      <c r="D35" s="22"/>
      <c r="E35" s="22"/>
      <c r="F35" s="22">
        <v>0.8</v>
      </c>
      <c r="G35" s="23"/>
      <c r="H35" s="22"/>
      <c r="I35" s="22"/>
      <c r="J35" s="22"/>
      <c r="K35" s="22"/>
      <c r="L35" s="22"/>
    </row>
    <row r="36" spans="2:12" x14ac:dyDescent="0.3">
      <c r="D36" s="22"/>
      <c r="E36" s="22"/>
      <c r="F36" s="22"/>
      <c r="G36" s="22" t="s">
        <v>38</v>
      </c>
    </row>
  </sheetData>
  <mergeCells count="5">
    <mergeCell ref="H24:H25"/>
    <mergeCell ref="E26:E27"/>
    <mergeCell ref="H28:H29"/>
    <mergeCell ref="B29:B30"/>
    <mergeCell ref="E33:E34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93619-5178-46B7-9099-BBA39FA23B58}">
  <dimension ref="A20:N36"/>
  <sheetViews>
    <sheetView topLeftCell="A10" zoomScaleNormal="100" workbookViewId="0">
      <selection activeCell="O3" sqref="O1:O3"/>
    </sheetView>
  </sheetViews>
  <sheetFormatPr defaultRowHeight="14.4" x14ac:dyDescent="0.3"/>
  <sheetData>
    <row r="20" spans="1:14" x14ac:dyDescent="0.3">
      <c r="B20" s="22"/>
      <c r="C20" s="22"/>
      <c r="D20" s="22"/>
      <c r="E20" s="22"/>
      <c r="F20" s="22"/>
      <c r="G20" s="22"/>
      <c r="K20" s="22"/>
      <c r="L20" s="22"/>
    </row>
    <row r="21" spans="1:14" x14ac:dyDescent="0.3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1:14" x14ac:dyDescent="0.3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N22" s="22" t="s">
        <v>40</v>
      </c>
    </row>
    <row r="23" spans="1:14" x14ac:dyDescent="0.3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>
        <v>0.2</v>
      </c>
      <c r="N23" s="23">
        <v>50</v>
      </c>
    </row>
    <row r="24" spans="1:14" x14ac:dyDescent="0.3">
      <c r="B24" s="22"/>
      <c r="C24" s="22"/>
      <c r="D24" s="22"/>
      <c r="E24" s="22"/>
      <c r="F24" s="22"/>
      <c r="G24" s="30" t="s">
        <v>43</v>
      </c>
      <c r="H24" s="131">
        <f>M23*N23+M26*N26</f>
        <v>90</v>
      </c>
      <c r="I24" s="30"/>
      <c r="J24" s="30"/>
      <c r="K24" s="32"/>
      <c r="L24" s="32"/>
      <c r="M24" s="32"/>
      <c r="N24" s="31"/>
    </row>
    <row r="25" spans="1:14" x14ac:dyDescent="0.3">
      <c r="B25" s="22"/>
      <c r="C25" s="22"/>
      <c r="D25" s="22"/>
      <c r="E25" s="22"/>
      <c r="F25" s="21"/>
      <c r="G25" s="22">
        <v>0.1</v>
      </c>
      <c r="H25" s="131"/>
      <c r="I25" s="22"/>
      <c r="J25" s="22"/>
      <c r="N25" s="19"/>
    </row>
    <row r="26" spans="1:14" x14ac:dyDescent="0.3">
      <c r="B26" s="22"/>
      <c r="C26" s="22"/>
      <c r="D26" s="30" t="s">
        <v>42</v>
      </c>
      <c r="E26" s="131">
        <f>H24*G25+H28*G29</f>
        <v>0</v>
      </c>
      <c r="F26" s="25"/>
      <c r="G26" s="22"/>
      <c r="H26" s="22"/>
      <c r="I26" s="22"/>
      <c r="J26" s="22" t="s">
        <v>40</v>
      </c>
      <c r="K26" s="22"/>
      <c r="L26" s="22"/>
      <c r="M26" s="22">
        <v>0.8</v>
      </c>
      <c r="N26" s="23">
        <v>100</v>
      </c>
    </row>
    <row r="27" spans="1:14" x14ac:dyDescent="0.3">
      <c r="B27" s="22"/>
      <c r="C27" s="22"/>
      <c r="D27" s="29"/>
      <c r="E27" s="131"/>
      <c r="F27" s="21"/>
      <c r="G27" s="22"/>
      <c r="H27" s="22"/>
      <c r="I27" s="22">
        <v>0.2</v>
      </c>
      <c r="J27" s="23">
        <v>-50</v>
      </c>
      <c r="K27" s="22"/>
      <c r="L27" s="22"/>
      <c r="N27" s="22" t="s">
        <v>38</v>
      </c>
    </row>
    <row r="28" spans="1:14" x14ac:dyDescent="0.3">
      <c r="B28" s="22"/>
      <c r="C28" s="21"/>
      <c r="D28" s="22"/>
      <c r="E28" s="22"/>
      <c r="F28" s="21"/>
      <c r="G28" s="26" t="s">
        <v>41</v>
      </c>
      <c r="H28" s="131">
        <f>J27*I27+J30*I31</f>
        <v>-10</v>
      </c>
      <c r="I28" s="25"/>
      <c r="J28" s="22"/>
      <c r="K28" s="22"/>
      <c r="L28" s="22"/>
    </row>
    <row r="29" spans="1:14" x14ac:dyDescent="0.3">
      <c r="B29" s="132">
        <v>0</v>
      </c>
      <c r="C29" s="28"/>
      <c r="D29" s="22"/>
      <c r="E29" s="22"/>
      <c r="F29" s="22"/>
      <c r="G29" s="22">
        <v>0.9</v>
      </c>
      <c r="H29" s="131"/>
      <c r="I29" s="21"/>
      <c r="J29" s="22"/>
      <c r="K29" s="22"/>
      <c r="L29" s="22"/>
    </row>
    <row r="30" spans="1:14" x14ac:dyDescent="0.3">
      <c r="B30" s="133"/>
      <c r="C30" s="21"/>
      <c r="H30" s="22"/>
      <c r="I30" s="22"/>
      <c r="J30" s="23">
        <v>0</v>
      </c>
      <c r="K30" s="22"/>
      <c r="L30" s="22"/>
    </row>
    <row r="31" spans="1:14" x14ac:dyDescent="0.3">
      <c r="B31" s="22"/>
      <c r="C31" s="21"/>
      <c r="D31" s="22"/>
      <c r="E31" s="22"/>
      <c r="F31" s="22"/>
      <c r="G31" s="22" t="s">
        <v>40</v>
      </c>
      <c r="H31" s="22"/>
      <c r="I31" s="22">
        <v>0.8</v>
      </c>
      <c r="J31" s="22" t="s">
        <v>38</v>
      </c>
      <c r="K31" s="22"/>
      <c r="L31" s="22"/>
    </row>
    <row r="32" spans="1:14" x14ac:dyDescent="0.3">
      <c r="B32" s="22"/>
      <c r="C32" s="22"/>
      <c r="D32" s="27"/>
      <c r="E32" s="22"/>
      <c r="F32" s="22">
        <v>0.2</v>
      </c>
      <c r="G32" s="23">
        <v>-10</v>
      </c>
      <c r="H32" s="22"/>
      <c r="I32" s="22"/>
      <c r="J32" s="22"/>
      <c r="K32" s="22"/>
      <c r="L32" s="22"/>
    </row>
    <row r="33" spans="2:12" x14ac:dyDescent="0.3">
      <c r="B33" s="22"/>
      <c r="C33" s="22"/>
      <c r="D33" s="26"/>
      <c r="E33" s="131">
        <f>F32*G32+F35*G35</f>
        <v>-2</v>
      </c>
      <c r="F33" s="25"/>
      <c r="G33" s="22"/>
      <c r="H33" s="22"/>
      <c r="I33" s="22"/>
      <c r="J33" s="22"/>
      <c r="K33" s="22"/>
      <c r="L33" s="22"/>
    </row>
    <row r="34" spans="2:12" x14ac:dyDescent="0.3">
      <c r="B34" s="22"/>
      <c r="C34" s="22"/>
      <c r="D34" s="22" t="s">
        <v>39</v>
      </c>
      <c r="E34" s="131"/>
      <c r="F34" s="24"/>
      <c r="G34" s="22"/>
      <c r="H34" s="22"/>
      <c r="I34" s="22"/>
      <c r="J34" s="22"/>
      <c r="K34" s="22"/>
      <c r="L34" s="22"/>
    </row>
    <row r="35" spans="2:12" x14ac:dyDescent="0.3">
      <c r="B35" s="22"/>
      <c r="C35" s="22"/>
      <c r="D35" s="22"/>
      <c r="E35" s="22"/>
      <c r="F35" s="22">
        <v>0.8</v>
      </c>
      <c r="G35" s="23">
        <v>0</v>
      </c>
      <c r="H35" s="22"/>
      <c r="I35" s="22"/>
      <c r="J35" s="22"/>
      <c r="K35" s="22"/>
      <c r="L35" s="22"/>
    </row>
    <row r="36" spans="2:12" x14ac:dyDescent="0.3">
      <c r="D36" s="22"/>
      <c r="E36" s="22"/>
      <c r="F36" s="22"/>
      <c r="G36" s="22" t="s">
        <v>38</v>
      </c>
    </row>
  </sheetData>
  <mergeCells count="5">
    <mergeCell ref="H24:H25"/>
    <mergeCell ref="E26:E27"/>
    <mergeCell ref="H28:H29"/>
    <mergeCell ref="B29:B30"/>
    <mergeCell ref="E33:E34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221B-37EC-43D7-83EB-B11360AD9697}">
  <dimension ref="B8:I17"/>
  <sheetViews>
    <sheetView zoomScale="130" zoomScaleNormal="130" workbookViewId="0">
      <selection activeCell="D13" sqref="D13:H17"/>
    </sheetView>
  </sheetViews>
  <sheetFormatPr defaultRowHeight="14.4" x14ac:dyDescent="0.3"/>
  <sheetData>
    <row r="8" spans="2:9" x14ac:dyDescent="0.3">
      <c r="B8" s="33" t="s">
        <v>56</v>
      </c>
      <c r="C8" s="33"/>
      <c r="E8" s="33" t="s">
        <v>55</v>
      </c>
      <c r="G8" s="33" t="s">
        <v>54</v>
      </c>
      <c r="H8" s="33"/>
    </row>
    <row r="9" spans="2:9" x14ac:dyDescent="0.3">
      <c r="B9" t="s">
        <v>53</v>
      </c>
      <c r="C9" s="206"/>
      <c r="D9" s="151"/>
      <c r="E9" s="207"/>
      <c r="F9" s="151"/>
      <c r="G9" s="151"/>
      <c r="H9" s="206"/>
    </row>
    <row r="10" spans="2:9" x14ac:dyDescent="0.3">
      <c r="B10" t="s">
        <v>52</v>
      </c>
      <c r="C10" s="206"/>
      <c r="D10" s="151"/>
      <c r="E10" s="207"/>
      <c r="F10" s="151"/>
      <c r="G10" s="151"/>
      <c r="H10" s="151"/>
    </row>
    <row r="11" spans="2:9" x14ac:dyDescent="0.3">
      <c r="C11" s="151"/>
      <c r="D11" s="151"/>
      <c r="E11" s="151"/>
      <c r="F11" s="151"/>
      <c r="G11" s="151"/>
      <c r="H11" s="151"/>
    </row>
    <row r="12" spans="2:9" x14ac:dyDescent="0.3">
      <c r="B12" s="33" t="s">
        <v>51</v>
      </c>
      <c r="C12" s="33"/>
      <c r="D12" s="33" t="s">
        <v>36</v>
      </c>
      <c r="E12" s="33"/>
      <c r="F12" s="33" t="s">
        <v>50</v>
      </c>
      <c r="G12" s="33"/>
      <c r="H12" s="33" t="s">
        <v>49</v>
      </c>
      <c r="I12" s="33"/>
    </row>
    <row r="13" spans="2:9" x14ac:dyDescent="0.3">
      <c r="B13" t="s">
        <v>48</v>
      </c>
      <c r="D13" s="207"/>
      <c r="E13" s="207"/>
      <c r="F13" s="207"/>
      <c r="G13" s="207"/>
      <c r="H13" s="207"/>
    </row>
    <row r="14" spans="2:9" x14ac:dyDescent="0.3">
      <c r="B14" t="s">
        <v>47</v>
      </c>
      <c r="D14" s="207"/>
      <c r="E14" s="207"/>
      <c r="F14" s="207"/>
      <c r="G14" s="207"/>
      <c r="H14" s="207"/>
    </row>
    <row r="15" spans="2:9" x14ac:dyDescent="0.3">
      <c r="B15" t="s">
        <v>46</v>
      </c>
      <c r="D15" s="207"/>
      <c r="E15" s="207"/>
      <c r="F15" s="207"/>
      <c r="G15" s="207"/>
      <c r="H15" s="207"/>
    </row>
    <row r="16" spans="2:9" x14ac:dyDescent="0.3">
      <c r="B16" t="s">
        <v>45</v>
      </c>
      <c r="D16" s="207"/>
      <c r="E16" s="207"/>
      <c r="F16" s="207"/>
      <c r="G16" s="207"/>
      <c r="H16" s="207"/>
    </row>
    <row r="17" spans="2:8" x14ac:dyDescent="0.3">
      <c r="B17" t="s">
        <v>44</v>
      </c>
      <c r="D17" s="207"/>
      <c r="E17" s="207"/>
      <c r="F17" s="207"/>
      <c r="G17" s="207"/>
      <c r="H17" s="207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6C94E-D7F3-4C64-AB9D-0448894E0A5B}">
  <dimension ref="B8:I17"/>
  <sheetViews>
    <sheetView zoomScale="130" zoomScaleNormal="130" workbookViewId="0">
      <selection activeCell="D13" sqref="D13:H17"/>
    </sheetView>
  </sheetViews>
  <sheetFormatPr defaultRowHeight="14.4" x14ac:dyDescent="0.3"/>
  <sheetData>
    <row r="8" spans="2:9" x14ac:dyDescent="0.3">
      <c r="B8" s="33" t="s">
        <v>56</v>
      </c>
      <c r="C8" s="33"/>
      <c r="E8" s="33" t="s">
        <v>55</v>
      </c>
      <c r="G8" s="33" t="s">
        <v>54</v>
      </c>
      <c r="H8" s="33"/>
    </row>
    <row r="9" spans="2:9" x14ac:dyDescent="0.3">
      <c r="B9" t="s">
        <v>53</v>
      </c>
      <c r="C9" s="206">
        <v>21.969827689668527</v>
      </c>
      <c r="D9" s="151"/>
      <c r="E9" s="207">
        <v>5.33</v>
      </c>
      <c r="F9" s="151"/>
      <c r="G9" s="151"/>
      <c r="H9" s="206">
        <f t="array" ref="H9">SUMPRODUCT(C9:C10,E9:E10)</f>
        <v>123.76318158593325</v>
      </c>
    </row>
    <row r="10" spans="2:9" x14ac:dyDescent="0.3">
      <c r="B10" t="s">
        <v>52</v>
      </c>
      <c r="C10" s="206">
        <v>-6.8000000000000025</v>
      </c>
      <c r="D10" s="151"/>
      <c r="E10" s="207">
        <v>-0.98</v>
      </c>
      <c r="F10" s="151"/>
      <c r="G10" s="151"/>
      <c r="H10" s="151"/>
    </row>
    <row r="12" spans="2:9" x14ac:dyDescent="0.3">
      <c r="B12" s="33" t="s">
        <v>51</v>
      </c>
      <c r="C12" s="33"/>
      <c r="D12" s="33" t="s">
        <v>36</v>
      </c>
      <c r="E12" s="33"/>
      <c r="F12" s="33" t="s">
        <v>50</v>
      </c>
      <c r="G12" s="33"/>
      <c r="H12" s="33" t="s">
        <v>49</v>
      </c>
      <c r="I12" s="33"/>
    </row>
    <row r="13" spans="2:9" x14ac:dyDescent="0.3">
      <c r="B13" t="s">
        <v>48</v>
      </c>
      <c r="D13" s="207">
        <v>2.3199999999999998</v>
      </c>
      <c r="E13" s="207">
        <v>1.65</v>
      </c>
      <c r="F13" s="207">
        <f>D13*$C$9+E13*$C$10</f>
        <v>39.750000240030971</v>
      </c>
      <c r="G13" s="207" t="s">
        <v>57</v>
      </c>
      <c r="H13" s="207">
        <v>39.75</v>
      </c>
    </row>
    <row r="14" spans="2:9" x14ac:dyDescent="0.3">
      <c r="B14" t="s">
        <v>47</v>
      </c>
      <c r="D14" s="207">
        <v>-8.0299999999999994</v>
      </c>
      <c r="E14" s="207">
        <v>-4.6500000000000004</v>
      </c>
      <c r="F14" s="207">
        <f>D14*$C$9+E14*$C$10</f>
        <v>-144.79771634803825</v>
      </c>
      <c r="G14" s="207" t="s">
        <v>57</v>
      </c>
      <c r="H14" s="207">
        <v>-51.65</v>
      </c>
    </row>
    <row r="15" spans="2:9" x14ac:dyDescent="0.3">
      <c r="B15" t="s">
        <v>46</v>
      </c>
      <c r="D15" s="207">
        <v>-0.83</v>
      </c>
      <c r="E15" s="207">
        <v>-0.23</v>
      </c>
      <c r="F15" s="207">
        <f>D15*$C$9+E15*$C$10</f>
        <v>-16.670956982424876</v>
      </c>
      <c r="G15" s="207" t="s">
        <v>57</v>
      </c>
      <c r="H15" s="207">
        <v>41.75</v>
      </c>
    </row>
    <row r="16" spans="2:9" x14ac:dyDescent="0.3">
      <c r="B16" t="s">
        <v>45</v>
      </c>
      <c r="D16" s="207">
        <v>-1</v>
      </c>
      <c r="E16" s="207">
        <v>0</v>
      </c>
      <c r="F16" s="207">
        <f>D16*$C$9+E16*$C$10</f>
        <v>-21.969827689668527</v>
      </c>
      <c r="G16" s="207" t="s">
        <v>57</v>
      </c>
      <c r="H16" s="207">
        <v>0</v>
      </c>
    </row>
    <row r="17" spans="2:8" x14ac:dyDescent="0.3">
      <c r="B17" t="s">
        <v>44</v>
      </c>
      <c r="D17" s="207">
        <v>0</v>
      </c>
      <c r="E17" s="207">
        <v>-1</v>
      </c>
      <c r="F17" s="207">
        <f>D17*$C$9+E17*$C$10</f>
        <v>6.8000000000000025</v>
      </c>
      <c r="G17" s="207" t="s">
        <v>57</v>
      </c>
      <c r="H17" s="207">
        <v>6.8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48410-8CD0-4769-90A8-AC039D42754E}">
  <dimension ref="B22:L43"/>
  <sheetViews>
    <sheetView topLeftCell="A16" zoomScale="85" zoomScaleNormal="85" workbookViewId="0">
      <selection activeCell="D42" sqref="D42:F43"/>
    </sheetView>
  </sheetViews>
  <sheetFormatPr defaultRowHeight="14.4" x14ac:dyDescent="0.3"/>
  <cols>
    <col min="2" max="2" width="14.6640625" customWidth="1"/>
    <col min="3" max="12" width="12.6640625" customWidth="1"/>
  </cols>
  <sheetData>
    <row r="22" spans="2:12" x14ac:dyDescent="0.3">
      <c r="B22" s="44" t="s">
        <v>72</v>
      </c>
      <c r="C22" s="134" t="s">
        <v>75</v>
      </c>
      <c r="D22" s="135"/>
      <c r="E22" s="136"/>
      <c r="F22" s="134" t="s">
        <v>74</v>
      </c>
      <c r="G22" s="135"/>
      <c r="H22" s="136"/>
      <c r="I22" s="134" t="s">
        <v>73</v>
      </c>
      <c r="J22" s="135"/>
      <c r="K22" s="136"/>
    </row>
    <row r="23" spans="2:12" x14ac:dyDescent="0.3">
      <c r="B23" s="43" t="s">
        <v>70</v>
      </c>
      <c r="C23" s="42">
        <v>32</v>
      </c>
      <c r="D23" s="41">
        <v>64</v>
      </c>
      <c r="E23" s="40">
        <v>128</v>
      </c>
      <c r="F23" s="41">
        <v>32</v>
      </c>
      <c r="G23" s="41">
        <v>64</v>
      </c>
      <c r="H23" s="40">
        <v>128</v>
      </c>
      <c r="I23" s="41">
        <v>32</v>
      </c>
      <c r="J23" s="41">
        <v>64</v>
      </c>
      <c r="K23" s="52">
        <v>128</v>
      </c>
    </row>
    <row r="24" spans="2:12" x14ac:dyDescent="0.3">
      <c r="B24" s="36" t="s">
        <v>68</v>
      </c>
      <c r="C24" s="31">
        <v>119.7</v>
      </c>
      <c r="D24" s="51">
        <v>218.13300000000001</v>
      </c>
      <c r="E24" s="50">
        <v>258.67200000000003</v>
      </c>
      <c r="F24" s="51">
        <v>159.6</v>
      </c>
      <c r="G24" s="51">
        <v>269.3</v>
      </c>
      <c r="H24" s="50">
        <v>380.4</v>
      </c>
      <c r="I24" s="49">
        <v>0.10580000000000001</v>
      </c>
      <c r="J24" s="49">
        <v>0.12690000000000001</v>
      </c>
      <c r="K24" s="48">
        <v>0.13170000000000001</v>
      </c>
    </row>
    <row r="25" spans="2:12" x14ac:dyDescent="0.3">
      <c r="B25" s="35" t="s">
        <v>67</v>
      </c>
      <c r="C25" s="19">
        <v>147.56</v>
      </c>
      <c r="D25" s="32">
        <v>182.065</v>
      </c>
      <c r="E25" s="47">
        <v>262.95</v>
      </c>
      <c r="F25" s="32">
        <v>210.8</v>
      </c>
      <c r="G25" s="32">
        <v>280.10000000000002</v>
      </c>
      <c r="H25" s="47">
        <v>350.6</v>
      </c>
      <c r="I25" s="46">
        <v>8.9200000000000002E-2</v>
      </c>
      <c r="J25" s="46">
        <v>0.1313</v>
      </c>
      <c r="K25" s="45">
        <v>0.1459</v>
      </c>
    </row>
    <row r="28" spans="2:12" x14ac:dyDescent="0.3">
      <c r="B28" s="44" t="s">
        <v>72</v>
      </c>
      <c r="C28" s="134" t="s">
        <v>56</v>
      </c>
      <c r="D28" s="135"/>
      <c r="E28" s="136"/>
      <c r="F28" s="134" t="s">
        <v>71</v>
      </c>
      <c r="G28" s="135"/>
      <c r="H28" s="136"/>
      <c r="I28" s="134" t="s">
        <v>69</v>
      </c>
      <c r="J28" s="135"/>
      <c r="K28" s="136"/>
    </row>
    <row r="29" spans="2:12" x14ac:dyDescent="0.3">
      <c r="B29" s="43" t="s">
        <v>70</v>
      </c>
      <c r="C29" s="42">
        <v>32</v>
      </c>
      <c r="D29" s="41">
        <v>64</v>
      </c>
      <c r="E29" s="40">
        <v>128</v>
      </c>
      <c r="F29" s="34">
        <v>32</v>
      </c>
      <c r="G29" s="34">
        <v>64</v>
      </c>
      <c r="H29" s="39">
        <v>128</v>
      </c>
      <c r="I29" s="34">
        <v>32</v>
      </c>
      <c r="J29" s="34">
        <v>64</v>
      </c>
      <c r="K29" s="38">
        <v>128</v>
      </c>
      <c r="L29" s="37" t="s">
        <v>69</v>
      </c>
    </row>
    <row r="30" spans="2:12" x14ac:dyDescent="0.3">
      <c r="B30" s="36" t="s">
        <v>68</v>
      </c>
      <c r="C30" s="207"/>
      <c r="D30" s="207"/>
      <c r="E30" s="207"/>
      <c r="F30" s="206"/>
      <c r="G30" s="206"/>
      <c r="H30" s="206"/>
      <c r="I30" s="208"/>
      <c r="J30" s="208"/>
      <c r="K30" s="208"/>
      <c r="L30" s="206"/>
    </row>
    <row r="31" spans="2:12" x14ac:dyDescent="0.3">
      <c r="B31" s="35" t="s">
        <v>67</v>
      </c>
      <c r="C31" s="207"/>
      <c r="D31" s="207"/>
      <c r="E31" s="207"/>
      <c r="F31" s="206"/>
      <c r="G31" s="206"/>
      <c r="H31" s="206"/>
      <c r="I31" s="208"/>
      <c r="J31" s="208"/>
      <c r="K31" s="208"/>
      <c r="L31" s="206"/>
    </row>
    <row r="32" spans="2:12" x14ac:dyDescent="0.3">
      <c r="L32" s="206"/>
    </row>
    <row r="34" spans="2:6" x14ac:dyDescent="0.3">
      <c r="B34" s="33" t="s">
        <v>51</v>
      </c>
    </row>
    <row r="36" spans="2:6" x14ac:dyDescent="0.3">
      <c r="B36" s="137" t="s">
        <v>66</v>
      </c>
      <c r="C36" s="137"/>
      <c r="D36" s="33" t="s">
        <v>61</v>
      </c>
      <c r="E36" s="33"/>
      <c r="F36" s="33" t="s">
        <v>60</v>
      </c>
    </row>
    <row r="37" spans="2:6" x14ac:dyDescent="0.3">
      <c r="B37" s="137" t="s">
        <v>65</v>
      </c>
      <c r="C37" s="137"/>
      <c r="D37" s="207"/>
      <c r="E37" s="207"/>
      <c r="F37" s="207"/>
    </row>
    <row r="38" spans="2:6" x14ac:dyDescent="0.3">
      <c r="B38" s="137" t="s">
        <v>64</v>
      </c>
      <c r="C38" s="137"/>
      <c r="D38" s="207"/>
      <c r="E38" s="207"/>
      <c r="F38" s="207"/>
    </row>
    <row r="39" spans="2:6" x14ac:dyDescent="0.3">
      <c r="B39" s="137" t="s">
        <v>63</v>
      </c>
      <c r="C39" s="137"/>
      <c r="D39" s="207"/>
      <c r="E39" s="207"/>
      <c r="F39" s="207"/>
    </row>
    <row r="41" spans="2:6" x14ac:dyDescent="0.3">
      <c r="B41" s="137" t="s">
        <v>62</v>
      </c>
      <c r="C41" s="137"/>
      <c r="D41" s="33" t="s">
        <v>61</v>
      </c>
      <c r="E41" s="33"/>
      <c r="F41" s="33" t="s">
        <v>60</v>
      </c>
    </row>
    <row r="42" spans="2:6" x14ac:dyDescent="0.3">
      <c r="B42" s="137" t="s">
        <v>59</v>
      </c>
      <c r="C42" s="137"/>
      <c r="D42" s="207"/>
      <c r="E42" s="207"/>
      <c r="F42" s="207"/>
    </row>
    <row r="43" spans="2:6" x14ac:dyDescent="0.3">
      <c r="B43" s="137" t="s">
        <v>58</v>
      </c>
      <c r="C43" s="137"/>
      <c r="D43" s="207"/>
      <c r="E43" s="207"/>
      <c r="F43" s="207"/>
    </row>
  </sheetData>
  <mergeCells count="13">
    <mergeCell ref="B43:C43"/>
    <mergeCell ref="B36:C36"/>
    <mergeCell ref="B37:C37"/>
    <mergeCell ref="B38:C38"/>
    <mergeCell ref="B39:C39"/>
    <mergeCell ref="B41:C41"/>
    <mergeCell ref="B42:C42"/>
    <mergeCell ref="C22:E22"/>
    <mergeCell ref="F22:H22"/>
    <mergeCell ref="I22:K22"/>
    <mergeCell ref="C28:E28"/>
    <mergeCell ref="F28:H28"/>
    <mergeCell ref="I28:K2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0799-31E9-4434-81B9-893E15713C3E}">
  <dimension ref="B22:L43"/>
  <sheetViews>
    <sheetView topLeftCell="A19" zoomScale="85" zoomScaleNormal="85" workbookViewId="0">
      <selection activeCell="C28" sqref="C28:E28"/>
    </sheetView>
  </sheetViews>
  <sheetFormatPr defaultRowHeight="14.4" x14ac:dyDescent="0.3"/>
  <cols>
    <col min="2" max="2" width="14.6640625" customWidth="1"/>
    <col min="3" max="12" width="12.6640625" customWidth="1"/>
  </cols>
  <sheetData>
    <row r="22" spans="2:12" x14ac:dyDescent="0.3">
      <c r="B22" s="44" t="s">
        <v>72</v>
      </c>
      <c r="C22" s="134" t="s">
        <v>75</v>
      </c>
      <c r="D22" s="135"/>
      <c r="E22" s="136"/>
      <c r="F22" s="134" t="s">
        <v>74</v>
      </c>
      <c r="G22" s="135"/>
      <c r="H22" s="136"/>
      <c r="I22" s="134" t="s">
        <v>73</v>
      </c>
      <c r="J22" s="135"/>
      <c r="K22" s="136"/>
    </row>
    <row r="23" spans="2:12" x14ac:dyDescent="0.3">
      <c r="B23" s="43" t="s">
        <v>70</v>
      </c>
      <c r="C23" s="42">
        <v>32</v>
      </c>
      <c r="D23" s="41">
        <v>64</v>
      </c>
      <c r="E23" s="40">
        <v>128</v>
      </c>
      <c r="F23" s="41">
        <v>32</v>
      </c>
      <c r="G23" s="41">
        <v>64</v>
      </c>
      <c r="H23" s="40">
        <v>128</v>
      </c>
      <c r="I23" s="41">
        <v>32</v>
      </c>
      <c r="J23" s="41">
        <v>64</v>
      </c>
      <c r="K23" s="52">
        <v>128</v>
      </c>
    </row>
    <row r="24" spans="2:12" x14ac:dyDescent="0.3">
      <c r="B24" s="36" t="s">
        <v>68</v>
      </c>
      <c r="C24" s="31">
        <v>119.7</v>
      </c>
      <c r="D24" s="51">
        <v>218.13300000000001</v>
      </c>
      <c r="E24" s="50">
        <v>258.67200000000003</v>
      </c>
      <c r="F24" s="51">
        <v>159.6</v>
      </c>
      <c r="G24" s="51">
        <v>269.3</v>
      </c>
      <c r="H24" s="50">
        <v>380.4</v>
      </c>
      <c r="I24" s="49">
        <v>0.10580000000000001</v>
      </c>
      <c r="J24" s="49">
        <v>0.12690000000000001</v>
      </c>
      <c r="K24" s="48">
        <v>0.13170000000000001</v>
      </c>
    </row>
    <row r="25" spans="2:12" x14ac:dyDescent="0.3">
      <c r="B25" s="35" t="s">
        <v>67</v>
      </c>
      <c r="C25" s="19">
        <v>147.56</v>
      </c>
      <c r="D25" s="32">
        <v>182.065</v>
      </c>
      <c r="E25" s="47">
        <v>262.95</v>
      </c>
      <c r="F25" s="32">
        <v>210.8</v>
      </c>
      <c r="G25" s="32">
        <v>280.10000000000002</v>
      </c>
      <c r="H25" s="47">
        <v>350.6</v>
      </c>
      <c r="I25" s="46">
        <v>8.9200000000000002E-2</v>
      </c>
      <c r="J25" s="46">
        <v>0.1313</v>
      </c>
      <c r="K25" s="45">
        <v>0.1459</v>
      </c>
    </row>
    <row r="28" spans="2:12" x14ac:dyDescent="0.3">
      <c r="B28" s="44" t="s">
        <v>72</v>
      </c>
      <c r="C28" s="134" t="s">
        <v>56</v>
      </c>
      <c r="D28" s="135"/>
      <c r="E28" s="136"/>
      <c r="F28" s="134" t="s">
        <v>71</v>
      </c>
      <c r="G28" s="135"/>
      <c r="H28" s="136"/>
      <c r="I28" s="134" t="s">
        <v>69</v>
      </c>
      <c r="J28" s="135"/>
      <c r="K28" s="136"/>
    </row>
    <row r="29" spans="2:12" x14ac:dyDescent="0.3">
      <c r="B29" s="43" t="s">
        <v>70</v>
      </c>
      <c r="C29" s="42">
        <v>32</v>
      </c>
      <c r="D29" s="41">
        <v>64</v>
      </c>
      <c r="E29" s="40">
        <v>128</v>
      </c>
      <c r="F29" s="34">
        <v>32</v>
      </c>
      <c r="G29" s="34">
        <v>64</v>
      </c>
      <c r="H29" s="39">
        <v>128</v>
      </c>
      <c r="I29" s="34">
        <v>32</v>
      </c>
      <c r="J29" s="34">
        <v>64</v>
      </c>
      <c r="K29" s="38">
        <v>128</v>
      </c>
      <c r="L29" s="37" t="s">
        <v>69</v>
      </c>
    </row>
    <row r="30" spans="2:12" x14ac:dyDescent="0.3">
      <c r="B30" s="36" t="s">
        <v>68</v>
      </c>
      <c r="C30" s="207">
        <v>0</v>
      </c>
      <c r="D30" s="207">
        <v>0</v>
      </c>
      <c r="E30" s="207">
        <v>19800.000000046144</v>
      </c>
      <c r="F30" s="206">
        <f t="shared" ref="F30:H31" si="0">F24*I24</f>
        <v>16.885680000000001</v>
      </c>
      <c r="G30" s="206">
        <f t="shared" si="0"/>
        <v>34.174170000000004</v>
      </c>
      <c r="H30" s="206">
        <f t="shared" si="0"/>
        <v>50.098680000000002</v>
      </c>
      <c r="I30" s="208">
        <f t="shared" ref="I30:K31" si="1">(F24-F30-C24)*C30</f>
        <v>0</v>
      </c>
      <c r="J30" s="208">
        <f t="shared" si="1"/>
        <v>0</v>
      </c>
      <c r="K30" s="208">
        <f t="shared" si="1"/>
        <v>1418260.5360033042</v>
      </c>
      <c r="L30" s="206">
        <f>SUM(I30:K30)</f>
        <v>1418260.5360033042</v>
      </c>
    </row>
    <row r="31" spans="2:12" x14ac:dyDescent="0.3">
      <c r="B31" s="35" t="s">
        <v>67</v>
      </c>
      <c r="C31" s="207">
        <v>16500.000000038453</v>
      </c>
      <c r="D31" s="207">
        <v>24750.000000057684</v>
      </c>
      <c r="E31" s="207">
        <v>0</v>
      </c>
      <c r="F31" s="206">
        <f t="shared" si="0"/>
        <v>18.803360000000001</v>
      </c>
      <c r="G31" s="206">
        <f t="shared" si="0"/>
        <v>36.77713</v>
      </c>
      <c r="H31" s="206">
        <f t="shared" si="0"/>
        <v>51.152540000000002</v>
      </c>
      <c r="I31" s="208">
        <f t="shared" si="1"/>
        <v>733204.56000170892</v>
      </c>
      <c r="J31" s="208">
        <f t="shared" si="1"/>
        <v>1516132.2825035341</v>
      </c>
      <c r="K31" s="208">
        <f t="shared" si="1"/>
        <v>0</v>
      </c>
      <c r="L31" s="206">
        <f>SUM(I31:K31)</f>
        <v>2249336.8425052431</v>
      </c>
    </row>
    <row r="32" spans="2:12" x14ac:dyDescent="0.3">
      <c r="L32" s="206">
        <f>L30+L31</f>
        <v>3667597.3785085473</v>
      </c>
    </row>
    <row r="34" spans="2:6" x14ac:dyDescent="0.3">
      <c r="B34" s="33" t="s">
        <v>51</v>
      </c>
    </row>
    <row r="36" spans="2:6" x14ac:dyDescent="0.3">
      <c r="B36" s="137" t="s">
        <v>66</v>
      </c>
      <c r="C36" s="137"/>
      <c r="D36" s="33" t="s">
        <v>61</v>
      </c>
      <c r="E36" s="33"/>
      <c r="F36" s="33" t="s">
        <v>60</v>
      </c>
    </row>
    <row r="37" spans="2:6" x14ac:dyDescent="0.3">
      <c r="B37" s="137" t="s">
        <v>65</v>
      </c>
      <c r="C37" s="137"/>
      <c r="D37" s="207">
        <f>SUM(C30:C31)</f>
        <v>16500.000000038453</v>
      </c>
      <c r="E37" s="207" t="s">
        <v>57</v>
      </c>
      <c r="F37" s="207">
        <v>18500</v>
      </c>
    </row>
    <row r="38" spans="2:6" x14ac:dyDescent="0.3">
      <c r="B38" s="137" t="s">
        <v>64</v>
      </c>
      <c r="C38" s="137"/>
      <c r="D38" s="207">
        <f>SUM(D30:D31)</f>
        <v>24750.000000057684</v>
      </c>
      <c r="E38" s="207" t="s">
        <v>57</v>
      </c>
      <c r="F38" s="207">
        <v>25400</v>
      </c>
    </row>
    <row r="39" spans="2:6" x14ac:dyDescent="0.3">
      <c r="B39" s="137" t="s">
        <v>63</v>
      </c>
      <c r="C39" s="137"/>
      <c r="D39" s="207">
        <f>SUM(E30:E31)</f>
        <v>19800.000000046144</v>
      </c>
      <c r="E39" s="207" t="s">
        <v>57</v>
      </c>
      <c r="F39" s="207">
        <v>19800</v>
      </c>
    </row>
    <row r="41" spans="2:6" x14ac:dyDescent="0.3">
      <c r="B41" s="137" t="s">
        <v>62</v>
      </c>
      <c r="C41" s="137"/>
      <c r="D41" s="33" t="s">
        <v>61</v>
      </c>
      <c r="E41" s="33"/>
      <c r="F41" s="33" t="s">
        <v>60</v>
      </c>
    </row>
    <row r="42" spans="2:6" x14ac:dyDescent="0.3">
      <c r="B42" s="137" t="s">
        <v>59</v>
      </c>
      <c r="C42" s="137"/>
      <c r="D42" s="207">
        <f>4*(SUM(D30:D31))-5*(SUM(E30:E31))</f>
        <v>0</v>
      </c>
      <c r="E42" s="207" t="s">
        <v>57</v>
      </c>
      <c r="F42" s="207">
        <v>0</v>
      </c>
    </row>
    <row r="43" spans="2:6" x14ac:dyDescent="0.3">
      <c r="B43" s="137" t="s">
        <v>58</v>
      </c>
      <c r="C43" s="137"/>
      <c r="D43" s="207">
        <f>3*SUM(C30:C31)-2*SUM(D30:D31)</f>
        <v>0</v>
      </c>
      <c r="E43" s="207" t="s">
        <v>57</v>
      </c>
      <c r="F43" s="207">
        <v>0</v>
      </c>
    </row>
  </sheetData>
  <mergeCells count="13">
    <mergeCell ref="B43:C43"/>
    <mergeCell ref="B36:C36"/>
    <mergeCell ref="B37:C37"/>
    <mergeCell ref="B38:C38"/>
    <mergeCell ref="B39:C39"/>
    <mergeCell ref="B41:C41"/>
    <mergeCell ref="B42:C42"/>
    <mergeCell ref="C22:E22"/>
    <mergeCell ref="F22:H22"/>
    <mergeCell ref="I22:K22"/>
    <mergeCell ref="C28:E28"/>
    <mergeCell ref="F28:H28"/>
    <mergeCell ref="I28:K2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8752-4418-496B-B642-9784A7E7B4BF}">
  <dimension ref="A1:E51"/>
  <sheetViews>
    <sheetView topLeftCell="A31" zoomScale="115" zoomScaleNormal="115" workbookViewId="0">
      <selection activeCell="B48" sqref="B48:B51"/>
    </sheetView>
  </sheetViews>
  <sheetFormatPr defaultRowHeight="14.4" x14ac:dyDescent="0.3"/>
  <cols>
    <col min="1" max="4" width="14.6640625" customWidth="1"/>
  </cols>
  <sheetData>
    <row r="1" spans="1:4" x14ac:dyDescent="0.3">
      <c r="A1" t="s">
        <v>88</v>
      </c>
      <c r="B1" t="s">
        <v>86</v>
      </c>
      <c r="C1" t="s">
        <v>87</v>
      </c>
      <c r="D1" t="s">
        <v>83</v>
      </c>
    </row>
    <row r="2" spans="1:4" x14ac:dyDescent="0.3">
      <c r="A2">
        <v>1</v>
      </c>
      <c r="B2">
        <v>2.9</v>
      </c>
      <c r="C2">
        <v>2081</v>
      </c>
      <c r="D2">
        <v>0.128</v>
      </c>
    </row>
    <row r="3" spans="1:4" x14ac:dyDescent="0.3">
      <c r="A3">
        <v>2</v>
      </c>
      <c r="B3">
        <v>5.0999999999999996</v>
      </c>
      <c r="C3">
        <v>2340</v>
      </c>
      <c r="D3">
        <v>0.1285</v>
      </c>
    </row>
    <row r="4" spans="1:4" x14ac:dyDescent="0.3">
      <c r="A4">
        <v>3</v>
      </c>
      <c r="B4">
        <v>2.6</v>
      </c>
      <c r="C4">
        <v>2959</v>
      </c>
      <c r="D4">
        <v>0.13500000000000001</v>
      </c>
    </row>
    <row r="5" spans="1:4" x14ac:dyDescent="0.3">
      <c r="A5">
        <v>4</v>
      </c>
      <c r="B5">
        <v>1.1000000000000001</v>
      </c>
      <c r="C5">
        <v>2492</v>
      </c>
      <c r="D5">
        <v>0.13900000000000001</v>
      </c>
    </row>
    <row r="6" spans="1:4" x14ac:dyDescent="0.3">
      <c r="A6">
        <v>5</v>
      </c>
      <c r="B6">
        <v>1.3</v>
      </c>
      <c r="C6">
        <v>2798</v>
      </c>
      <c r="D6">
        <v>0.15</v>
      </c>
    </row>
    <row r="7" spans="1:4" x14ac:dyDescent="0.3">
      <c r="A7">
        <v>6</v>
      </c>
      <c r="B7">
        <v>1.1000000000000001</v>
      </c>
      <c r="C7">
        <v>2613</v>
      </c>
      <c r="D7">
        <v>0.1615</v>
      </c>
    </row>
    <row r="8" spans="1:4" x14ac:dyDescent="0.3">
      <c r="A8">
        <v>7</v>
      </c>
      <c r="B8">
        <v>1.7</v>
      </c>
      <c r="C8">
        <v>2878</v>
      </c>
      <c r="D8">
        <v>0.17199999999999999</v>
      </c>
    </row>
    <row r="9" spans="1:4" x14ac:dyDescent="0.3">
      <c r="A9">
        <v>8</v>
      </c>
      <c r="B9">
        <v>0.4</v>
      </c>
      <c r="C9">
        <v>3250</v>
      </c>
      <c r="D9">
        <v>0.17749999999999999</v>
      </c>
    </row>
    <row r="10" spans="1:4" x14ac:dyDescent="0.3">
      <c r="A10">
        <v>9</v>
      </c>
      <c r="B10">
        <v>-0.3</v>
      </c>
      <c r="C10">
        <v>4540</v>
      </c>
      <c r="D10">
        <v>0.21199999999999999</v>
      </c>
    </row>
    <row r="11" spans="1:4" x14ac:dyDescent="0.3">
      <c r="A11">
        <v>10</v>
      </c>
      <c r="B11">
        <v>-0.4</v>
      </c>
      <c r="C11">
        <v>3647</v>
      </c>
      <c r="D11">
        <v>0.22800000000000001</v>
      </c>
    </row>
    <row r="12" spans="1:4" x14ac:dyDescent="0.3">
      <c r="A12">
        <v>11</v>
      </c>
      <c r="B12">
        <v>-1</v>
      </c>
      <c r="C12">
        <v>5416</v>
      </c>
      <c r="D12">
        <v>0.28749999999999998</v>
      </c>
    </row>
    <row r="13" spans="1:4" x14ac:dyDescent="0.3">
      <c r="A13">
        <v>12</v>
      </c>
      <c r="B13">
        <v>-0.6</v>
      </c>
      <c r="C13">
        <v>6883</v>
      </c>
      <c r="D13">
        <v>0.32950000000000002</v>
      </c>
    </row>
    <row r="14" spans="1:4" x14ac:dyDescent="0.3">
      <c r="A14">
        <v>13</v>
      </c>
      <c r="B14">
        <v>-1.8</v>
      </c>
      <c r="C14">
        <v>6741</v>
      </c>
      <c r="D14">
        <v>0.34250000000000003</v>
      </c>
    </row>
    <row r="15" spans="1:4" x14ac:dyDescent="0.3">
      <c r="A15">
        <v>14</v>
      </c>
      <c r="B15">
        <v>-1.4</v>
      </c>
      <c r="C15">
        <v>7003</v>
      </c>
      <c r="D15">
        <v>0.36199999999999999</v>
      </c>
    </row>
    <row r="16" spans="1:4" x14ac:dyDescent="0.3">
      <c r="A16">
        <v>15</v>
      </c>
      <c r="B16">
        <v>-1.7</v>
      </c>
      <c r="C16">
        <v>7305</v>
      </c>
      <c r="D16">
        <v>0.35899999999999999</v>
      </c>
    </row>
    <row r="17" spans="1:5" x14ac:dyDescent="0.3">
      <c r="A17">
        <v>16</v>
      </c>
      <c r="B17">
        <v>-1.6</v>
      </c>
      <c r="C17">
        <v>7742</v>
      </c>
      <c r="D17">
        <v>0.37</v>
      </c>
    </row>
    <row r="18" spans="1:5" x14ac:dyDescent="0.3">
      <c r="A18">
        <v>17</v>
      </c>
      <c r="B18">
        <v>-1.3</v>
      </c>
      <c r="C18">
        <v>6905</v>
      </c>
      <c r="D18">
        <v>0.3775</v>
      </c>
    </row>
    <row r="19" spans="1:5" x14ac:dyDescent="0.3">
      <c r="A19">
        <v>18</v>
      </c>
      <c r="B19">
        <v>-1.6</v>
      </c>
      <c r="C19">
        <v>6635</v>
      </c>
      <c r="D19">
        <v>0.39150000000000001</v>
      </c>
    </row>
    <row r="20" spans="1:5" x14ac:dyDescent="0.3">
      <c r="A20">
        <v>19</v>
      </c>
      <c r="B20">
        <v>-1.8</v>
      </c>
      <c r="C20">
        <v>7508</v>
      </c>
      <c r="D20">
        <v>0.41549999999999998</v>
      </c>
    </row>
    <row r="21" spans="1:5" x14ac:dyDescent="0.3">
      <c r="A21">
        <v>20</v>
      </c>
      <c r="B21">
        <v>-1.4</v>
      </c>
      <c r="C21">
        <v>7812</v>
      </c>
      <c r="D21">
        <v>0.41749999999999998</v>
      </c>
    </row>
    <row r="26" spans="1:5" x14ac:dyDescent="0.3">
      <c r="A26" t="s">
        <v>84</v>
      </c>
      <c r="B26" t="s">
        <v>86</v>
      </c>
      <c r="C26" t="s">
        <v>82</v>
      </c>
      <c r="D26" t="s">
        <v>81</v>
      </c>
      <c r="E26" t="s">
        <v>80</v>
      </c>
    </row>
    <row r="27" spans="1:5" x14ac:dyDescent="0.3">
      <c r="A27">
        <v>1</v>
      </c>
      <c r="B27">
        <v>-2</v>
      </c>
      <c r="C27" s="207"/>
      <c r="D27" s="207"/>
      <c r="E27" s="207"/>
    </row>
    <row r="28" spans="1:5" x14ac:dyDescent="0.3">
      <c r="A28">
        <v>2</v>
      </c>
      <c r="B28">
        <v>2</v>
      </c>
      <c r="C28" s="207"/>
      <c r="D28" s="207"/>
      <c r="E28" s="207"/>
    </row>
    <row r="29" spans="1:5" x14ac:dyDescent="0.3">
      <c r="A29">
        <v>3</v>
      </c>
      <c r="B29">
        <v>4</v>
      </c>
      <c r="C29" s="207"/>
      <c r="D29" s="207"/>
      <c r="E29" s="207"/>
    </row>
    <row r="30" spans="1:5" x14ac:dyDescent="0.3">
      <c r="A30">
        <v>4</v>
      </c>
      <c r="B30">
        <v>6</v>
      </c>
      <c r="C30" s="207"/>
      <c r="D30" s="207"/>
      <c r="E30" s="207"/>
    </row>
    <row r="31" spans="1:5" x14ac:dyDescent="0.3">
      <c r="A31">
        <v>5</v>
      </c>
      <c r="B31">
        <v>8</v>
      </c>
      <c r="C31" s="207"/>
      <c r="D31" s="207"/>
      <c r="E31" s="207"/>
    </row>
    <row r="33" spans="1:5" x14ac:dyDescent="0.3">
      <c r="A33" t="s">
        <v>84</v>
      </c>
      <c r="B33" t="s">
        <v>85</v>
      </c>
      <c r="C33" t="s">
        <v>82</v>
      </c>
      <c r="D33" t="s">
        <v>81</v>
      </c>
      <c r="E33" t="s">
        <v>80</v>
      </c>
    </row>
    <row r="34" spans="1:5" x14ac:dyDescent="0.3">
      <c r="A34">
        <v>1</v>
      </c>
      <c r="B34">
        <v>2000</v>
      </c>
      <c r="C34" s="207"/>
      <c r="D34" s="207"/>
      <c r="E34" s="207"/>
    </row>
    <row r="35" spans="1:5" x14ac:dyDescent="0.3">
      <c r="A35">
        <v>2</v>
      </c>
      <c r="B35">
        <v>4400</v>
      </c>
      <c r="C35" s="207"/>
      <c r="D35" s="207"/>
      <c r="E35" s="207"/>
    </row>
    <row r="36" spans="1:5" x14ac:dyDescent="0.3">
      <c r="A36">
        <v>3</v>
      </c>
      <c r="B36">
        <v>5600</v>
      </c>
      <c r="C36" s="207"/>
      <c r="D36" s="207"/>
      <c r="E36" s="207"/>
    </row>
    <row r="37" spans="1:5" x14ac:dyDescent="0.3">
      <c r="A37">
        <v>4</v>
      </c>
      <c r="B37">
        <v>6800</v>
      </c>
      <c r="C37" s="207"/>
      <c r="D37" s="207"/>
      <c r="E37" s="207"/>
    </row>
    <row r="38" spans="1:5" x14ac:dyDescent="0.3">
      <c r="A38">
        <v>5</v>
      </c>
      <c r="B38">
        <v>8000</v>
      </c>
      <c r="C38" s="207"/>
      <c r="D38" s="207"/>
      <c r="E38" s="207"/>
    </row>
    <row r="40" spans="1:5" x14ac:dyDescent="0.3">
      <c r="A40" t="s">
        <v>84</v>
      </c>
      <c r="B40" t="s">
        <v>83</v>
      </c>
      <c r="C40" t="s">
        <v>82</v>
      </c>
      <c r="D40" t="s">
        <v>81</v>
      </c>
      <c r="E40" t="s">
        <v>80</v>
      </c>
    </row>
    <row r="41" spans="1:5" x14ac:dyDescent="0.3">
      <c r="A41">
        <v>1</v>
      </c>
      <c r="B41">
        <v>0.1</v>
      </c>
      <c r="C41" s="207"/>
      <c r="D41" s="207"/>
      <c r="E41" s="207"/>
    </row>
    <row r="42" spans="1:5" x14ac:dyDescent="0.3">
      <c r="A42">
        <v>2</v>
      </c>
      <c r="B42">
        <v>0.22</v>
      </c>
      <c r="C42" s="207"/>
      <c r="D42" s="207"/>
      <c r="E42" s="207"/>
    </row>
    <row r="43" spans="1:5" x14ac:dyDescent="0.3">
      <c r="A43">
        <v>3</v>
      </c>
      <c r="B43">
        <v>0.28000000000000003</v>
      </c>
      <c r="C43" s="207"/>
      <c r="D43" s="207"/>
      <c r="E43" s="207"/>
    </row>
    <row r="44" spans="1:5" x14ac:dyDescent="0.3">
      <c r="A44">
        <v>4</v>
      </c>
      <c r="B44">
        <v>0.34</v>
      </c>
      <c r="C44" s="207"/>
      <c r="D44" s="207"/>
      <c r="E44" s="207"/>
    </row>
    <row r="45" spans="1:5" x14ac:dyDescent="0.3">
      <c r="A45">
        <v>5</v>
      </c>
      <c r="B45">
        <v>0.45</v>
      </c>
      <c r="C45" s="207"/>
      <c r="D45" s="207"/>
      <c r="E45" s="207"/>
    </row>
    <row r="48" spans="1:5" x14ac:dyDescent="0.3">
      <c r="A48" t="s">
        <v>79</v>
      </c>
      <c r="B48" s="206"/>
    </row>
    <row r="49" spans="1:2" x14ac:dyDescent="0.3">
      <c r="A49" t="s">
        <v>78</v>
      </c>
      <c r="B49" s="206"/>
    </row>
    <row r="50" spans="1:2" x14ac:dyDescent="0.3">
      <c r="A50" t="s">
        <v>77</v>
      </c>
      <c r="B50" s="206"/>
    </row>
    <row r="51" spans="1:2" x14ac:dyDescent="0.3">
      <c r="A51" t="s">
        <v>76</v>
      </c>
      <c r="B51" s="20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C84E-EE3D-447F-8C8B-5F9232ABF223}">
  <dimension ref="A1:I70"/>
  <sheetViews>
    <sheetView zoomScale="115" zoomScaleNormal="115" workbookViewId="0">
      <selection activeCell="B67" sqref="B67:B70"/>
    </sheetView>
  </sheetViews>
  <sheetFormatPr defaultRowHeight="14.4" x14ac:dyDescent="0.3"/>
  <cols>
    <col min="1" max="4" width="14.6640625" customWidth="1"/>
  </cols>
  <sheetData>
    <row r="1" spans="1:4" x14ac:dyDescent="0.3">
      <c r="A1" t="s">
        <v>88</v>
      </c>
      <c r="B1" t="s">
        <v>86</v>
      </c>
      <c r="C1" t="s">
        <v>87</v>
      </c>
      <c r="D1" t="s">
        <v>83</v>
      </c>
    </row>
    <row r="2" spans="1:4" x14ac:dyDescent="0.3">
      <c r="A2">
        <v>1</v>
      </c>
      <c r="B2">
        <v>2.9</v>
      </c>
      <c r="C2">
        <v>2081</v>
      </c>
      <c r="D2">
        <v>0.128</v>
      </c>
    </row>
    <row r="3" spans="1:4" x14ac:dyDescent="0.3">
      <c r="A3">
        <v>2</v>
      </c>
      <c r="B3">
        <v>5.0999999999999996</v>
      </c>
      <c r="C3">
        <v>2340</v>
      </c>
      <c r="D3">
        <v>0.1285</v>
      </c>
    </row>
    <row r="4" spans="1:4" x14ac:dyDescent="0.3">
      <c r="A4">
        <v>3</v>
      </c>
      <c r="B4">
        <v>2.6</v>
      </c>
      <c r="C4">
        <v>2959</v>
      </c>
      <c r="D4">
        <v>0.13500000000000001</v>
      </c>
    </row>
    <row r="5" spans="1:4" x14ac:dyDescent="0.3">
      <c r="A5">
        <v>4</v>
      </c>
      <c r="B5">
        <v>1.1000000000000001</v>
      </c>
      <c r="C5">
        <v>2492</v>
      </c>
      <c r="D5">
        <v>0.13900000000000001</v>
      </c>
    </row>
    <row r="6" spans="1:4" x14ac:dyDescent="0.3">
      <c r="A6">
        <v>5</v>
      </c>
      <c r="B6">
        <v>1.3</v>
      </c>
      <c r="C6">
        <v>2798</v>
      </c>
      <c r="D6">
        <v>0.15</v>
      </c>
    </row>
    <row r="7" spans="1:4" x14ac:dyDescent="0.3">
      <c r="A7">
        <v>6</v>
      </c>
      <c r="B7">
        <v>1.1000000000000001</v>
      </c>
      <c r="C7">
        <v>2613</v>
      </c>
      <c r="D7">
        <v>0.1615</v>
      </c>
    </row>
    <row r="8" spans="1:4" x14ac:dyDescent="0.3">
      <c r="A8">
        <v>7</v>
      </c>
      <c r="B8">
        <v>1.7</v>
      </c>
      <c r="C8">
        <v>2878</v>
      </c>
      <c r="D8">
        <v>0.17199999999999999</v>
      </c>
    </row>
    <row r="9" spans="1:4" x14ac:dyDescent="0.3">
      <c r="A9">
        <v>8</v>
      </c>
      <c r="B9">
        <v>0.4</v>
      </c>
      <c r="C9">
        <v>3250</v>
      </c>
      <c r="D9">
        <v>0.17749999999999999</v>
      </c>
    </row>
    <row r="10" spans="1:4" x14ac:dyDescent="0.3">
      <c r="A10">
        <v>9</v>
      </c>
      <c r="B10">
        <v>-0.3</v>
      </c>
      <c r="C10">
        <v>4540</v>
      </c>
      <c r="D10">
        <v>0.21199999999999999</v>
      </c>
    </row>
    <row r="11" spans="1:4" x14ac:dyDescent="0.3">
      <c r="A11">
        <v>10</v>
      </c>
      <c r="B11">
        <v>-0.4</v>
      </c>
      <c r="C11">
        <v>3647</v>
      </c>
      <c r="D11">
        <v>0.22800000000000001</v>
      </c>
    </row>
    <row r="12" spans="1:4" x14ac:dyDescent="0.3">
      <c r="A12">
        <v>11</v>
      </c>
      <c r="B12">
        <v>-1</v>
      </c>
      <c r="C12">
        <v>5416</v>
      </c>
      <c r="D12">
        <v>0.28749999999999998</v>
      </c>
    </row>
    <row r="13" spans="1:4" x14ac:dyDescent="0.3">
      <c r="A13">
        <v>12</v>
      </c>
      <c r="B13">
        <v>-0.6</v>
      </c>
      <c r="C13">
        <v>6883</v>
      </c>
      <c r="D13">
        <v>0.32950000000000002</v>
      </c>
    </row>
    <row r="14" spans="1:4" x14ac:dyDescent="0.3">
      <c r="A14">
        <v>13</v>
      </c>
      <c r="B14">
        <v>-1.8</v>
      </c>
      <c r="C14">
        <v>6741</v>
      </c>
      <c r="D14">
        <v>0.34250000000000003</v>
      </c>
    </row>
    <row r="15" spans="1:4" x14ac:dyDescent="0.3">
      <c r="A15">
        <v>14</v>
      </c>
      <c r="B15">
        <v>-1.4</v>
      </c>
      <c r="C15">
        <v>7003</v>
      </c>
      <c r="D15">
        <v>0.36199999999999999</v>
      </c>
    </row>
    <row r="16" spans="1:4" x14ac:dyDescent="0.3">
      <c r="A16">
        <v>15</v>
      </c>
      <c r="B16">
        <v>-1.7</v>
      </c>
      <c r="C16">
        <v>7305</v>
      </c>
      <c r="D16">
        <v>0.35899999999999999</v>
      </c>
    </row>
    <row r="17" spans="1:4" x14ac:dyDescent="0.3">
      <c r="A17">
        <v>16</v>
      </c>
      <c r="B17">
        <v>-1.6</v>
      </c>
      <c r="C17">
        <v>7742</v>
      </c>
      <c r="D17">
        <v>0.37</v>
      </c>
    </row>
    <row r="18" spans="1:4" x14ac:dyDescent="0.3">
      <c r="A18">
        <v>17</v>
      </c>
      <c r="B18">
        <v>-1.3</v>
      </c>
      <c r="C18">
        <v>6905</v>
      </c>
      <c r="D18">
        <v>0.3775</v>
      </c>
    </row>
    <row r="19" spans="1:4" x14ac:dyDescent="0.3">
      <c r="A19">
        <v>18</v>
      </c>
      <c r="B19">
        <v>-1.6</v>
      </c>
      <c r="C19">
        <v>6635</v>
      </c>
      <c r="D19">
        <v>0.39150000000000001</v>
      </c>
    </row>
    <row r="20" spans="1:4" x14ac:dyDescent="0.3">
      <c r="A20">
        <v>19</v>
      </c>
      <c r="B20">
        <v>-1.8</v>
      </c>
      <c r="C20">
        <v>7508</v>
      </c>
      <c r="D20">
        <v>0.41549999999999998</v>
      </c>
    </row>
    <row r="21" spans="1:4" x14ac:dyDescent="0.3">
      <c r="A21">
        <v>20</v>
      </c>
      <c r="B21">
        <v>-1.4</v>
      </c>
      <c r="C21">
        <v>7812</v>
      </c>
      <c r="D21">
        <v>0.41749999999999998</v>
      </c>
    </row>
    <row r="24" spans="1:4" x14ac:dyDescent="0.3">
      <c r="A24" t="s">
        <v>112</v>
      </c>
    </row>
    <row r="25" spans="1:4" ht="15" thickBot="1" x14ac:dyDescent="0.35"/>
    <row r="26" spans="1:4" x14ac:dyDescent="0.3">
      <c r="A26" s="56" t="s">
        <v>111</v>
      </c>
      <c r="B26" s="56"/>
    </row>
    <row r="27" spans="1:4" x14ac:dyDescent="0.3">
      <c r="A27" t="s">
        <v>110</v>
      </c>
      <c r="B27">
        <v>0.98231749745538555</v>
      </c>
    </row>
    <row r="28" spans="1:4" x14ac:dyDescent="0.3">
      <c r="A28" t="s">
        <v>109</v>
      </c>
      <c r="B28">
        <v>0.9649476658070113</v>
      </c>
    </row>
    <row r="29" spans="1:4" x14ac:dyDescent="0.3">
      <c r="A29" t="s">
        <v>108</v>
      </c>
      <c r="B29">
        <v>0.96082386178430668</v>
      </c>
    </row>
    <row r="30" spans="1:4" x14ac:dyDescent="0.3">
      <c r="A30" t="s">
        <v>96</v>
      </c>
      <c r="B30">
        <v>2.1733998686760864E-2</v>
      </c>
    </row>
    <row r="31" spans="1:4" ht="15" thickBot="1" x14ac:dyDescent="0.35">
      <c r="A31" s="54" t="s">
        <v>107</v>
      </c>
      <c r="B31" s="54">
        <v>20</v>
      </c>
    </row>
    <row r="33" spans="1:9" ht="15" thickBot="1" x14ac:dyDescent="0.35">
      <c r="A33" t="s">
        <v>106</v>
      </c>
    </row>
    <row r="34" spans="1:9" x14ac:dyDescent="0.3">
      <c r="A34" s="55"/>
      <c r="B34" s="55" t="s">
        <v>105</v>
      </c>
      <c r="C34" s="55" t="s">
        <v>104</v>
      </c>
      <c r="D34" s="55" t="s">
        <v>103</v>
      </c>
      <c r="E34" s="55" t="s">
        <v>102</v>
      </c>
      <c r="F34" s="55" t="s">
        <v>101</v>
      </c>
    </row>
    <row r="35" spans="1:9" x14ac:dyDescent="0.3">
      <c r="A35" t="s">
        <v>100</v>
      </c>
      <c r="B35">
        <v>2</v>
      </c>
      <c r="C35">
        <v>0.22106246611842587</v>
      </c>
      <c r="D35">
        <v>0.11053123305921293</v>
      </c>
      <c r="E35">
        <v>233.9945498123264</v>
      </c>
      <c r="F35">
        <v>4.2667187963814393E-13</v>
      </c>
    </row>
    <row r="36" spans="1:9" x14ac:dyDescent="0.3">
      <c r="A36" t="s">
        <v>99</v>
      </c>
      <c r="B36">
        <v>17</v>
      </c>
      <c r="C36">
        <v>8.030233881574091E-3</v>
      </c>
      <c r="D36">
        <v>4.72366698916123E-4</v>
      </c>
    </row>
    <row r="37" spans="1:9" ht="15" thickBot="1" x14ac:dyDescent="0.35">
      <c r="A37" s="54" t="s">
        <v>98</v>
      </c>
      <c r="B37" s="54">
        <v>19</v>
      </c>
      <c r="C37" s="54">
        <v>0.22909269999999995</v>
      </c>
      <c r="D37" s="54"/>
      <c r="E37" s="54"/>
      <c r="F37" s="54"/>
    </row>
    <row r="38" spans="1:9" ht="15" thickBot="1" x14ac:dyDescent="0.35"/>
    <row r="39" spans="1:9" x14ac:dyDescent="0.3">
      <c r="A39" s="55"/>
      <c r="B39" s="55" t="s">
        <v>97</v>
      </c>
      <c r="C39" s="55" t="s">
        <v>96</v>
      </c>
      <c r="D39" s="55" t="s">
        <v>95</v>
      </c>
      <c r="E39" s="55" t="s">
        <v>94</v>
      </c>
      <c r="F39" s="55" t="s">
        <v>93</v>
      </c>
      <c r="G39" s="55" t="s">
        <v>92</v>
      </c>
      <c r="H39" s="55" t="s">
        <v>91</v>
      </c>
      <c r="I39" s="55" t="s">
        <v>90</v>
      </c>
    </row>
    <row r="40" spans="1:9" x14ac:dyDescent="0.3">
      <c r="A40" t="s">
        <v>89</v>
      </c>
      <c r="B40">
        <v>4.1072423299044925E-2</v>
      </c>
      <c r="C40">
        <v>2.3265018637205096E-2</v>
      </c>
      <c r="D40">
        <v>1.7654154479533695</v>
      </c>
      <c r="E40">
        <v>9.5447944604550444E-2</v>
      </c>
      <c r="F40">
        <v>-8.0124754403128329E-3</v>
      </c>
      <c r="G40">
        <v>9.0157322038402682E-2</v>
      </c>
      <c r="H40">
        <v>-8.0124754403128329E-3</v>
      </c>
      <c r="I40">
        <v>9.0157322038402682E-2</v>
      </c>
    </row>
    <row r="41" spans="1:9" x14ac:dyDescent="0.3">
      <c r="A41" t="s">
        <v>86</v>
      </c>
      <c r="B41">
        <v>-5.9360279501559435E-3</v>
      </c>
      <c r="C41">
        <v>5.1269259727259875E-3</v>
      </c>
      <c r="D41">
        <v>-1.1578142500465549</v>
      </c>
      <c r="E41">
        <v>0.26294842059852014</v>
      </c>
      <c r="F41">
        <v>-1.6752896233811463E-2</v>
      </c>
      <c r="G41">
        <v>4.8808403334995761E-3</v>
      </c>
      <c r="H41">
        <v>-1.6752896233811463E-2</v>
      </c>
      <c r="I41">
        <v>4.8808403334995761E-3</v>
      </c>
    </row>
    <row r="42" spans="1:9" ht="15" thickBot="1" x14ac:dyDescent="0.35">
      <c r="A42" s="54" t="s">
        <v>87</v>
      </c>
      <c r="B42" s="54">
        <v>4.490565727442345E-5</v>
      </c>
      <c r="C42" s="54">
        <v>4.5131705284692673E-6</v>
      </c>
      <c r="D42" s="54">
        <v>9.9499137006139478</v>
      </c>
      <c r="E42" s="54">
        <v>1.6664511275837768E-8</v>
      </c>
      <c r="F42" s="54">
        <v>3.538369978804077E-5</v>
      </c>
      <c r="G42" s="54">
        <v>5.442761476080613E-5</v>
      </c>
      <c r="H42" s="53">
        <v>3.538369978804077E-5</v>
      </c>
      <c r="I42" s="53">
        <v>5.442761476080613E-5</v>
      </c>
    </row>
    <row r="45" spans="1:9" x14ac:dyDescent="0.3">
      <c r="A45" t="s">
        <v>84</v>
      </c>
      <c r="B45" t="s">
        <v>86</v>
      </c>
      <c r="C45" t="s">
        <v>82</v>
      </c>
      <c r="D45" t="s">
        <v>81</v>
      </c>
      <c r="E45" t="s">
        <v>80</v>
      </c>
    </row>
    <row r="46" spans="1:9" x14ac:dyDescent="0.3">
      <c r="A46">
        <v>1</v>
      </c>
      <c r="B46">
        <v>-2</v>
      </c>
      <c r="C46" s="61">
        <f t="array" ref="C46:C50">FREQUENCY(B2:B21,B46:B50)</f>
        <v>0</v>
      </c>
      <c r="D46" s="61">
        <f t="array" ref="D46">C46/SUM($C$46:$C$50)</f>
        <v>0</v>
      </c>
      <c r="E46" s="61">
        <f>$D$46</f>
        <v>0</v>
      </c>
    </row>
    <row r="47" spans="1:9" x14ac:dyDescent="0.3">
      <c r="A47">
        <v>2</v>
      </c>
      <c r="B47">
        <v>2</v>
      </c>
      <c r="C47" s="61">
        <v>17</v>
      </c>
      <c r="D47" s="61">
        <f t="array" ref="D47">C47/SUM($C$46:$C$50)</f>
        <v>0.85</v>
      </c>
      <c r="E47" s="61">
        <f>E46+D47</f>
        <v>0.85</v>
      </c>
    </row>
    <row r="48" spans="1:9" x14ac:dyDescent="0.3">
      <c r="A48">
        <v>3</v>
      </c>
      <c r="B48">
        <v>4</v>
      </c>
      <c r="C48" s="61">
        <v>2</v>
      </c>
      <c r="D48" s="61">
        <f t="array" ref="D48">C48/SUM($C$46:$C$50)</f>
        <v>0.1</v>
      </c>
      <c r="E48" s="61">
        <f>E47+D48</f>
        <v>0.95</v>
      </c>
    </row>
    <row r="49" spans="1:5" x14ac:dyDescent="0.3">
      <c r="A49">
        <v>4</v>
      </c>
      <c r="B49">
        <v>6</v>
      </c>
      <c r="C49" s="61">
        <v>1</v>
      </c>
      <c r="D49" s="61">
        <f t="array" ref="D49">C49/SUM($C$46:$C$50)</f>
        <v>0.05</v>
      </c>
      <c r="E49" s="61">
        <f>E48+D49</f>
        <v>1</v>
      </c>
    </row>
    <row r="50" spans="1:5" x14ac:dyDescent="0.3">
      <c r="A50">
        <v>5</v>
      </c>
      <c r="B50">
        <v>8</v>
      </c>
      <c r="C50" s="61">
        <v>0</v>
      </c>
      <c r="D50" s="61">
        <f t="array" ref="D50">C50/SUM($C$46:$C$50)</f>
        <v>0</v>
      </c>
      <c r="E50" s="61">
        <f>E49+D50</f>
        <v>1</v>
      </c>
    </row>
    <row r="52" spans="1:5" x14ac:dyDescent="0.3">
      <c r="A52" t="s">
        <v>84</v>
      </c>
      <c r="B52" t="s">
        <v>85</v>
      </c>
      <c r="C52" t="s">
        <v>82</v>
      </c>
      <c r="D52" t="s">
        <v>81</v>
      </c>
      <c r="E52" t="s">
        <v>80</v>
      </c>
    </row>
    <row r="53" spans="1:5" x14ac:dyDescent="0.3">
      <c r="A53">
        <v>1</v>
      </c>
      <c r="B53">
        <v>2000</v>
      </c>
      <c r="C53" s="61">
        <f t="array" ref="C53:C57">FREQUENCY(C2:C21,B53:B57)</f>
        <v>0</v>
      </c>
      <c r="D53" s="61">
        <f t="array" ref="D53">C53/SUM($C$53:$C$57)</f>
        <v>0</v>
      </c>
      <c r="E53" s="61">
        <f>D53</f>
        <v>0</v>
      </c>
    </row>
    <row r="54" spans="1:5" x14ac:dyDescent="0.3">
      <c r="A54">
        <v>2</v>
      </c>
      <c r="B54">
        <v>4400</v>
      </c>
      <c r="C54" s="61">
        <v>9</v>
      </c>
      <c r="D54" s="61">
        <f t="array" ref="D54">C54/SUM($C$53:$C$57)</f>
        <v>0.45</v>
      </c>
      <c r="E54" s="61">
        <f>E53+D54</f>
        <v>0.45</v>
      </c>
    </row>
    <row r="55" spans="1:5" x14ac:dyDescent="0.3">
      <c r="A55">
        <v>3</v>
      </c>
      <c r="B55">
        <v>5600</v>
      </c>
      <c r="C55" s="61">
        <v>2</v>
      </c>
      <c r="D55" s="61">
        <f t="array" ref="D55">C55/SUM($C$53:$C$57)</f>
        <v>0.1</v>
      </c>
      <c r="E55" s="61">
        <f>E54+D55</f>
        <v>0.55000000000000004</v>
      </c>
    </row>
    <row r="56" spans="1:5" x14ac:dyDescent="0.3">
      <c r="A56">
        <v>4</v>
      </c>
      <c r="B56">
        <v>6800</v>
      </c>
      <c r="C56" s="61">
        <v>2</v>
      </c>
      <c r="D56" s="61">
        <f t="array" ref="D56">C56/SUM($C$53:$C$57)</f>
        <v>0.1</v>
      </c>
      <c r="E56" s="61">
        <f>E55+D56</f>
        <v>0.65</v>
      </c>
    </row>
    <row r="57" spans="1:5" x14ac:dyDescent="0.3">
      <c r="A57">
        <v>5</v>
      </c>
      <c r="B57">
        <v>8000</v>
      </c>
      <c r="C57" s="61">
        <v>7</v>
      </c>
      <c r="D57" s="61">
        <f t="array" ref="D57">C57/SUM($C$53:$C$57)</f>
        <v>0.35</v>
      </c>
      <c r="E57" s="61">
        <f>E56+D57</f>
        <v>1</v>
      </c>
    </row>
    <row r="59" spans="1:5" x14ac:dyDescent="0.3">
      <c r="A59" t="s">
        <v>84</v>
      </c>
      <c r="B59" t="s">
        <v>83</v>
      </c>
      <c r="C59" t="s">
        <v>82</v>
      </c>
      <c r="D59" t="s">
        <v>81</v>
      </c>
      <c r="E59" t="s">
        <v>80</v>
      </c>
    </row>
    <row r="60" spans="1:5" x14ac:dyDescent="0.3">
      <c r="A60">
        <v>1</v>
      </c>
      <c r="B60">
        <v>0.1</v>
      </c>
      <c r="C60" s="61">
        <f t="array" ref="C60:C64">FREQUENCY(D2:D21,B60:B64)</f>
        <v>0</v>
      </c>
      <c r="D60" s="61">
        <f>C60/SUM($C$60:$C$64)</f>
        <v>0</v>
      </c>
      <c r="E60" s="61">
        <f>D60</f>
        <v>0</v>
      </c>
    </row>
    <row r="61" spans="1:5" x14ac:dyDescent="0.3">
      <c r="A61">
        <v>2</v>
      </c>
      <c r="B61">
        <v>0.22</v>
      </c>
      <c r="C61" s="61">
        <v>9</v>
      </c>
      <c r="D61" s="61">
        <f>C61/SUM($C$60:$C$64)</f>
        <v>0.45</v>
      </c>
      <c r="E61" s="61">
        <f>E60+D61</f>
        <v>0.45</v>
      </c>
    </row>
    <row r="62" spans="1:5" x14ac:dyDescent="0.3">
      <c r="A62">
        <v>3</v>
      </c>
      <c r="B62">
        <v>0.28000000000000003</v>
      </c>
      <c r="C62" s="61">
        <v>1</v>
      </c>
      <c r="D62" s="61">
        <f>C62/SUM($C$60:$C$64)</f>
        <v>0.05</v>
      </c>
      <c r="E62" s="61">
        <f>E61+D62</f>
        <v>0.5</v>
      </c>
    </row>
    <row r="63" spans="1:5" x14ac:dyDescent="0.3">
      <c r="A63">
        <v>4</v>
      </c>
      <c r="B63">
        <v>0.34</v>
      </c>
      <c r="C63" s="61">
        <v>2</v>
      </c>
      <c r="D63" s="61">
        <f>C63/SUM($C$60:$C$64)</f>
        <v>0.1</v>
      </c>
      <c r="E63" s="61">
        <f>E62+D63</f>
        <v>0.6</v>
      </c>
    </row>
    <row r="64" spans="1:5" x14ac:dyDescent="0.3">
      <c r="A64">
        <v>5</v>
      </c>
      <c r="B64">
        <v>0.45</v>
      </c>
      <c r="C64" s="61">
        <v>8</v>
      </c>
      <c r="D64" s="61">
        <f>C64/SUM($C$60:$C$64)</f>
        <v>0.4</v>
      </c>
      <c r="E64" s="61">
        <f>E63+D64</f>
        <v>1</v>
      </c>
    </row>
    <row r="67" spans="1:2" x14ac:dyDescent="0.3">
      <c r="A67" t="s">
        <v>79</v>
      </c>
      <c r="B67" s="209">
        <f>PERCENTILE(B2:B21,0.8)</f>
        <v>1.3800000000000012</v>
      </c>
    </row>
    <row r="68" spans="1:2" x14ac:dyDescent="0.3">
      <c r="A68" t="s">
        <v>78</v>
      </c>
      <c r="B68" s="209">
        <f>PERCENTILE(B2:B21,0.9)</f>
        <v>2.6300000000000003</v>
      </c>
    </row>
    <row r="69" spans="1:2" x14ac:dyDescent="0.3">
      <c r="A69" t="s">
        <v>77</v>
      </c>
      <c r="B69" s="209">
        <f>PERCENTILE(C2:C21,0.1)</f>
        <v>2476.8000000000002</v>
      </c>
    </row>
    <row r="70" spans="1:2" x14ac:dyDescent="0.3">
      <c r="A70" t="s">
        <v>76</v>
      </c>
      <c r="B70" s="209">
        <f>PERCENTILE(C2:C21,0.2)</f>
        <v>2761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AA9D-A0B4-46AD-9034-8593EF55A0ED}">
  <dimension ref="A1:O301"/>
  <sheetViews>
    <sheetView zoomScale="85" zoomScaleNormal="85" workbookViewId="0">
      <selection activeCell="O4" sqref="O1:O4"/>
    </sheetView>
  </sheetViews>
  <sheetFormatPr defaultRowHeight="14.4" x14ac:dyDescent="0.3"/>
  <cols>
    <col min="1" max="6" width="12.6640625" customWidth="1"/>
    <col min="7" max="7" width="18" customWidth="1"/>
    <col min="8" max="12" width="13.6640625" customWidth="1"/>
  </cols>
  <sheetData>
    <row r="1" spans="1:15" x14ac:dyDescent="0.3">
      <c r="A1" s="18" t="s">
        <v>123</v>
      </c>
      <c r="B1" s="18" t="s">
        <v>122</v>
      </c>
      <c r="C1" s="18" t="s">
        <v>121</v>
      </c>
      <c r="D1" s="18" t="s">
        <v>120</v>
      </c>
      <c r="E1" s="18" t="s">
        <v>119</v>
      </c>
      <c r="F1" s="18" t="s">
        <v>118</v>
      </c>
      <c r="H1" s="18" t="s">
        <v>117</v>
      </c>
      <c r="I1" s="18" t="s">
        <v>116</v>
      </c>
      <c r="J1" s="18" t="s">
        <v>115</v>
      </c>
      <c r="K1" s="18" t="s">
        <v>114</v>
      </c>
      <c r="L1" s="18" t="s">
        <v>113</v>
      </c>
      <c r="O1" s="18"/>
    </row>
    <row r="2" spans="1:15" x14ac:dyDescent="0.3">
      <c r="A2" s="57">
        <v>40182</v>
      </c>
      <c r="B2">
        <v>18.100000000000001</v>
      </c>
      <c r="C2">
        <v>18.34</v>
      </c>
      <c r="D2">
        <v>0.44</v>
      </c>
      <c r="E2">
        <v>3.48</v>
      </c>
      <c r="F2">
        <v>11.5</v>
      </c>
    </row>
    <row r="3" spans="1:15" x14ac:dyDescent="0.3">
      <c r="A3" s="57">
        <v>40183</v>
      </c>
      <c r="B3">
        <v>18.23</v>
      </c>
      <c r="C3">
        <v>18.36</v>
      </c>
      <c r="D3">
        <v>0.44</v>
      </c>
      <c r="E3">
        <v>3.52</v>
      </c>
      <c r="F3">
        <v>11.43</v>
      </c>
    </row>
    <row r="4" spans="1:15" x14ac:dyDescent="0.3">
      <c r="A4" s="57">
        <v>40184</v>
      </c>
      <c r="B4">
        <v>18.25</v>
      </c>
      <c r="C4">
        <v>18.38</v>
      </c>
      <c r="D4">
        <v>0.44</v>
      </c>
      <c r="E4">
        <v>3.53</v>
      </c>
      <c r="F4">
        <v>11.4</v>
      </c>
    </row>
    <row r="5" spans="1:15" x14ac:dyDescent="0.3">
      <c r="A5" s="57">
        <v>40185</v>
      </c>
      <c r="B5">
        <v>18.36</v>
      </c>
      <c r="C5">
        <v>18.45</v>
      </c>
      <c r="D5">
        <v>0.44</v>
      </c>
      <c r="E5">
        <v>3.6</v>
      </c>
      <c r="F5">
        <v>11.69</v>
      </c>
    </row>
    <row r="6" spans="1:15" x14ac:dyDescent="0.3">
      <c r="A6" s="57">
        <v>40186</v>
      </c>
      <c r="B6">
        <v>18.37</v>
      </c>
      <c r="C6">
        <v>18.77</v>
      </c>
      <c r="D6">
        <v>0.44</v>
      </c>
      <c r="E6">
        <v>3.62</v>
      </c>
      <c r="F6">
        <v>11.86</v>
      </c>
    </row>
    <row r="7" spans="1:15" x14ac:dyDescent="0.3">
      <c r="A7" s="57">
        <v>40189</v>
      </c>
      <c r="B7">
        <v>18.559999999999999</v>
      </c>
      <c r="C7">
        <v>18.84</v>
      </c>
      <c r="D7">
        <v>0.45</v>
      </c>
      <c r="E7">
        <v>3.59</v>
      </c>
      <c r="F7">
        <v>11.86</v>
      </c>
    </row>
    <row r="8" spans="1:15" x14ac:dyDescent="0.3">
      <c r="A8" s="57">
        <v>40190</v>
      </c>
      <c r="B8">
        <v>18.190000000000001</v>
      </c>
      <c r="C8">
        <v>18.670000000000002</v>
      </c>
      <c r="D8">
        <v>0.45</v>
      </c>
      <c r="E8">
        <v>3.48</v>
      </c>
      <c r="F8">
        <v>11.85</v>
      </c>
    </row>
    <row r="9" spans="1:15" x14ac:dyDescent="0.3">
      <c r="A9" s="57">
        <v>40191</v>
      </c>
      <c r="B9">
        <v>18.23</v>
      </c>
      <c r="C9">
        <v>18.72</v>
      </c>
      <c r="D9">
        <v>0.45</v>
      </c>
      <c r="E9">
        <v>3.55</v>
      </c>
      <c r="F9">
        <v>11.9</v>
      </c>
    </row>
    <row r="10" spans="1:15" x14ac:dyDescent="0.3">
      <c r="A10" s="57">
        <v>40192</v>
      </c>
      <c r="B10">
        <v>18.5</v>
      </c>
      <c r="C10">
        <v>18.97</v>
      </c>
      <c r="D10">
        <v>0.46</v>
      </c>
      <c r="E10">
        <v>3.54</v>
      </c>
      <c r="F10">
        <v>12.05</v>
      </c>
    </row>
    <row r="11" spans="1:15" x14ac:dyDescent="0.3">
      <c r="A11" s="57">
        <v>40193</v>
      </c>
      <c r="B11">
        <v>18.350000000000001</v>
      </c>
      <c r="C11">
        <v>18.8</v>
      </c>
      <c r="D11">
        <v>0.45</v>
      </c>
      <c r="E11">
        <v>3.54</v>
      </c>
      <c r="F11">
        <v>11.88</v>
      </c>
    </row>
    <row r="12" spans="1:15" x14ac:dyDescent="0.3">
      <c r="A12" s="57">
        <v>40196</v>
      </c>
      <c r="B12">
        <v>18.45</v>
      </c>
      <c r="C12">
        <v>19.12</v>
      </c>
      <c r="D12">
        <v>0.44</v>
      </c>
      <c r="E12">
        <v>3.57</v>
      </c>
      <c r="F12">
        <v>11.86</v>
      </c>
    </row>
    <row r="13" spans="1:15" x14ac:dyDescent="0.3">
      <c r="A13" s="57">
        <v>40197</v>
      </c>
      <c r="B13">
        <v>18.350000000000001</v>
      </c>
      <c r="C13">
        <v>19.239999999999998</v>
      </c>
      <c r="D13">
        <v>0.45</v>
      </c>
      <c r="E13">
        <v>3.67</v>
      </c>
      <c r="F13">
        <v>12.12</v>
      </c>
    </row>
    <row r="14" spans="1:15" x14ac:dyDescent="0.3">
      <c r="A14" s="57">
        <v>40198</v>
      </c>
      <c r="B14">
        <v>17.98</v>
      </c>
      <c r="C14">
        <v>19.18</v>
      </c>
      <c r="D14">
        <v>0.43</v>
      </c>
      <c r="E14">
        <v>3.59</v>
      </c>
      <c r="F14">
        <v>11.65</v>
      </c>
    </row>
    <row r="15" spans="1:15" x14ac:dyDescent="0.3">
      <c r="A15" s="57">
        <v>40199</v>
      </c>
      <c r="B15">
        <v>17.739999999999998</v>
      </c>
      <c r="C15">
        <v>18.98</v>
      </c>
      <c r="D15">
        <v>0.43</v>
      </c>
      <c r="E15">
        <v>3.55</v>
      </c>
      <c r="F15">
        <v>11.42</v>
      </c>
    </row>
    <row r="16" spans="1:15" x14ac:dyDescent="0.3">
      <c r="A16" s="57">
        <v>40200</v>
      </c>
      <c r="B16">
        <v>17.5</v>
      </c>
      <c r="C16">
        <v>18.8</v>
      </c>
      <c r="D16">
        <v>0.42</v>
      </c>
      <c r="E16">
        <v>3.47</v>
      </c>
      <c r="F16">
        <v>11.19</v>
      </c>
    </row>
    <row r="17" spans="1:6" x14ac:dyDescent="0.3">
      <c r="A17" s="57">
        <v>40203</v>
      </c>
      <c r="B17">
        <v>17.25</v>
      </c>
      <c r="C17">
        <v>18.920000000000002</v>
      </c>
      <c r="D17">
        <v>0.42</v>
      </c>
      <c r="E17">
        <v>3.47</v>
      </c>
      <c r="F17">
        <v>11.07</v>
      </c>
    </row>
    <row r="18" spans="1:6" x14ac:dyDescent="0.3">
      <c r="A18" s="57">
        <v>40204</v>
      </c>
      <c r="B18">
        <v>17.420000000000002</v>
      </c>
      <c r="C18">
        <v>19.010000000000002</v>
      </c>
      <c r="D18">
        <v>0.42</v>
      </c>
      <c r="E18">
        <v>3.51</v>
      </c>
      <c r="F18">
        <v>11.12</v>
      </c>
    </row>
    <row r="19" spans="1:6" x14ac:dyDescent="0.3">
      <c r="A19" s="57">
        <v>40205</v>
      </c>
      <c r="B19">
        <v>17.100000000000001</v>
      </c>
      <c r="C19">
        <v>18.89</v>
      </c>
      <c r="D19">
        <v>0.42</v>
      </c>
      <c r="E19">
        <v>3.49</v>
      </c>
      <c r="F19">
        <v>10.76</v>
      </c>
    </row>
    <row r="20" spans="1:6" x14ac:dyDescent="0.3">
      <c r="A20" s="57">
        <v>40206</v>
      </c>
      <c r="B20">
        <v>16.71</v>
      </c>
      <c r="C20">
        <v>18.850000000000001</v>
      </c>
      <c r="D20">
        <v>0.42</v>
      </c>
      <c r="E20">
        <v>3.51</v>
      </c>
      <c r="F20">
        <v>10.52</v>
      </c>
    </row>
    <row r="21" spans="1:6" x14ac:dyDescent="0.3">
      <c r="A21" s="57">
        <v>40207</v>
      </c>
      <c r="B21">
        <v>16.93</v>
      </c>
      <c r="C21">
        <v>18.96</v>
      </c>
      <c r="D21">
        <v>0.42</v>
      </c>
      <c r="E21">
        <v>3.46</v>
      </c>
      <c r="F21">
        <v>10.8</v>
      </c>
    </row>
    <row r="22" spans="1:6" x14ac:dyDescent="0.3">
      <c r="A22" s="57">
        <v>40210</v>
      </c>
      <c r="B22">
        <v>16.96</v>
      </c>
      <c r="C22">
        <v>18.989999999999998</v>
      </c>
      <c r="D22">
        <v>0.42</v>
      </c>
      <c r="E22">
        <v>3.46</v>
      </c>
      <c r="F22">
        <v>10.8</v>
      </c>
    </row>
    <row r="23" spans="1:6" x14ac:dyDescent="0.3">
      <c r="A23" s="57">
        <v>40211</v>
      </c>
      <c r="B23">
        <v>17.11</v>
      </c>
      <c r="C23">
        <v>19.02</v>
      </c>
      <c r="D23">
        <v>0.42</v>
      </c>
      <c r="E23">
        <v>3.56</v>
      </c>
      <c r="F23">
        <v>10.91</v>
      </c>
    </row>
    <row r="24" spans="1:6" x14ac:dyDescent="0.3">
      <c r="A24" s="57">
        <v>40212</v>
      </c>
      <c r="B24">
        <v>16.96</v>
      </c>
      <c r="C24">
        <v>18.809999999999999</v>
      </c>
      <c r="D24">
        <v>0.42</v>
      </c>
      <c r="E24">
        <v>3.52</v>
      </c>
      <c r="F24">
        <v>10.89</v>
      </c>
    </row>
    <row r="25" spans="1:6" x14ac:dyDescent="0.3">
      <c r="A25" s="57">
        <v>40213</v>
      </c>
      <c r="B25">
        <v>16.52</v>
      </c>
      <c r="C25">
        <v>18.34</v>
      </c>
      <c r="D25">
        <v>0.41</v>
      </c>
      <c r="E25">
        <v>3.43</v>
      </c>
      <c r="F25">
        <v>10.45</v>
      </c>
    </row>
    <row r="26" spans="1:6" x14ac:dyDescent="0.3">
      <c r="A26" s="57">
        <v>40214</v>
      </c>
      <c r="B26">
        <v>16.010000000000002</v>
      </c>
      <c r="C26">
        <v>17.95</v>
      </c>
      <c r="D26">
        <v>0.39</v>
      </c>
      <c r="E26">
        <v>3.31</v>
      </c>
      <c r="F26">
        <v>10.130000000000001</v>
      </c>
    </row>
    <row r="27" spans="1:6" x14ac:dyDescent="0.3">
      <c r="A27" s="57">
        <v>40217</v>
      </c>
      <c r="B27">
        <v>16.39</v>
      </c>
      <c r="C27">
        <v>17.91</v>
      </c>
      <c r="D27">
        <v>0.38</v>
      </c>
      <c r="E27">
        <v>3.31</v>
      </c>
      <c r="F27">
        <v>10.15</v>
      </c>
    </row>
    <row r="28" spans="1:6" x14ac:dyDescent="0.3">
      <c r="A28" s="57">
        <v>40218</v>
      </c>
      <c r="B28">
        <v>16.27</v>
      </c>
      <c r="C28">
        <v>17.98</v>
      </c>
      <c r="D28">
        <v>0.39</v>
      </c>
      <c r="E28">
        <v>3.36</v>
      </c>
      <c r="F28">
        <v>9.98</v>
      </c>
    </row>
    <row r="29" spans="1:6" x14ac:dyDescent="0.3">
      <c r="A29" s="57">
        <v>40219</v>
      </c>
      <c r="B29">
        <v>16.329999999999998</v>
      </c>
      <c r="C29">
        <v>18.05</v>
      </c>
      <c r="D29">
        <v>0.39</v>
      </c>
      <c r="E29">
        <v>3.42</v>
      </c>
      <c r="F29">
        <v>9.6999999999999993</v>
      </c>
    </row>
    <row r="30" spans="1:6" x14ac:dyDescent="0.3">
      <c r="A30" s="57">
        <v>40220</v>
      </c>
      <c r="B30">
        <v>16.47</v>
      </c>
      <c r="C30">
        <v>18.25</v>
      </c>
      <c r="D30">
        <v>0.38</v>
      </c>
      <c r="E30">
        <v>3.42</v>
      </c>
      <c r="F30">
        <v>9.83</v>
      </c>
    </row>
    <row r="31" spans="1:6" x14ac:dyDescent="0.3">
      <c r="A31" s="57">
        <v>40221</v>
      </c>
      <c r="B31">
        <v>16.649999999999999</v>
      </c>
      <c r="C31">
        <v>18.3</v>
      </c>
      <c r="D31">
        <v>0.38</v>
      </c>
      <c r="E31">
        <v>3.41</v>
      </c>
      <c r="F31">
        <v>9.56</v>
      </c>
    </row>
    <row r="32" spans="1:6" x14ac:dyDescent="0.3">
      <c r="A32" s="57">
        <v>40224</v>
      </c>
      <c r="B32">
        <v>16.66</v>
      </c>
      <c r="C32">
        <v>18.3</v>
      </c>
      <c r="D32">
        <v>0.38</v>
      </c>
      <c r="E32">
        <v>3.44</v>
      </c>
      <c r="F32">
        <v>9.4</v>
      </c>
    </row>
    <row r="33" spans="1:6" x14ac:dyDescent="0.3">
      <c r="A33" s="57">
        <v>40225</v>
      </c>
      <c r="B33">
        <v>16.87</v>
      </c>
      <c r="C33">
        <v>18.309999999999999</v>
      </c>
      <c r="D33">
        <v>0.38</v>
      </c>
      <c r="E33">
        <v>3.44</v>
      </c>
      <c r="F33">
        <v>9.73</v>
      </c>
    </row>
    <row r="34" spans="1:6" x14ac:dyDescent="0.3">
      <c r="A34" s="57">
        <v>40226</v>
      </c>
      <c r="B34">
        <v>16.93</v>
      </c>
      <c r="C34">
        <v>18.45</v>
      </c>
      <c r="D34">
        <v>0.39</v>
      </c>
      <c r="E34">
        <v>3.51</v>
      </c>
      <c r="F34">
        <v>9.7899999999999991</v>
      </c>
    </row>
    <row r="35" spans="1:6" x14ac:dyDescent="0.3">
      <c r="A35" s="57">
        <v>40227</v>
      </c>
      <c r="B35">
        <v>17.09</v>
      </c>
      <c r="C35">
        <v>18.57</v>
      </c>
      <c r="D35">
        <v>0.39</v>
      </c>
      <c r="E35">
        <v>3.57</v>
      </c>
      <c r="F35">
        <v>9.81</v>
      </c>
    </row>
    <row r="36" spans="1:6" x14ac:dyDescent="0.3">
      <c r="A36" s="57">
        <v>40228</v>
      </c>
      <c r="B36">
        <v>17.07</v>
      </c>
      <c r="C36">
        <v>18.95</v>
      </c>
      <c r="D36">
        <v>0.39</v>
      </c>
      <c r="E36">
        <v>3.7</v>
      </c>
      <c r="F36">
        <v>9.73</v>
      </c>
    </row>
    <row r="37" spans="1:6" x14ac:dyDescent="0.3">
      <c r="A37" s="57">
        <v>40231</v>
      </c>
      <c r="B37">
        <v>17.02</v>
      </c>
      <c r="C37">
        <v>18.899999999999999</v>
      </c>
      <c r="D37">
        <v>0.4</v>
      </c>
      <c r="E37">
        <v>3.66</v>
      </c>
      <c r="F37">
        <v>9.6199999999999992</v>
      </c>
    </row>
    <row r="38" spans="1:6" x14ac:dyDescent="0.3">
      <c r="A38" s="57">
        <v>40232</v>
      </c>
      <c r="B38">
        <v>16.73</v>
      </c>
      <c r="C38">
        <v>18.82</v>
      </c>
      <c r="D38">
        <v>0.39</v>
      </c>
      <c r="E38">
        <v>3.58</v>
      </c>
      <c r="F38">
        <v>9.52</v>
      </c>
    </row>
    <row r="39" spans="1:6" x14ac:dyDescent="0.3">
      <c r="A39" s="57">
        <v>40233</v>
      </c>
      <c r="B39">
        <v>16.82</v>
      </c>
      <c r="C39">
        <v>18.940000000000001</v>
      </c>
      <c r="D39">
        <v>0.39</v>
      </c>
      <c r="E39">
        <v>3.62</v>
      </c>
      <c r="F39">
        <v>9.36</v>
      </c>
    </row>
    <row r="40" spans="1:6" x14ac:dyDescent="0.3">
      <c r="A40" s="57">
        <v>40234</v>
      </c>
      <c r="B40">
        <v>16.41</v>
      </c>
      <c r="C40">
        <v>19.09</v>
      </c>
      <c r="D40">
        <v>0.37</v>
      </c>
      <c r="E40">
        <v>3.6</v>
      </c>
      <c r="F40">
        <v>9.1</v>
      </c>
    </row>
    <row r="41" spans="1:6" x14ac:dyDescent="0.3">
      <c r="A41" s="57">
        <v>40235</v>
      </c>
      <c r="B41">
        <v>16.57</v>
      </c>
      <c r="C41">
        <v>19.2</v>
      </c>
      <c r="D41">
        <v>0.37</v>
      </c>
      <c r="E41">
        <v>3.57</v>
      </c>
      <c r="F41">
        <v>9.1300000000000008</v>
      </c>
    </row>
    <row r="42" spans="1:6" x14ac:dyDescent="0.3">
      <c r="A42" s="57">
        <v>40238</v>
      </c>
      <c r="B42">
        <v>16.84</v>
      </c>
      <c r="C42">
        <v>19.71</v>
      </c>
      <c r="D42">
        <v>0.39</v>
      </c>
      <c r="E42">
        <v>3.6</v>
      </c>
      <c r="F42">
        <v>9.15</v>
      </c>
    </row>
    <row r="43" spans="1:6" x14ac:dyDescent="0.3">
      <c r="A43" s="57">
        <v>40239</v>
      </c>
      <c r="B43">
        <v>16.95</v>
      </c>
      <c r="C43">
        <v>18.829999999999998</v>
      </c>
      <c r="D43">
        <v>0.39</v>
      </c>
      <c r="E43">
        <v>3.63</v>
      </c>
      <c r="F43">
        <v>9.26</v>
      </c>
    </row>
    <row r="44" spans="1:6" x14ac:dyDescent="0.3">
      <c r="A44" s="57">
        <v>40240</v>
      </c>
      <c r="B44">
        <v>17.100000000000001</v>
      </c>
      <c r="C44">
        <v>18.649999999999999</v>
      </c>
      <c r="D44">
        <v>0.4</v>
      </c>
      <c r="E44">
        <v>3.64</v>
      </c>
      <c r="F44">
        <v>9.5</v>
      </c>
    </row>
    <row r="45" spans="1:6" x14ac:dyDescent="0.3">
      <c r="A45" s="57">
        <v>40241</v>
      </c>
      <c r="B45">
        <v>17.09</v>
      </c>
      <c r="C45">
        <v>18.75</v>
      </c>
      <c r="D45">
        <v>0.4</v>
      </c>
      <c r="E45">
        <v>3.52</v>
      </c>
      <c r="F45">
        <v>9.5299999999999994</v>
      </c>
    </row>
    <row r="46" spans="1:6" x14ac:dyDescent="0.3">
      <c r="A46" s="57">
        <v>40242</v>
      </c>
      <c r="B46">
        <v>17.39</v>
      </c>
      <c r="C46">
        <v>18.82</v>
      </c>
      <c r="D46">
        <v>0.41</v>
      </c>
      <c r="E46">
        <v>3.59</v>
      </c>
      <c r="F46">
        <v>9.94</v>
      </c>
    </row>
    <row r="47" spans="1:6" x14ac:dyDescent="0.3">
      <c r="A47" s="57">
        <v>40245</v>
      </c>
      <c r="B47">
        <v>17.55</v>
      </c>
      <c r="C47">
        <v>18.88</v>
      </c>
      <c r="D47">
        <v>0.41</v>
      </c>
      <c r="E47">
        <v>3.48</v>
      </c>
      <c r="F47">
        <v>9.73</v>
      </c>
    </row>
    <row r="48" spans="1:6" x14ac:dyDescent="0.3">
      <c r="A48" s="57">
        <v>40246</v>
      </c>
      <c r="B48">
        <v>17.690000000000001</v>
      </c>
      <c r="C48">
        <v>18.899999999999999</v>
      </c>
      <c r="D48">
        <v>0.41</v>
      </c>
      <c r="E48">
        <v>3.46</v>
      </c>
      <c r="F48">
        <v>9.6999999999999993</v>
      </c>
    </row>
    <row r="49" spans="1:6" x14ac:dyDescent="0.3">
      <c r="A49" s="57">
        <v>40247</v>
      </c>
      <c r="B49">
        <v>17.87</v>
      </c>
      <c r="C49">
        <v>18.96</v>
      </c>
      <c r="D49">
        <v>0.43</v>
      </c>
      <c r="E49">
        <v>3.5</v>
      </c>
      <c r="F49">
        <v>10.029999999999999</v>
      </c>
    </row>
    <row r="50" spans="1:6" x14ac:dyDescent="0.3">
      <c r="A50" s="57">
        <v>40248</v>
      </c>
      <c r="B50">
        <v>17.79</v>
      </c>
      <c r="C50">
        <v>19.14</v>
      </c>
      <c r="D50">
        <v>0.43</v>
      </c>
      <c r="E50">
        <v>3.55</v>
      </c>
      <c r="F50">
        <v>10.07</v>
      </c>
    </row>
    <row r="51" spans="1:6" x14ac:dyDescent="0.3">
      <c r="A51" s="57">
        <v>40249</v>
      </c>
      <c r="B51">
        <v>17.46</v>
      </c>
      <c r="C51">
        <v>19.28</v>
      </c>
      <c r="D51">
        <v>0.43</v>
      </c>
      <c r="E51">
        <v>3.56</v>
      </c>
      <c r="F51">
        <v>9.9499999999999993</v>
      </c>
    </row>
    <row r="52" spans="1:6" x14ac:dyDescent="0.3">
      <c r="A52" s="57">
        <v>40252</v>
      </c>
      <c r="B52">
        <v>17.32</v>
      </c>
      <c r="C52">
        <v>19.16</v>
      </c>
      <c r="D52">
        <v>0.43</v>
      </c>
      <c r="E52">
        <v>3.55</v>
      </c>
      <c r="F52">
        <v>9.8000000000000007</v>
      </c>
    </row>
    <row r="53" spans="1:6" x14ac:dyDescent="0.3">
      <c r="A53" s="57">
        <v>40253</v>
      </c>
      <c r="B53">
        <v>17.45</v>
      </c>
      <c r="C53">
        <v>19.29</v>
      </c>
      <c r="D53">
        <v>0.43</v>
      </c>
      <c r="E53">
        <v>3.55</v>
      </c>
      <c r="F53">
        <v>9.91</v>
      </c>
    </row>
    <row r="54" spans="1:6" x14ac:dyDescent="0.3">
      <c r="A54" s="57">
        <v>40254</v>
      </c>
      <c r="B54">
        <v>17.350000000000001</v>
      </c>
      <c r="C54">
        <v>19.25</v>
      </c>
      <c r="D54">
        <v>0.44</v>
      </c>
      <c r="E54">
        <v>3.56</v>
      </c>
      <c r="F54">
        <v>10</v>
      </c>
    </row>
    <row r="55" spans="1:6" x14ac:dyDescent="0.3">
      <c r="A55" s="57">
        <v>40255</v>
      </c>
      <c r="B55">
        <v>17.22</v>
      </c>
      <c r="C55">
        <v>19.5</v>
      </c>
      <c r="D55">
        <v>0.44</v>
      </c>
      <c r="E55">
        <v>3.54</v>
      </c>
      <c r="F55">
        <v>9.99</v>
      </c>
    </row>
    <row r="56" spans="1:6" x14ac:dyDescent="0.3">
      <c r="A56" s="57">
        <v>40256</v>
      </c>
      <c r="B56">
        <v>17.09</v>
      </c>
      <c r="C56">
        <v>19.63</v>
      </c>
      <c r="D56">
        <v>0.44</v>
      </c>
      <c r="E56">
        <v>3.52</v>
      </c>
      <c r="F56">
        <v>10.23</v>
      </c>
    </row>
    <row r="57" spans="1:6" x14ac:dyDescent="0.3">
      <c r="A57" s="57">
        <v>40259</v>
      </c>
      <c r="B57">
        <v>17.16</v>
      </c>
      <c r="C57">
        <v>19.75</v>
      </c>
      <c r="D57">
        <v>0.45</v>
      </c>
      <c r="E57">
        <v>3.51</v>
      </c>
      <c r="F57">
        <v>10.11</v>
      </c>
    </row>
    <row r="58" spans="1:6" x14ac:dyDescent="0.3">
      <c r="A58" s="57">
        <v>40260</v>
      </c>
      <c r="B58">
        <v>17.32</v>
      </c>
      <c r="C58">
        <v>19.88</v>
      </c>
      <c r="D58">
        <v>0.46</v>
      </c>
      <c r="E58">
        <v>3.54</v>
      </c>
      <c r="F58">
        <v>9.8000000000000007</v>
      </c>
    </row>
    <row r="59" spans="1:6" x14ac:dyDescent="0.3">
      <c r="A59" s="57">
        <v>40261</v>
      </c>
      <c r="B59">
        <v>17.32</v>
      </c>
      <c r="C59">
        <v>19.87</v>
      </c>
      <c r="D59">
        <v>0.46</v>
      </c>
      <c r="E59">
        <v>3.57</v>
      </c>
      <c r="F59">
        <v>9.5500000000000007</v>
      </c>
    </row>
    <row r="60" spans="1:6" x14ac:dyDescent="0.3">
      <c r="A60" s="57">
        <v>40262</v>
      </c>
      <c r="B60">
        <v>17.46</v>
      </c>
      <c r="C60">
        <v>20.03</v>
      </c>
      <c r="D60">
        <v>0.46</v>
      </c>
      <c r="E60">
        <v>3.63</v>
      </c>
      <c r="F60">
        <v>9.52</v>
      </c>
    </row>
    <row r="61" spans="1:6" x14ac:dyDescent="0.3">
      <c r="A61" s="57">
        <v>40263</v>
      </c>
      <c r="B61">
        <v>17.41</v>
      </c>
      <c r="C61">
        <v>20.09</v>
      </c>
      <c r="D61">
        <v>0.46</v>
      </c>
      <c r="E61">
        <v>3.64</v>
      </c>
      <c r="F61">
        <v>9.4499999999999993</v>
      </c>
    </row>
    <row r="62" spans="1:6" x14ac:dyDescent="0.3">
      <c r="A62" s="57">
        <v>40266</v>
      </c>
      <c r="B62">
        <v>17.399999999999999</v>
      </c>
      <c r="C62">
        <v>19.989999999999998</v>
      </c>
      <c r="D62">
        <v>0.47</v>
      </c>
      <c r="E62">
        <v>3.6</v>
      </c>
      <c r="F62">
        <v>9.4700000000000006</v>
      </c>
    </row>
    <row r="63" spans="1:6" x14ac:dyDescent="0.3">
      <c r="A63" s="57">
        <v>40267</v>
      </c>
      <c r="B63">
        <v>17.420000000000002</v>
      </c>
      <c r="C63">
        <v>19.95</v>
      </c>
      <c r="D63">
        <v>0.46</v>
      </c>
      <c r="E63">
        <v>3.58</v>
      </c>
      <c r="F63">
        <v>9.3800000000000008</v>
      </c>
    </row>
    <row r="64" spans="1:6" x14ac:dyDescent="0.3">
      <c r="A64" s="57">
        <v>40268</v>
      </c>
      <c r="B64">
        <v>17.37</v>
      </c>
      <c r="C64">
        <v>19.8</v>
      </c>
      <c r="D64">
        <v>0.46</v>
      </c>
      <c r="E64">
        <v>3.53</v>
      </c>
      <c r="F64">
        <v>9.32</v>
      </c>
    </row>
    <row r="65" spans="1:6" x14ac:dyDescent="0.3">
      <c r="A65" s="57">
        <v>40269</v>
      </c>
      <c r="B65">
        <v>17.559999999999999</v>
      </c>
      <c r="C65">
        <v>19.98</v>
      </c>
      <c r="D65">
        <v>0.45</v>
      </c>
      <c r="E65">
        <v>3.6</v>
      </c>
      <c r="F65">
        <v>9.6</v>
      </c>
    </row>
    <row r="66" spans="1:6" x14ac:dyDescent="0.3">
      <c r="A66" s="57">
        <v>40270</v>
      </c>
      <c r="B66">
        <v>17.559999999999999</v>
      </c>
      <c r="C66">
        <v>19.98</v>
      </c>
      <c r="D66">
        <v>0.45</v>
      </c>
      <c r="E66">
        <v>3.6</v>
      </c>
      <c r="F66">
        <v>9.6</v>
      </c>
    </row>
    <row r="67" spans="1:6" x14ac:dyDescent="0.3">
      <c r="A67" s="57">
        <v>40273</v>
      </c>
      <c r="B67">
        <v>17.559999999999999</v>
      </c>
      <c r="C67">
        <v>19.98</v>
      </c>
      <c r="D67">
        <v>0.45</v>
      </c>
      <c r="E67">
        <v>3.6</v>
      </c>
      <c r="F67">
        <v>9.6</v>
      </c>
    </row>
    <row r="68" spans="1:6" x14ac:dyDescent="0.3">
      <c r="A68" s="57">
        <v>40274</v>
      </c>
      <c r="B68">
        <v>17.68</v>
      </c>
      <c r="C68">
        <v>20.23</v>
      </c>
      <c r="D68">
        <v>0.45</v>
      </c>
      <c r="E68">
        <v>3.64</v>
      </c>
      <c r="F68">
        <v>9.73</v>
      </c>
    </row>
    <row r="69" spans="1:6" x14ac:dyDescent="0.3">
      <c r="A69" s="57">
        <v>40275</v>
      </c>
      <c r="B69">
        <v>17.350000000000001</v>
      </c>
      <c r="C69">
        <v>20.02</v>
      </c>
      <c r="D69">
        <v>0.45</v>
      </c>
      <c r="E69">
        <v>3.67</v>
      </c>
      <c r="F69">
        <v>9.85</v>
      </c>
    </row>
    <row r="70" spans="1:6" x14ac:dyDescent="0.3">
      <c r="A70" s="57">
        <v>40276</v>
      </c>
      <c r="B70">
        <v>17.350000000000001</v>
      </c>
      <c r="C70">
        <v>19.87</v>
      </c>
      <c r="D70">
        <v>0.44</v>
      </c>
      <c r="E70">
        <v>3.59</v>
      </c>
      <c r="F70">
        <v>9.9</v>
      </c>
    </row>
    <row r="71" spans="1:6" x14ac:dyDescent="0.3">
      <c r="A71" s="57">
        <v>40277</v>
      </c>
      <c r="B71">
        <v>17.59</v>
      </c>
      <c r="C71">
        <v>20.399999999999999</v>
      </c>
      <c r="D71">
        <v>0.44</v>
      </c>
      <c r="E71">
        <v>3.63</v>
      </c>
      <c r="F71">
        <v>10.029999999999999</v>
      </c>
    </row>
    <row r="72" spans="1:6" x14ac:dyDescent="0.3">
      <c r="A72" s="57">
        <v>40280</v>
      </c>
      <c r="B72">
        <v>17.690000000000001</v>
      </c>
      <c r="C72">
        <v>20.49</v>
      </c>
      <c r="D72">
        <v>0.43</v>
      </c>
      <c r="E72">
        <v>3.68</v>
      </c>
      <c r="F72">
        <v>10.1</v>
      </c>
    </row>
    <row r="73" spans="1:6" x14ac:dyDescent="0.3">
      <c r="A73" s="57">
        <v>40281</v>
      </c>
      <c r="B73">
        <v>17.579999999999998</v>
      </c>
      <c r="C73">
        <v>20.83</v>
      </c>
      <c r="D73">
        <v>0.44</v>
      </c>
      <c r="E73">
        <v>3.65</v>
      </c>
      <c r="F73">
        <v>10.199999999999999</v>
      </c>
    </row>
    <row r="74" spans="1:6" x14ac:dyDescent="0.3">
      <c r="A74" s="57">
        <v>40282</v>
      </c>
      <c r="B74">
        <v>17.760000000000002</v>
      </c>
      <c r="C74">
        <v>20.91</v>
      </c>
      <c r="D74">
        <v>0.45</v>
      </c>
      <c r="E74">
        <v>3.68</v>
      </c>
      <c r="F74">
        <v>10.41</v>
      </c>
    </row>
    <row r="75" spans="1:6" x14ac:dyDescent="0.3">
      <c r="A75" s="57">
        <v>40283</v>
      </c>
      <c r="B75">
        <v>17.8</v>
      </c>
      <c r="C75">
        <v>21.14</v>
      </c>
      <c r="D75">
        <v>0.45</v>
      </c>
      <c r="E75">
        <v>3.7</v>
      </c>
      <c r="F75">
        <v>10.43</v>
      </c>
    </row>
    <row r="76" spans="1:6" x14ac:dyDescent="0.3">
      <c r="A76" s="57">
        <v>40284</v>
      </c>
      <c r="B76">
        <v>17.52</v>
      </c>
      <c r="C76">
        <v>20.7</v>
      </c>
      <c r="D76">
        <v>0.44</v>
      </c>
      <c r="E76">
        <v>3.64</v>
      </c>
      <c r="F76">
        <v>10.6</v>
      </c>
    </row>
    <row r="77" spans="1:6" x14ac:dyDescent="0.3">
      <c r="A77" s="57">
        <v>40287</v>
      </c>
      <c r="B77">
        <v>17.36</v>
      </c>
      <c r="C77">
        <v>20.67</v>
      </c>
      <c r="D77">
        <v>0.43</v>
      </c>
      <c r="E77">
        <v>3.55</v>
      </c>
      <c r="F77">
        <v>10.35</v>
      </c>
    </row>
    <row r="78" spans="1:6" x14ac:dyDescent="0.3">
      <c r="A78" s="57">
        <v>40288</v>
      </c>
      <c r="B78">
        <v>17.690000000000001</v>
      </c>
      <c r="C78">
        <v>20.99</v>
      </c>
      <c r="D78">
        <v>0.45</v>
      </c>
      <c r="E78">
        <v>3.6</v>
      </c>
      <c r="F78">
        <v>10.69</v>
      </c>
    </row>
    <row r="79" spans="1:6" x14ac:dyDescent="0.3">
      <c r="A79" s="57">
        <v>40289</v>
      </c>
      <c r="B79">
        <v>17.579999999999998</v>
      </c>
      <c r="C79">
        <v>21.26</v>
      </c>
      <c r="D79">
        <v>0.45</v>
      </c>
      <c r="E79">
        <v>3.6</v>
      </c>
      <c r="F79">
        <v>11.02</v>
      </c>
    </row>
    <row r="80" spans="1:6" x14ac:dyDescent="0.3">
      <c r="A80" s="57">
        <v>40290</v>
      </c>
      <c r="B80">
        <v>17.510000000000002</v>
      </c>
      <c r="C80">
        <v>21.31</v>
      </c>
      <c r="D80">
        <v>0.44</v>
      </c>
      <c r="E80">
        <v>3.58</v>
      </c>
      <c r="F80">
        <v>10.81</v>
      </c>
    </row>
    <row r="81" spans="1:6" x14ac:dyDescent="0.3">
      <c r="A81" s="57">
        <v>40291</v>
      </c>
      <c r="B81">
        <v>17.670000000000002</v>
      </c>
      <c r="C81">
        <v>21.89</v>
      </c>
      <c r="D81">
        <v>0.44</v>
      </c>
      <c r="E81">
        <v>3.66</v>
      </c>
      <c r="F81">
        <v>11.37</v>
      </c>
    </row>
    <row r="82" spans="1:6" x14ac:dyDescent="0.3">
      <c r="A82" s="57">
        <v>40294</v>
      </c>
      <c r="B82">
        <v>17.72</v>
      </c>
      <c r="C82">
        <v>21.76</v>
      </c>
      <c r="D82">
        <v>0.44</v>
      </c>
      <c r="E82">
        <v>3.69</v>
      </c>
      <c r="F82">
        <v>11.51</v>
      </c>
    </row>
    <row r="83" spans="1:6" x14ac:dyDescent="0.3">
      <c r="A83" s="57">
        <v>40295</v>
      </c>
      <c r="B83">
        <v>17.260000000000002</v>
      </c>
      <c r="C83">
        <v>21.59</v>
      </c>
      <c r="D83">
        <v>0.43</v>
      </c>
      <c r="E83">
        <v>3.59</v>
      </c>
      <c r="F83">
        <v>10.94</v>
      </c>
    </row>
    <row r="84" spans="1:6" x14ac:dyDescent="0.3">
      <c r="A84" s="57">
        <v>40296</v>
      </c>
      <c r="B84">
        <v>16.850000000000001</v>
      </c>
      <c r="C84">
        <v>21.1</v>
      </c>
      <c r="D84">
        <v>0.42</v>
      </c>
      <c r="E84">
        <v>3.52</v>
      </c>
      <c r="F84">
        <v>10.72</v>
      </c>
    </row>
    <row r="85" spans="1:6" x14ac:dyDescent="0.3">
      <c r="A85" s="57">
        <v>40297</v>
      </c>
      <c r="B85">
        <v>16.97</v>
      </c>
      <c r="C85">
        <v>21.05</v>
      </c>
      <c r="D85">
        <v>0.43</v>
      </c>
      <c r="E85">
        <v>3.62</v>
      </c>
      <c r="F85">
        <v>11.19</v>
      </c>
    </row>
    <row r="86" spans="1:6" x14ac:dyDescent="0.3">
      <c r="A86" s="57">
        <v>40298</v>
      </c>
      <c r="B86">
        <v>16.86</v>
      </c>
      <c r="C86">
        <v>20.52</v>
      </c>
      <c r="D86">
        <v>0.44</v>
      </c>
      <c r="E86">
        <v>3.6</v>
      </c>
      <c r="F86">
        <v>11.25</v>
      </c>
    </row>
    <row r="87" spans="1:6" x14ac:dyDescent="0.3">
      <c r="A87" s="57">
        <v>40301</v>
      </c>
      <c r="B87">
        <v>16.809999999999999</v>
      </c>
      <c r="C87">
        <v>20.87</v>
      </c>
      <c r="D87">
        <v>0.45</v>
      </c>
      <c r="E87">
        <v>3.64</v>
      </c>
      <c r="F87">
        <v>11.26</v>
      </c>
    </row>
    <row r="88" spans="1:6" x14ac:dyDescent="0.3">
      <c r="A88" s="57">
        <v>40302</v>
      </c>
      <c r="B88">
        <v>16.28</v>
      </c>
      <c r="C88">
        <v>20.260000000000002</v>
      </c>
      <c r="D88">
        <v>0.42</v>
      </c>
      <c r="E88">
        <v>3.49</v>
      </c>
      <c r="F88">
        <v>10.83</v>
      </c>
    </row>
    <row r="89" spans="1:6" x14ac:dyDescent="0.3">
      <c r="A89" s="57">
        <v>40303</v>
      </c>
      <c r="B89">
        <v>16.46</v>
      </c>
      <c r="C89">
        <v>19.87</v>
      </c>
      <c r="D89">
        <v>0.43</v>
      </c>
      <c r="E89">
        <v>3.4</v>
      </c>
      <c r="F89">
        <v>10.25</v>
      </c>
    </row>
    <row r="90" spans="1:6" x14ac:dyDescent="0.3">
      <c r="A90" s="57">
        <v>40304</v>
      </c>
      <c r="B90">
        <v>15.9</v>
      </c>
      <c r="C90">
        <v>19.89</v>
      </c>
      <c r="D90">
        <v>0.43</v>
      </c>
      <c r="E90">
        <v>3.35</v>
      </c>
      <c r="F90">
        <v>9.9600000000000009</v>
      </c>
    </row>
    <row r="91" spans="1:6" x14ac:dyDescent="0.3">
      <c r="A91" s="57">
        <v>40305</v>
      </c>
      <c r="B91">
        <v>15.31</v>
      </c>
      <c r="C91">
        <v>19.350000000000001</v>
      </c>
      <c r="D91">
        <v>0.41</v>
      </c>
      <c r="E91">
        <v>3.2</v>
      </c>
      <c r="F91">
        <v>9.48</v>
      </c>
    </row>
    <row r="92" spans="1:6" x14ac:dyDescent="0.3">
      <c r="A92" s="57">
        <v>40308</v>
      </c>
      <c r="B92">
        <v>16.47</v>
      </c>
      <c r="C92">
        <v>20.57</v>
      </c>
      <c r="D92">
        <v>0.45</v>
      </c>
      <c r="E92">
        <v>3.41</v>
      </c>
      <c r="F92">
        <v>10.49</v>
      </c>
    </row>
    <row r="93" spans="1:6" x14ac:dyDescent="0.3">
      <c r="A93" s="57">
        <v>40309</v>
      </c>
      <c r="B93">
        <v>16.559999999999999</v>
      </c>
      <c r="C93">
        <v>20.48</v>
      </c>
      <c r="D93">
        <v>0.45</v>
      </c>
      <c r="E93">
        <v>3.36</v>
      </c>
      <c r="F93">
        <v>10.3</v>
      </c>
    </row>
    <row r="94" spans="1:6" x14ac:dyDescent="0.3">
      <c r="A94" s="57">
        <v>40310</v>
      </c>
      <c r="B94">
        <v>16.57</v>
      </c>
      <c r="C94">
        <v>21.17</v>
      </c>
      <c r="D94">
        <v>0.47</v>
      </c>
      <c r="E94">
        <v>3.57</v>
      </c>
      <c r="F94">
        <v>10.74</v>
      </c>
    </row>
    <row r="95" spans="1:6" x14ac:dyDescent="0.3">
      <c r="A95" s="57">
        <v>40311</v>
      </c>
      <c r="B95">
        <v>16.54</v>
      </c>
      <c r="C95">
        <v>21.23</v>
      </c>
      <c r="D95">
        <v>0.47</v>
      </c>
      <c r="E95">
        <v>3.59</v>
      </c>
      <c r="F95">
        <v>10.55</v>
      </c>
    </row>
    <row r="96" spans="1:6" x14ac:dyDescent="0.3">
      <c r="A96" s="57">
        <v>40312</v>
      </c>
      <c r="B96">
        <v>15.76</v>
      </c>
      <c r="C96">
        <v>20.49</v>
      </c>
      <c r="D96">
        <v>0.45</v>
      </c>
      <c r="E96">
        <v>3.5</v>
      </c>
      <c r="F96">
        <v>10.06</v>
      </c>
    </row>
    <row r="97" spans="1:6" x14ac:dyDescent="0.3">
      <c r="A97" s="57">
        <v>40315</v>
      </c>
      <c r="B97">
        <v>15.73</v>
      </c>
      <c r="C97">
        <v>20.49</v>
      </c>
      <c r="D97">
        <v>0.44</v>
      </c>
      <c r="E97">
        <v>3.51</v>
      </c>
      <c r="F97">
        <v>9.86</v>
      </c>
    </row>
    <row r="98" spans="1:6" x14ac:dyDescent="0.3">
      <c r="A98" s="57">
        <v>40316</v>
      </c>
      <c r="B98">
        <v>16.2</v>
      </c>
      <c r="C98">
        <v>20.66</v>
      </c>
      <c r="D98">
        <v>0.45</v>
      </c>
      <c r="E98">
        <v>3.54</v>
      </c>
      <c r="F98">
        <v>10.11</v>
      </c>
    </row>
    <row r="99" spans="1:6" x14ac:dyDescent="0.3">
      <c r="A99" s="57">
        <v>40317</v>
      </c>
      <c r="B99">
        <v>15.73</v>
      </c>
      <c r="C99">
        <v>20.5</v>
      </c>
      <c r="D99">
        <v>0.44</v>
      </c>
      <c r="E99">
        <v>3.44</v>
      </c>
      <c r="F99">
        <v>9.65</v>
      </c>
    </row>
    <row r="100" spans="1:6" x14ac:dyDescent="0.3">
      <c r="A100" s="57">
        <v>40318</v>
      </c>
      <c r="B100">
        <v>15.56</v>
      </c>
      <c r="C100">
        <v>20.02</v>
      </c>
      <c r="D100">
        <v>0.43</v>
      </c>
      <c r="E100">
        <v>3.39</v>
      </c>
      <c r="F100">
        <v>9.2799999999999994</v>
      </c>
    </row>
    <row r="101" spans="1:6" x14ac:dyDescent="0.3">
      <c r="A101" s="57">
        <v>40319</v>
      </c>
      <c r="B101">
        <v>15.55</v>
      </c>
      <c r="C101">
        <v>19.5</v>
      </c>
      <c r="D101">
        <v>0.43</v>
      </c>
      <c r="E101">
        <v>3.39</v>
      </c>
      <c r="F101">
        <v>9.32</v>
      </c>
    </row>
    <row r="102" spans="1:6" x14ac:dyDescent="0.3">
      <c r="A102" s="57">
        <v>40322</v>
      </c>
      <c r="B102">
        <v>14.97</v>
      </c>
      <c r="C102">
        <v>19.04</v>
      </c>
      <c r="D102">
        <v>0.41</v>
      </c>
      <c r="E102">
        <v>3.36</v>
      </c>
      <c r="F102">
        <v>9.02</v>
      </c>
    </row>
    <row r="103" spans="1:6" x14ac:dyDescent="0.3">
      <c r="A103" s="57">
        <v>40323</v>
      </c>
      <c r="B103">
        <v>14.61</v>
      </c>
      <c r="C103">
        <v>18.36</v>
      </c>
      <c r="D103">
        <v>0.39</v>
      </c>
      <c r="E103">
        <v>3.24</v>
      </c>
      <c r="F103">
        <v>8.64</v>
      </c>
    </row>
    <row r="104" spans="1:6" x14ac:dyDescent="0.3">
      <c r="A104" s="57">
        <v>40324</v>
      </c>
      <c r="B104">
        <v>14.92</v>
      </c>
      <c r="C104">
        <v>18.98</v>
      </c>
      <c r="D104">
        <v>0.4</v>
      </c>
      <c r="E104">
        <v>3.45</v>
      </c>
      <c r="F104">
        <v>8.9</v>
      </c>
    </row>
    <row r="105" spans="1:6" x14ac:dyDescent="0.3">
      <c r="A105" s="57">
        <v>40325</v>
      </c>
      <c r="B105">
        <v>15.46</v>
      </c>
      <c r="C105">
        <v>19.41</v>
      </c>
      <c r="D105">
        <v>0.42</v>
      </c>
      <c r="E105">
        <v>3.51</v>
      </c>
      <c r="F105">
        <v>9.26</v>
      </c>
    </row>
    <row r="106" spans="1:6" x14ac:dyDescent="0.3">
      <c r="A106" s="57">
        <v>40326</v>
      </c>
      <c r="B106">
        <v>15.35</v>
      </c>
      <c r="C106">
        <v>19.39</v>
      </c>
      <c r="D106">
        <v>0.42</v>
      </c>
      <c r="E106">
        <v>3.54</v>
      </c>
      <c r="F106">
        <v>9.0399999999999991</v>
      </c>
    </row>
    <row r="107" spans="1:6" x14ac:dyDescent="0.3">
      <c r="A107" s="57">
        <v>40329</v>
      </c>
      <c r="B107">
        <v>15.2</v>
      </c>
      <c r="C107">
        <v>19.61</v>
      </c>
      <c r="D107">
        <v>0.43</v>
      </c>
      <c r="E107">
        <v>3.58</v>
      </c>
      <c r="F107">
        <v>8.94</v>
      </c>
    </row>
    <row r="108" spans="1:6" x14ac:dyDescent="0.3">
      <c r="A108" s="57">
        <v>40330</v>
      </c>
      <c r="B108">
        <v>15.28</v>
      </c>
      <c r="C108">
        <v>19.45</v>
      </c>
      <c r="D108">
        <v>0.43</v>
      </c>
      <c r="E108">
        <v>3.58</v>
      </c>
      <c r="F108">
        <v>8.82</v>
      </c>
    </row>
    <row r="109" spans="1:6" x14ac:dyDescent="0.3">
      <c r="A109" s="57">
        <v>40331</v>
      </c>
      <c r="B109">
        <v>15.15</v>
      </c>
      <c r="C109">
        <v>19.940000000000001</v>
      </c>
      <c r="D109">
        <v>0.44</v>
      </c>
      <c r="E109">
        <v>3.61</v>
      </c>
      <c r="F109">
        <v>8.69</v>
      </c>
    </row>
    <row r="110" spans="1:6" x14ac:dyDescent="0.3">
      <c r="A110" s="57">
        <v>40332</v>
      </c>
      <c r="B110">
        <v>15.54</v>
      </c>
      <c r="C110">
        <v>20.43</v>
      </c>
      <c r="D110">
        <v>0.45</v>
      </c>
      <c r="E110">
        <v>3.65</v>
      </c>
      <c r="F110">
        <v>8.74</v>
      </c>
    </row>
    <row r="111" spans="1:6" x14ac:dyDescent="0.3">
      <c r="A111" s="57">
        <v>40333</v>
      </c>
      <c r="B111">
        <v>14.95</v>
      </c>
      <c r="C111">
        <v>20.3</v>
      </c>
      <c r="D111">
        <v>0.45</v>
      </c>
      <c r="E111">
        <v>3.57</v>
      </c>
      <c r="F111">
        <v>8.36</v>
      </c>
    </row>
    <row r="112" spans="1:6" x14ac:dyDescent="0.3">
      <c r="A112" s="57">
        <v>40336</v>
      </c>
      <c r="B112">
        <v>14.96</v>
      </c>
      <c r="C112">
        <v>20.48</v>
      </c>
      <c r="D112">
        <v>0.45</v>
      </c>
      <c r="E112">
        <v>3.62</v>
      </c>
      <c r="F112">
        <v>8.16</v>
      </c>
    </row>
    <row r="113" spans="1:6" x14ac:dyDescent="0.3">
      <c r="A113" s="57">
        <v>40337</v>
      </c>
      <c r="B113">
        <v>14.92</v>
      </c>
      <c r="C113">
        <v>20.57</v>
      </c>
      <c r="D113">
        <v>0.44</v>
      </c>
      <c r="E113">
        <v>3.55</v>
      </c>
      <c r="F113">
        <v>8.1</v>
      </c>
    </row>
    <row r="114" spans="1:6" x14ac:dyDescent="0.3">
      <c r="A114" s="57">
        <v>40338</v>
      </c>
      <c r="B114">
        <v>15.14</v>
      </c>
      <c r="C114">
        <v>20.76</v>
      </c>
      <c r="D114">
        <v>0.46</v>
      </c>
      <c r="E114">
        <v>3.68</v>
      </c>
      <c r="F114">
        <v>8.52</v>
      </c>
    </row>
    <row r="115" spans="1:6" x14ac:dyDescent="0.3">
      <c r="A115" s="57">
        <v>40339</v>
      </c>
      <c r="B115">
        <v>15.23</v>
      </c>
      <c r="C115">
        <v>21.2</v>
      </c>
      <c r="D115">
        <v>0.47</v>
      </c>
      <c r="E115">
        <v>3.81</v>
      </c>
      <c r="F115">
        <v>8.6999999999999993</v>
      </c>
    </row>
    <row r="116" spans="1:6" x14ac:dyDescent="0.3">
      <c r="A116" s="57">
        <v>40340</v>
      </c>
      <c r="B116">
        <v>15.37</v>
      </c>
      <c r="C116">
        <v>21.18</v>
      </c>
      <c r="D116">
        <v>0.47</v>
      </c>
      <c r="E116">
        <v>3.81</v>
      </c>
      <c r="F116">
        <v>8.8000000000000007</v>
      </c>
    </row>
    <row r="117" spans="1:6" x14ac:dyDescent="0.3">
      <c r="A117" s="57">
        <v>40343</v>
      </c>
      <c r="B117">
        <v>15.75</v>
      </c>
      <c r="C117">
        <v>21.15</v>
      </c>
      <c r="D117">
        <v>0.49</v>
      </c>
      <c r="E117">
        <v>3.93</v>
      </c>
      <c r="F117">
        <v>8.99</v>
      </c>
    </row>
    <row r="118" spans="1:6" x14ac:dyDescent="0.3">
      <c r="A118" s="57">
        <v>40344</v>
      </c>
      <c r="B118">
        <v>16.02</v>
      </c>
      <c r="C118">
        <v>21.4</v>
      </c>
      <c r="D118">
        <v>0.49</v>
      </c>
      <c r="E118">
        <v>4.01</v>
      </c>
      <c r="F118">
        <v>9.1199999999999992</v>
      </c>
    </row>
    <row r="119" spans="1:6" x14ac:dyDescent="0.3">
      <c r="A119" s="57">
        <v>40345</v>
      </c>
      <c r="B119">
        <v>16.239999999999998</v>
      </c>
      <c r="C119">
        <v>21.44</v>
      </c>
      <c r="D119">
        <v>0.48</v>
      </c>
      <c r="E119">
        <v>3.92</v>
      </c>
      <c r="F119">
        <v>8.85</v>
      </c>
    </row>
    <row r="120" spans="1:6" x14ac:dyDescent="0.3">
      <c r="A120" s="57">
        <v>40346</v>
      </c>
      <c r="B120">
        <v>16.149999999999999</v>
      </c>
      <c r="C120">
        <v>21.35</v>
      </c>
      <c r="D120">
        <v>0.48</v>
      </c>
      <c r="E120">
        <v>4.01</v>
      </c>
      <c r="F120">
        <v>8.89</v>
      </c>
    </row>
    <row r="121" spans="1:6" x14ac:dyDescent="0.3">
      <c r="A121" s="57">
        <v>40347</v>
      </c>
      <c r="B121">
        <v>16.02</v>
      </c>
      <c r="C121">
        <v>21.34</v>
      </c>
      <c r="D121">
        <v>0.48</v>
      </c>
      <c r="E121">
        <v>3.99</v>
      </c>
      <c r="F121">
        <v>8.94</v>
      </c>
    </row>
    <row r="122" spans="1:6" x14ac:dyDescent="0.3">
      <c r="A122" s="57">
        <v>40350</v>
      </c>
      <c r="B122">
        <v>16.23</v>
      </c>
      <c r="C122">
        <v>21.32</v>
      </c>
      <c r="D122">
        <v>0.49</v>
      </c>
      <c r="E122">
        <v>4.0199999999999996</v>
      </c>
      <c r="F122">
        <v>9.09</v>
      </c>
    </row>
    <row r="123" spans="1:6" x14ac:dyDescent="0.3">
      <c r="A123" s="57">
        <v>40351</v>
      </c>
      <c r="B123">
        <v>16.25</v>
      </c>
      <c r="C123">
        <v>21.53</v>
      </c>
      <c r="D123">
        <v>0.49</v>
      </c>
      <c r="E123">
        <v>4.03</v>
      </c>
      <c r="F123">
        <v>8.98</v>
      </c>
    </row>
    <row r="124" spans="1:6" x14ac:dyDescent="0.3">
      <c r="A124" s="57">
        <v>40352</v>
      </c>
      <c r="B124">
        <v>15.95</v>
      </c>
      <c r="C124">
        <v>21.26</v>
      </c>
      <c r="D124">
        <v>0.47</v>
      </c>
      <c r="E124">
        <v>3.98</v>
      </c>
      <c r="F124">
        <v>8.83</v>
      </c>
    </row>
    <row r="125" spans="1:6" x14ac:dyDescent="0.3">
      <c r="A125" s="57">
        <v>40353</v>
      </c>
      <c r="B125">
        <v>15.65</v>
      </c>
      <c r="C125">
        <v>20.88</v>
      </c>
      <c r="D125">
        <v>0.47</v>
      </c>
      <c r="E125">
        <v>3.9</v>
      </c>
      <c r="F125">
        <v>8.48</v>
      </c>
    </row>
    <row r="126" spans="1:6" x14ac:dyDescent="0.3">
      <c r="A126" s="57">
        <v>40354</v>
      </c>
      <c r="B126">
        <v>15.5</v>
      </c>
      <c r="C126">
        <v>20.260000000000002</v>
      </c>
      <c r="D126">
        <v>0.46</v>
      </c>
      <c r="E126">
        <v>3.85</v>
      </c>
      <c r="F126">
        <v>8.4700000000000006</v>
      </c>
    </row>
    <row r="127" spans="1:6" x14ac:dyDescent="0.3">
      <c r="A127" s="57">
        <v>40357</v>
      </c>
      <c r="B127">
        <v>15.7</v>
      </c>
      <c r="C127">
        <v>20.63</v>
      </c>
      <c r="D127">
        <v>0.48</v>
      </c>
      <c r="E127">
        <v>3.93</v>
      </c>
      <c r="F127">
        <v>8.6999999999999993</v>
      </c>
    </row>
    <row r="128" spans="1:6" x14ac:dyDescent="0.3">
      <c r="A128" s="57">
        <v>40358</v>
      </c>
      <c r="B128">
        <v>15.13</v>
      </c>
      <c r="C128">
        <v>20.079999999999998</v>
      </c>
      <c r="D128">
        <v>0.46</v>
      </c>
      <c r="E128">
        <v>3.72</v>
      </c>
      <c r="F128">
        <v>8.2799999999999994</v>
      </c>
    </row>
    <row r="129" spans="1:6" x14ac:dyDescent="0.3">
      <c r="A129" s="57">
        <v>40359</v>
      </c>
      <c r="B129">
        <v>15.19</v>
      </c>
      <c r="C129">
        <v>19.940000000000001</v>
      </c>
      <c r="D129">
        <v>0.46</v>
      </c>
      <c r="E129">
        <v>3.86</v>
      </c>
      <c r="F129">
        <v>8.2799999999999994</v>
      </c>
    </row>
    <row r="130" spans="1:6" x14ac:dyDescent="0.3">
      <c r="A130" s="57">
        <v>40360</v>
      </c>
      <c r="B130">
        <v>14.71</v>
      </c>
      <c r="C130">
        <v>18.8</v>
      </c>
      <c r="D130">
        <v>0.44</v>
      </c>
      <c r="E130">
        <v>3.78</v>
      </c>
      <c r="F130">
        <v>8.0299999999999994</v>
      </c>
    </row>
    <row r="131" spans="1:6" x14ac:dyDescent="0.3">
      <c r="A131" s="57">
        <v>40361</v>
      </c>
      <c r="B131">
        <v>14.91</v>
      </c>
      <c r="C131">
        <v>18.96</v>
      </c>
      <c r="D131">
        <v>0.44</v>
      </c>
      <c r="E131">
        <v>3.71</v>
      </c>
      <c r="F131">
        <v>8.02</v>
      </c>
    </row>
    <row r="132" spans="1:6" x14ac:dyDescent="0.3">
      <c r="A132" s="57">
        <v>40364</v>
      </c>
      <c r="B132">
        <v>14.77</v>
      </c>
      <c r="C132">
        <v>18.73</v>
      </c>
      <c r="D132">
        <v>0.45</v>
      </c>
      <c r="E132">
        <v>3.76</v>
      </c>
      <c r="F132">
        <v>7.99</v>
      </c>
    </row>
    <row r="133" spans="1:6" x14ac:dyDescent="0.3">
      <c r="A133" s="57">
        <v>40365</v>
      </c>
      <c r="B133">
        <v>15.04</v>
      </c>
      <c r="C133">
        <v>19.11</v>
      </c>
      <c r="D133">
        <v>0.46</v>
      </c>
      <c r="E133">
        <v>3.9</v>
      </c>
      <c r="F133">
        <v>8.1999999999999993</v>
      </c>
    </row>
    <row r="134" spans="1:6" x14ac:dyDescent="0.3">
      <c r="A134" s="57">
        <v>40366</v>
      </c>
      <c r="B134">
        <v>15.34</v>
      </c>
      <c r="C134">
        <v>19.149999999999999</v>
      </c>
      <c r="D134">
        <v>0.47</v>
      </c>
      <c r="E134">
        <v>4.03</v>
      </c>
      <c r="F134">
        <v>8.06</v>
      </c>
    </row>
    <row r="135" spans="1:6" x14ac:dyDescent="0.3">
      <c r="A135" s="57">
        <v>40367</v>
      </c>
      <c r="B135">
        <v>15.43</v>
      </c>
      <c r="C135">
        <v>19.34</v>
      </c>
      <c r="D135">
        <v>0.47</v>
      </c>
      <c r="E135">
        <v>3.98</v>
      </c>
      <c r="F135">
        <v>8.15</v>
      </c>
    </row>
    <row r="136" spans="1:6" x14ac:dyDescent="0.3">
      <c r="A136" s="57">
        <v>40368</v>
      </c>
      <c r="B136">
        <v>15.54</v>
      </c>
      <c r="C136">
        <v>19.5</v>
      </c>
      <c r="D136">
        <v>0.48</v>
      </c>
      <c r="E136">
        <v>4.01</v>
      </c>
      <c r="F136">
        <v>8.1300000000000008</v>
      </c>
    </row>
    <row r="137" spans="1:6" x14ac:dyDescent="0.3">
      <c r="A137" s="57">
        <v>40371</v>
      </c>
      <c r="B137">
        <v>15.6</v>
      </c>
      <c r="C137">
        <v>19.440000000000001</v>
      </c>
      <c r="D137">
        <v>0.48</v>
      </c>
      <c r="E137">
        <v>4.04</v>
      </c>
      <c r="F137">
        <v>8.09</v>
      </c>
    </row>
    <row r="138" spans="1:6" x14ac:dyDescent="0.3">
      <c r="A138" s="57">
        <v>40372</v>
      </c>
      <c r="B138">
        <v>15.84</v>
      </c>
      <c r="C138">
        <v>20.03</v>
      </c>
      <c r="D138">
        <v>0.49</v>
      </c>
      <c r="E138">
        <v>4.0999999999999996</v>
      </c>
      <c r="F138">
        <v>8.3699999999999992</v>
      </c>
    </row>
    <row r="139" spans="1:6" x14ac:dyDescent="0.3">
      <c r="A139" s="57">
        <v>40373</v>
      </c>
      <c r="B139">
        <v>15.86</v>
      </c>
      <c r="C139">
        <v>19.64</v>
      </c>
      <c r="D139">
        <v>0.48</v>
      </c>
      <c r="E139">
        <v>4.1100000000000003</v>
      </c>
      <c r="F139">
        <v>8.27</v>
      </c>
    </row>
    <row r="140" spans="1:6" x14ac:dyDescent="0.3">
      <c r="A140" s="57">
        <v>40374</v>
      </c>
      <c r="B140">
        <v>15.76</v>
      </c>
      <c r="C140">
        <v>19.52</v>
      </c>
      <c r="D140">
        <v>0.48</v>
      </c>
      <c r="E140">
        <v>4.0599999999999996</v>
      </c>
      <c r="F140">
        <v>8.06</v>
      </c>
    </row>
    <row r="141" spans="1:6" x14ac:dyDescent="0.3">
      <c r="A141" s="57">
        <v>40375</v>
      </c>
      <c r="B141">
        <v>15.28</v>
      </c>
      <c r="C141">
        <v>19.18</v>
      </c>
      <c r="D141">
        <v>0.48</v>
      </c>
      <c r="E141">
        <v>3.94</v>
      </c>
      <c r="F141">
        <v>7.97</v>
      </c>
    </row>
    <row r="142" spans="1:6" x14ac:dyDescent="0.3">
      <c r="A142" s="57">
        <v>40378</v>
      </c>
      <c r="B142">
        <v>15.32</v>
      </c>
      <c r="C142">
        <v>18.940000000000001</v>
      </c>
      <c r="D142">
        <v>0.48</v>
      </c>
      <c r="E142">
        <v>3.88</v>
      </c>
      <c r="F142">
        <v>7.86</v>
      </c>
    </row>
    <row r="143" spans="1:6" x14ac:dyDescent="0.3">
      <c r="A143" s="57">
        <v>40379</v>
      </c>
      <c r="B143">
        <v>15.24</v>
      </c>
      <c r="C143">
        <v>18.95</v>
      </c>
      <c r="D143">
        <v>0.47</v>
      </c>
      <c r="E143">
        <v>3.82</v>
      </c>
      <c r="F143">
        <v>7.67</v>
      </c>
    </row>
    <row r="144" spans="1:6" x14ac:dyDescent="0.3">
      <c r="A144" s="57">
        <v>40380</v>
      </c>
      <c r="B144">
        <v>15.27</v>
      </c>
      <c r="C144">
        <v>19.309999999999999</v>
      </c>
      <c r="D144">
        <v>0.48</v>
      </c>
      <c r="E144">
        <v>3.91</v>
      </c>
      <c r="F144">
        <v>7.72</v>
      </c>
    </row>
    <row r="145" spans="1:6" x14ac:dyDescent="0.3">
      <c r="A145" s="57">
        <v>40381</v>
      </c>
      <c r="B145">
        <v>15.63</v>
      </c>
      <c r="C145">
        <v>19.87</v>
      </c>
      <c r="D145">
        <v>0.49</v>
      </c>
      <c r="E145">
        <v>3.96</v>
      </c>
      <c r="F145">
        <v>8.01</v>
      </c>
    </row>
    <row r="146" spans="1:6" x14ac:dyDescent="0.3">
      <c r="A146" s="57">
        <v>40382</v>
      </c>
      <c r="B146">
        <v>15.59</v>
      </c>
      <c r="C146">
        <v>20.18</v>
      </c>
      <c r="D146">
        <v>0.49</v>
      </c>
      <c r="E146">
        <v>4</v>
      </c>
      <c r="F146">
        <v>8.06</v>
      </c>
    </row>
    <row r="147" spans="1:6" x14ac:dyDescent="0.3">
      <c r="A147" s="57">
        <v>40385</v>
      </c>
      <c r="B147">
        <v>15.73</v>
      </c>
      <c r="C147">
        <v>20.6</v>
      </c>
      <c r="D147">
        <v>5.47</v>
      </c>
      <c r="E147">
        <v>3.98</v>
      </c>
      <c r="F147">
        <v>8.09</v>
      </c>
    </row>
    <row r="148" spans="1:6" x14ac:dyDescent="0.3">
      <c r="A148" s="57">
        <v>40386</v>
      </c>
      <c r="B148">
        <v>15.84</v>
      </c>
      <c r="C148">
        <v>20.100000000000001</v>
      </c>
      <c r="D148">
        <v>5.45</v>
      </c>
      <c r="E148">
        <v>3.91</v>
      </c>
      <c r="F148">
        <v>8.26</v>
      </c>
    </row>
    <row r="149" spans="1:6" x14ac:dyDescent="0.3">
      <c r="A149" s="57">
        <v>40387</v>
      </c>
      <c r="B149">
        <v>15.74</v>
      </c>
      <c r="C149">
        <v>20.03</v>
      </c>
      <c r="D149">
        <v>5.46</v>
      </c>
      <c r="E149">
        <v>3.81</v>
      </c>
      <c r="F149">
        <v>8.35</v>
      </c>
    </row>
    <row r="150" spans="1:6" x14ac:dyDescent="0.3">
      <c r="A150" s="57">
        <v>40388</v>
      </c>
      <c r="B150">
        <v>15.69</v>
      </c>
      <c r="C150">
        <v>19.68</v>
      </c>
      <c r="D150">
        <v>5.47</v>
      </c>
      <c r="E150">
        <v>3.78</v>
      </c>
      <c r="F150">
        <v>8.43</v>
      </c>
    </row>
    <row r="151" spans="1:6" x14ac:dyDescent="0.3">
      <c r="A151" s="57">
        <v>40389</v>
      </c>
      <c r="B151">
        <v>15.69</v>
      </c>
      <c r="C151">
        <v>19.96</v>
      </c>
      <c r="D151">
        <v>5.42</v>
      </c>
      <c r="E151">
        <v>3.72</v>
      </c>
      <c r="F151">
        <v>8.36</v>
      </c>
    </row>
    <row r="152" spans="1:6" x14ac:dyDescent="0.3">
      <c r="A152" s="57">
        <v>40392</v>
      </c>
      <c r="B152">
        <v>16.11</v>
      </c>
      <c r="C152">
        <v>20.27</v>
      </c>
      <c r="D152">
        <v>5.42</v>
      </c>
      <c r="E152">
        <v>3.82</v>
      </c>
      <c r="F152">
        <v>8.6</v>
      </c>
    </row>
    <row r="153" spans="1:6" x14ac:dyDescent="0.3">
      <c r="A153" s="57">
        <v>40393</v>
      </c>
      <c r="B153">
        <v>16.11</v>
      </c>
      <c r="C153">
        <v>20.12</v>
      </c>
      <c r="D153">
        <v>5.47</v>
      </c>
      <c r="E153">
        <v>3.81</v>
      </c>
      <c r="F153">
        <v>8.51</v>
      </c>
    </row>
    <row r="154" spans="1:6" x14ac:dyDescent="0.3">
      <c r="A154" s="57">
        <v>40394</v>
      </c>
      <c r="B154">
        <v>16.350000000000001</v>
      </c>
      <c r="C154">
        <v>20.239999999999998</v>
      </c>
      <c r="D154">
        <v>5.47</v>
      </c>
      <c r="E154">
        <v>3.83</v>
      </c>
      <c r="F154">
        <v>8.48</v>
      </c>
    </row>
    <row r="155" spans="1:6" x14ac:dyDescent="0.3">
      <c r="A155" s="57">
        <v>40395</v>
      </c>
      <c r="B155">
        <v>16.399999999999999</v>
      </c>
      <c r="C155">
        <v>20.16</v>
      </c>
      <c r="D155">
        <v>5.62</v>
      </c>
      <c r="E155">
        <v>3.79</v>
      </c>
      <c r="F155">
        <v>8.5299999999999994</v>
      </c>
    </row>
    <row r="156" spans="1:6" x14ac:dyDescent="0.3">
      <c r="A156" s="57">
        <v>40396</v>
      </c>
      <c r="B156">
        <v>16.34</v>
      </c>
      <c r="C156">
        <v>19.739999999999998</v>
      </c>
      <c r="D156">
        <v>5.53</v>
      </c>
      <c r="E156">
        <v>3.75</v>
      </c>
      <c r="F156">
        <v>8.43</v>
      </c>
    </row>
    <row r="157" spans="1:6" x14ac:dyDescent="0.3">
      <c r="A157" s="57">
        <v>40399</v>
      </c>
      <c r="B157">
        <v>16.59</v>
      </c>
      <c r="C157">
        <v>20.04</v>
      </c>
      <c r="D157">
        <v>5.59</v>
      </c>
      <c r="E157">
        <v>3.82</v>
      </c>
      <c r="F157">
        <v>8.4499999999999993</v>
      </c>
    </row>
    <row r="158" spans="1:6" x14ac:dyDescent="0.3">
      <c r="A158" s="57">
        <v>40400</v>
      </c>
      <c r="B158">
        <v>16.43</v>
      </c>
      <c r="C158">
        <v>19.760000000000002</v>
      </c>
      <c r="D158">
        <v>5.49</v>
      </c>
      <c r="E158">
        <v>3.79</v>
      </c>
      <c r="F158">
        <v>8.17</v>
      </c>
    </row>
    <row r="159" spans="1:6" x14ac:dyDescent="0.3">
      <c r="A159" s="57">
        <v>40401</v>
      </c>
      <c r="B159">
        <v>16.059999999999999</v>
      </c>
      <c r="C159">
        <v>19.3</v>
      </c>
      <c r="D159">
        <v>5.3</v>
      </c>
      <c r="E159">
        <v>3.68</v>
      </c>
      <c r="F159">
        <v>7.89</v>
      </c>
    </row>
    <row r="160" spans="1:6" x14ac:dyDescent="0.3">
      <c r="A160" s="57">
        <v>40402</v>
      </c>
      <c r="B160">
        <v>16.04</v>
      </c>
      <c r="C160">
        <v>19.3</v>
      </c>
      <c r="D160">
        <v>5.24</v>
      </c>
      <c r="E160">
        <v>3.7</v>
      </c>
      <c r="F160">
        <v>7.67</v>
      </c>
    </row>
    <row r="161" spans="1:6" x14ac:dyDescent="0.3">
      <c r="A161" s="57">
        <v>40403</v>
      </c>
      <c r="B161">
        <v>16.05</v>
      </c>
      <c r="C161">
        <v>19.36</v>
      </c>
      <c r="D161">
        <v>5.22</v>
      </c>
      <c r="E161">
        <v>3.68</v>
      </c>
      <c r="F161">
        <v>7.68</v>
      </c>
    </row>
    <row r="162" spans="1:6" x14ac:dyDescent="0.3">
      <c r="A162" s="57">
        <v>40406</v>
      </c>
      <c r="B162">
        <v>16.010000000000002</v>
      </c>
      <c r="C162">
        <v>19.45</v>
      </c>
      <c r="D162">
        <v>5.32</v>
      </c>
      <c r="E162">
        <v>3.68</v>
      </c>
      <c r="F162">
        <v>7.64</v>
      </c>
    </row>
    <row r="163" spans="1:6" x14ac:dyDescent="0.3">
      <c r="A163" s="57">
        <v>40407</v>
      </c>
      <c r="B163">
        <v>16.16</v>
      </c>
      <c r="C163">
        <v>19.350000000000001</v>
      </c>
      <c r="D163">
        <v>5.37</v>
      </c>
      <c r="E163">
        <v>3.75</v>
      </c>
      <c r="F163">
        <v>7.91</v>
      </c>
    </row>
    <row r="164" spans="1:6" x14ac:dyDescent="0.3">
      <c r="A164" s="57">
        <v>40408</v>
      </c>
      <c r="B164">
        <v>16.04</v>
      </c>
      <c r="C164">
        <v>19.149999999999999</v>
      </c>
      <c r="D164">
        <v>5.41</v>
      </c>
      <c r="E164">
        <v>3.73</v>
      </c>
      <c r="F164">
        <v>7.82</v>
      </c>
    </row>
    <row r="165" spans="1:6" x14ac:dyDescent="0.3">
      <c r="A165" s="57">
        <v>40409</v>
      </c>
      <c r="B165">
        <v>15.73</v>
      </c>
      <c r="C165">
        <v>18.55</v>
      </c>
      <c r="D165">
        <v>5.26</v>
      </c>
      <c r="E165">
        <v>3.6</v>
      </c>
      <c r="F165">
        <v>7.66</v>
      </c>
    </row>
    <row r="166" spans="1:6" x14ac:dyDescent="0.3">
      <c r="A166" s="57">
        <v>40410</v>
      </c>
      <c r="B166">
        <v>15.66</v>
      </c>
      <c r="C166">
        <v>18.3</v>
      </c>
      <c r="D166">
        <v>5.26</v>
      </c>
      <c r="E166">
        <v>3.53</v>
      </c>
      <c r="F166">
        <v>7.48</v>
      </c>
    </row>
    <row r="167" spans="1:6" x14ac:dyDescent="0.3">
      <c r="A167" s="57">
        <v>40413</v>
      </c>
      <c r="B167">
        <v>15.75</v>
      </c>
      <c r="C167">
        <v>18.32</v>
      </c>
      <c r="D167">
        <v>5.25</v>
      </c>
      <c r="E167">
        <v>3.51</v>
      </c>
      <c r="F167">
        <v>7.51</v>
      </c>
    </row>
    <row r="168" spans="1:6" x14ac:dyDescent="0.3">
      <c r="A168" s="57">
        <v>40414</v>
      </c>
      <c r="B168">
        <v>15.49</v>
      </c>
      <c r="C168">
        <v>18.23</v>
      </c>
      <c r="D168">
        <v>5.21</v>
      </c>
      <c r="E168">
        <v>3.52</v>
      </c>
      <c r="F168">
        <v>7.47</v>
      </c>
    </row>
    <row r="169" spans="1:6" x14ac:dyDescent="0.3">
      <c r="A169" s="57">
        <v>40415</v>
      </c>
      <c r="B169">
        <v>15.39</v>
      </c>
      <c r="C169">
        <v>17.82</v>
      </c>
      <c r="D169">
        <v>5.14</v>
      </c>
      <c r="E169">
        <v>3.52</v>
      </c>
      <c r="F169">
        <v>7.2</v>
      </c>
    </row>
    <row r="170" spans="1:6" x14ac:dyDescent="0.3">
      <c r="A170" s="57">
        <v>40416</v>
      </c>
      <c r="B170">
        <v>15.61</v>
      </c>
      <c r="C170">
        <v>18.12</v>
      </c>
      <c r="D170">
        <v>5.22</v>
      </c>
      <c r="E170">
        <v>3.54</v>
      </c>
      <c r="F170">
        <v>7.18</v>
      </c>
    </row>
    <row r="171" spans="1:6" x14ac:dyDescent="0.3">
      <c r="A171" s="57">
        <v>40417</v>
      </c>
      <c r="B171">
        <v>15.65</v>
      </c>
      <c r="C171">
        <v>18.27</v>
      </c>
      <c r="D171">
        <v>5.28</v>
      </c>
      <c r="E171">
        <v>3.6</v>
      </c>
      <c r="F171">
        <v>7.24</v>
      </c>
    </row>
    <row r="172" spans="1:6" x14ac:dyDescent="0.3">
      <c r="A172" s="57">
        <v>40420</v>
      </c>
      <c r="B172">
        <v>15.62</v>
      </c>
      <c r="C172">
        <v>18.260000000000002</v>
      </c>
      <c r="D172">
        <v>5.28</v>
      </c>
      <c r="E172">
        <v>3.54</v>
      </c>
      <c r="F172">
        <v>7.22</v>
      </c>
    </row>
    <row r="173" spans="1:6" x14ac:dyDescent="0.3">
      <c r="A173" s="57">
        <v>40421</v>
      </c>
      <c r="B173">
        <v>15.67</v>
      </c>
      <c r="C173">
        <v>18.239999999999998</v>
      </c>
      <c r="D173">
        <v>5.24</v>
      </c>
      <c r="E173">
        <v>3.57</v>
      </c>
      <c r="F173">
        <v>7.16</v>
      </c>
    </row>
    <row r="174" spans="1:6" x14ac:dyDescent="0.3">
      <c r="A174" s="57">
        <v>40422</v>
      </c>
      <c r="B174">
        <v>16.05</v>
      </c>
      <c r="C174">
        <v>18.91</v>
      </c>
      <c r="D174">
        <v>5.41</v>
      </c>
      <c r="E174">
        <v>3.7</v>
      </c>
      <c r="F174">
        <v>7.45</v>
      </c>
    </row>
    <row r="175" spans="1:6" x14ac:dyDescent="0.3">
      <c r="A175" s="57">
        <v>40423</v>
      </c>
      <c r="B175">
        <v>16.100000000000001</v>
      </c>
      <c r="C175">
        <v>18.559999999999999</v>
      </c>
      <c r="D175">
        <v>5.49</v>
      </c>
      <c r="E175">
        <v>3.65</v>
      </c>
      <c r="F175">
        <v>7.42</v>
      </c>
    </row>
    <row r="176" spans="1:6" x14ac:dyDescent="0.3">
      <c r="A176" s="57">
        <v>40424</v>
      </c>
      <c r="B176">
        <v>16.39</v>
      </c>
      <c r="C176">
        <v>18.850000000000001</v>
      </c>
      <c r="D176">
        <v>5.47</v>
      </c>
      <c r="E176">
        <v>3.72</v>
      </c>
      <c r="F176">
        <v>7.51</v>
      </c>
    </row>
    <row r="177" spans="1:6" x14ac:dyDescent="0.3">
      <c r="A177" s="57">
        <v>40427</v>
      </c>
      <c r="B177">
        <v>16.36</v>
      </c>
      <c r="C177">
        <v>18.7</v>
      </c>
      <c r="D177">
        <v>5.45</v>
      </c>
      <c r="E177">
        <v>3.71</v>
      </c>
      <c r="F177">
        <v>7.46</v>
      </c>
    </row>
    <row r="178" spans="1:6" x14ac:dyDescent="0.3">
      <c r="A178" s="57">
        <v>40428</v>
      </c>
      <c r="B178">
        <v>16.239999999999998</v>
      </c>
      <c r="C178">
        <v>18.78</v>
      </c>
      <c r="D178">
        <v>5.39</v>
      </c>
      <c r="E178">
        <v>3.7</v>
      </c>
      <c r="F178">
        <v>7.36</v>
      </c>
    </row>
    <row r="179" spans="1:6" x14ac:dyDescent="0.3">
      <c r="A179" s="57">
        <v>40429</v>
      </c>
      <c r="B179">
        <v>16.34</v>
      </c>
      <c r="C179">
        <v>18.97</v>
      </c>
      <c r="D179">
        <v>5.45</v>
      </c>
      <c r="E179">
        <v>3.73</v>
      </c>
      <c r="F179">
        <v>7.32</v>
      </c>
    </row>
    <row r="180" spans="1:6" x14ac:dyDescent="0.3">
      <c r="A180" s="57">
        <v>40430</v>
      </c>
      <c r="B180">
        <v>16.5</v>
      </c>
      <c r="C180">
        <v>19.25</v>
      </c>
      <c r="D180">
        <v>5.55</v>
      </c>
      <c r="E180">
        <v>3.77</v>
      </c>
      <c r="F180">
        <v>7.53</v>
      </c>
    </row>
    <row r="181" spans="1:6" x14ac:dyDescent="0.3">
      <c r="A181" s="57">
        <v>40431</v>
      </c>
      <c r="B181">
        <v>16.47</v>
      </c>
      <c r="C181">
        <v>19.420000000000002</v>
      </c>
      <c r="D181">
        <v>5.64</v>
      </c>
      <c r="E181">
        <v>3.81</v>
      </c>
      <c r="F181">
        <v>7.54</v>
      </c>
    </row>
    <row r="182" spans="1:6" x14ac:dyDescent="0.3">
      <c r="A182" s="57">
        <v>40434</v>
      </c>
      <c r="B182">
        <v>16.53</v>
      </c>
      <c r="C182">
        <v>19.43</v>
      </c>
      <c r="D182">
        <v>5.74</v>
      </c>
      <c r="E182">
        <v>3.81</v>
      </c>
      <c r="F182">
        <v>7.63</v>
      </c>
    </row>
    <row r="183" spans="1:6" x14ac:dyDescent="0.3">
      <c r="A183" s="57">
        <v>40435</v>
      </c>
      <c r="B183">
        <v>16.47</v>
      </c>
      <c r="C183">
        <v>19.399999999999999</v>
      </c>
      <c r="D183">
        <v>5.83</v>
      </c>
      <c r="E183">
        <v>3.81</v>
      </c>
      <c r="F183">
        <v>7.53</v>
      </c>
    </row>
    <row r="184" spans="1:6" x14ac:dyDescent="0.3">
      <c r="A184" s="57">
        <v>40436</v>
      </c>
      <c r="B184">
        <v>16.29</v>
      </c>
      <c r="C184">
        <v>19.760000000000002</v>
      </c>
      <c r="D184">
        <v>5.76</v>
      </c>
      <c r="E184">
        <v>3.77</v>
      </c>
      <c r="F184">
        <v>7.45</v>
      </c>
    </row>
    <row r="185" spans="1:6" x14ac:dyDescent="0.3">
      <c r="A185" s="57">
        <v>40437</v>
      </c>
      <c r="B185">
        <v>16.260000000000002</v>
      </c>
      <c r="C185">
        <v>20.12</v>
      </c>
      <c r="D185">
        <v>5.75</v>
      </c>
      <c r="E185">
        <v>3.72</v>
      </c>
      <c r="F185">
        <v>7.32</v>
      </c>
    </row>
    <row r="186" spans="1:6" x14ac:dyDescent="0.3">
      <c r="A186" s="57">
        <v>40438</v>
      </c>
      <c r="B186">
        <v>16.07</v>
      </c>
      <c r="C186">
        <v>20.07</v>
      </c>
      <c r="D186">
        <v>5.82</v>
      </c>
      <c r="E186">
        <v>3.73</v>
      </c>
      <c r="F186">
        <v>7.24</v>
      </c>
    </row>
    <row r="187" spans="1:6" x14ac:dyDescent="0.3">
      <c r="A187" s="57">
        <v>40441</v>
      </c>
      <c r="B187">
        <v>15.92</v>
      </c>
      <c r="C187">
        <v>20.100000000000001</v>
      </c>
      <c r="D187">
        <v>5.92</v>
      </c>
      <c r="E187">
        <v>3.78</v>
      </c>
      <c r="F187">
        <v>7.35</v>
      </c>
    </row>
    <row r="188" spans="1:6" x14ac:dyDescent="0.3">
      <c r="A188" s="57">
        <v>40442</v>
      </c>
      <c r="B188">
        <v>15.95</v>
      </c>
      <c r="C188">
        <v>20.010000000000002</v>
      </c>
      <c r="D188">
        <v>5.89</v>
      </c>
      <c r="E188">
        <v>3.78</v>
      </c>
      <c r="F188">
        <v>7.64</v>
      </c>
    </row>
    <row r="189" spans="1:6" x14ac:dyDescent="0.3">
      <c r="A189" s="57">
        <v>40443</v>
      </c>
      <c r="B189">
        <v>15.79</v>
      </c>
      <c r="C189">
        <v>19.59</v>
      </c>
      <c r="D189">
        <v>5.74</v>
      </c>
      <c r="E189">
        <v>3.68</v>
      </c>
      <c r="F189">
        <v>7.68</v>
      </c>
    </row>
    <row r="190" spans="1:6" x14ac:dyDescent="0.3">
      <c r="A190" s="57">
        <v>40444</v>
      </c>
      <c r="B190">
        <v>15.67</v>
      </c>
      <c r="C190">
        <v>19.7</v>
      </c>
      <c r="D190">
        <v>5.72</v>
      </c>
      <c r="E190">
        <v>3.65</v>
      </c>
      <c r="F190">
        <v>7.64</v>
      </c>
    </row>
    <row r="191" spans="1:6" x14ac:dyDescent="0.3">
      <c r="A191" s="57">
        <v>40445</v>
      </c>
      <c r="B191">
        <v>15.73</v>
      </c>
      <c r="C191">
        <v>19.809999999999999</v>
      </c>
      <c r="D191">
        <v>5.98</v>
      </c>
      <c r="E191">
        <v>3.63</v>
      </c>
      <c r="F191">
        <v>7.8</v>
      </c>
    </row>
    <row r="192" spans="1:6" x14ac:dyDescent="0.3">
      <c r="A192" s="57">
        <v>40448</v>
      </c>
      <c r="B192">
        <v>15.85</v>
      </c>
      <c r="C192">
        <v>19.809999999999999</v>
      </c>
      <c r="D192">
        <v>5.95</v>
      </c>
      <c r="E192">
        <v>3.63</v>
      </c>
      <c r="F192">
        <v>8.07</v>
      </c>
    </row>
    <row r="193" spans="1:6" x14ac:dyDescent="0.3">
      <c r="A193" s="57">
        <v>40449</v>
      </c>
      <c r="B193">
        <v>15.86</v>
      </c>
      <c r="C193">
        <v>19.89</v>
      </c>
      <c r="D193">
        <v>5.84</v>
      </c>
      <c r="E193">
        <v>3.64</v>
      </c>
      <c r="F193">
        <v>7.85</v>
      </c>
    </row>
    <row r="194" spans="1:6" x14ac:dyDescent="0.3">
      <c r="A194" s="57">
        <v>40450</v>
      </c>
      <c r="B194">
        <v>15.89</v>
      </c>
      <c r="C194">
        <v>19.91</v>
      </c>
      <c r="D194">
        <v>5.91</v>
      </c>
      <c r="E194">
        <v>3.61</v>
      </c>
      <c r="F194">
        <v>7.72</v>
      </c>
    </row>
    <row r="195" spans="1:6" x14ac:dyDescent="0.3">
      <c r="A195" s="57">
        <v>40451</v>
      </c>
      <c r="B195">
        <v>15.83</v>
      </c>
      <c r="C195">
        <v>20.059999999999999</v>
      </c>
      <c r="D195">
        <v>5.97</v>
      </c>
      <c r="E195">
        <v>3.6</v>
      </c>
      <c r="F195">
        <v>7.75</v>
      </c>
    </row>
    <row r="196" spans="1:6" x14ac:dyDescent="0.3">
      <c r="A196" s="57">
        <v>40452</v>
      </c>
      <c r="B196">
        <v>15.97</v>
      </c>
      <c r="C196">
        <v>19.77</v>
      </c>
      <c r="D196">
        <v>5.95</v>
      </c>
      <c r="E196">
        <v>3.58</v>
      </c>
      <c r="F196">
        <v>7.84</v>
      </c>
    </row>
    <row r="197" spans="1:6" x14ac:dyDescent="0.3">
      <c r="A197" s="57">
        <v>40455</v>
      </c>
      <c r="B197">
        <v>15.74</v>
      </c>
      <c r="C197">
        <v>19.64</v>
      </c>
      <c r="D197">
        <v>5.86</v>
      </c>
      <c r="E197">
        <v>3.54</v>
      </c>
      <c r="F197">
        <v>7.91</v>
      </c>
    </row>
    <row r="198" spans="1:6" x14ac:dyDescent="0.3">
      <c r="A198" s="57">
        <v>40456</v>
      </c>
      <c r="B198">
        <v>15.97</v>
      </c>
      <c r="C198">
        <v>19.96</v>
      </c>
      <c r="D198">
        <v>5.94</v>
      </c>
      <c r="E198">
        <v>3.58</v>
      </c>
      <c r="F198">
        <v>8.1999999999999993</v>
      </c>
    </row>
    <row r="199" spans="1:6" x14ac:dyDescent="0.3">
      <c r="A199" s="57">
        <v>40457</v>
      </c>
      <c r="B199">
        <v>16.12</v>
      </c>
      <c r="C199">
        <v>19.96</v>
      </c>
      <c r="D199">
        <v>5.98</v>
      </c>
      <c r="E199">
        <v>3.6</v>
      </c>
      <c r="F199">
        <v>8.19</v>
      </c>
    </row>
    <row r="200" spans="1:6" x14ac:dyDescent="0.3">
      <c r="A200" s="57">
        <v>40458</v>
      </c>
      <c r="B200">
        <v>16.170000000000002</v>
      </c>
      <c r="C200">
        <v>19.989999999999998</v>
      </c>
      <c r="D200">
        <v>6.05</v>
      </c>
      <c r="E200">
        <v>3.6</v>
      </c>
      <c r="F200">
        <v>8.07</v>
      </c>
    </row>
    <row r="201" spans="1:6" x14ac:dyDescent="0.3">
      <c r="A201" s="57">
        <v>40459</v>
      </c>
      <c r="B201">
        <v>16.2</v>
      </c>
      <c r="C201">
        <v>19.809999999999999</v>
      </c>
      <c r="D201">
        <v>5.99</v>
      </c>
      <c r="E201">
        <v>3.6</v>
      </c>
      <c r="F201">
        <v>8.1</v>
      </c>
    </row>
    <row r="202" spans="1:6" x14ac:dyDescent="0.3">
      <c r="A202" s="57">
        <v>40462</v>
      </c>
      <c r="B202">
        <v>16.29</v>
      </c>
      <c r="C202">
        <v>19.989999999999998</v>
      </c>
      <c r="D202">
        <v>5.99</v>
      </c>
      <c r="E202">
        <v>3.61</v>
      </c>
      <c r="F202">
        <v>8.17</v>
      </c>
    </row>
    <row r="203" spans="1:6" x14ac:dyDescent="0.3">
      <c r="A203" s="57">
        <v>40463</v>
      </c>
      <c r="B203">
        <v>15.89</v>
      </c>
      <c r="C203">
        <v>19.920000000000002</v>
      </c>
      <c r="D203">
        <v>6.12</v>
      </c>
      <c r="E203">
        <v>3.54</v>
      </c>
      <c r="F203">
        <v>8.14</v>
      </c>
    </row>
    <row r="204" spans="1:6" x14ac:dyDescent="0.3">
      <c r="A204" s="57">
        <v>40464</v>
      </c>
      <c r="B204">
        <v>16.18</v>
      </c>
      <c r="C204">
        <v>20.47</v>
      </c>
      <c r="D204">
        <v>6.28</v>
      </c>
      <c r="E204">
        <v>3.51</v>
      </c>
      <c r="F204">
        <v>8.2100000000000009</v>
      </c>
    </row>
    <row r="205" spans="1:6" x14ac:dyDescent="0.3">
      <c r="A205" s="57">
        <v>40465</v>
      </c>
      <c r="B205">
        <v>16.18</v>
      </c>
      <c r="C205">
        <v>20.32</v>
      </c>
      <c r="D205">
        <v>6.34</v>
      </c>
      <c r="E205">
        <v>3.56</v>
      </c>
      <c r="F205">
        <v>8.34</v>
      </c>
    </row>
    <row r="206" spans="1:6" x14ac:dyDescent="0.3">
      <c r="A206" s="57">
        <v>40466</v>
      </c>
      <c r="B206">
        <v>16.23</v>
      </c>
      <c r="C206">
        <v>20.23</v>
      </c>
      <c r="D206">
        <v>6.39</v>
      </c>
      <c r="E206">
        <v>3.55</v>
      </c>
      <c r="F206">
        <v>8.31</v>
      </c>
    </row>
    <row r="207" spans="1:6" x14ac:dyDescent="0.3">
      <c r="A207" s="57">
        <v>40469</v>
      </c>
      <c r="B207">
        <v>16.3</v>
      </c>
      <c r="C207">
        <v>20.29</v>
      </c>
      <c r="D207">
        <v>6.43</v>
      </c>
      <c r="E207">
        <v>3.56</v>
      </c>
      <c r="F207">
        <v>8.2799999999999994</v>
      </c>
    </row>
    <row r="208" spans="1:6" x14ac:dyDescent="0.3">
      <c r="A208" s="57">
        <v>40470</v>
      </c>
      <c r="B208">
        <v>16.149999999999999</v>
      </c>
      <c r="C208">
        <v>20.43</v>
      </c>
      <c r="D208">
        <v>6.32</v>
      </c>
      <c r="E208">
        <v>3.56</v>
      </c>
      <c r="F208">
        <v>8.26</v>
      </c>
    </row>
    <row r="209" spans="1:6" x14ac:dyDescent="0.3">
      <c r="A209" s="57">
        <v>40471</v>
      </c>
      <c r="B209">
        <v>16.260000000000002</v>
      </c>
      <c r="C209">
        <v>20.62</v>
      </c>
      <c r="D209">
        <v>6.43</v>
      </c>
      <c r="E209">
        <v>3.55</v>
      </c>
      <c r="F209">
        <v>8.34</v>
      </c>
    </row>
    <row r="210" spans="1:6" x14ac:dyDescent="0.3">
      <c r="A210" s="57">
        <v>40472</v>
      </c>
      <c r="B210">
        <v>16.3</v>
      </c>
      <c r="C210">
        <v>21.05</v>
      </c>
      <c r="D210">
        <v>6.56</v>
      </c>
      <c r="E210">
        <v>3.65</v>
      </c>
      <c r="F210">
        <v>8.41</v>
      </c>
    </row>
    <row r="211" spans="1:6" x14ac:dyDescent="0.3">
      <c r="A211" s="57">
        <v>40473</v>
      </c>
      <c r="B211">
        <v>16.190000000000001</v>
      </c>
      <c r="C211">
        <v>20.9</v>
      </c>
      <c r="D211">
        <v>6.58</v>
      </c>
      <c r="E211">
        <v>3.68</v>
      </c>
      <c r="F211">
        <v>8.48</v>
      </c>
    </row>
    <row r="212" spans="1:6" x14ac:dyDescent="0.3">
      <c r="A212" s="57">
        <v>40476</v>
      </c>
      <c r="B212">
        <v>16.18</v>
      </c>
      <c r="C212">
        <v>21.36</v>
      </c>
      <c r="D212">
        <v>6.26</v>
      </c>
      <c r="E212">
        <v>3.66</v>
      </c>
      <c r="F212">
        <v>8.4499999999999993</v>
      </c>
    </row>
    <row r="213" spans="1:6" x14ac:dyDescent="0.3">
      <c r="A213" s="57">
        <v>40477</v>
      </c>
      <c r="B213">
        <v>16.02</v>
      </c>
      <c r="C213">
        <v>20.95</v>
      </c>
      <c r="D213">
        <v>6.2</v>
      </c>
      <c r="E213">
        <v>3.73</v>
      </c>
      <c r="F213">
        <v>8.4</v>
      </c>
    </row>
    <row r="214" spans="1:6" x14ac:dyDescent="0.3">
      <c r="A214" s="57">
        <v>40478</v>
      </c>
      <c r="B214">
        <v>15.71</v>
      </c>
      <c r="C214">
        <v>21.05</v>
      </c>
      <c r="D214">
        <v>6.16</v>
      </c>
      <c r="E214">
        <v>3.7</v>
      </c>
      <c r="F214">
        <v>8.2799999999999994</v>
      </c>
    </row>
    <row r="215" spans="1:6" x14ac:dyDescent="0.3">
      <c r="A215" s="57">
        <v>40479</v>
      </c>
      <c r="B215">
        <v>16.149999999999999</v>
      </c>
      <c r="C215">
        <v>21.29</v>
      </c>
      <c r="D215">
        <v>6.16</v>
      </c>
      <c r="E215">
        <v>3.72</v>
      </c>
      <c r="F215">
        <v>8.31</v>
      </c>
    </row>
    <row r="216" spans="1:6" x14ac:dyDescent="0.3">
      <c r="A216" s="57">
        <v>40480</v>
      </c>
      <c r="B216">
        <v>16.190000000000001</v>
      </c>
      <c r="C216">
        <v>21.23</v>
      </c>
      <c r="D216">
        <v>6.14</v>
      </c>
      <c r="E216">
        <v>3.75</v>
      </c>
      <c r="F216">
        <v>8.25</v>
      </c>
    </row>
    <row r="217" spans="1:6" x14ac:dyDescent="0.3">
      <c r="A217" s="57">
        <v>40483</v>
      </c>
      <c r="B217">
        <v>16.149999999999999</v>
      </c>
      <c r="C217">
        <v>21.06</v>
      </c>
      <c r="D217">
        <v>6.18</v>
      </c>
      <c r="E217">
        <v>3.7</v>
      </c>
      <c r="F217">
        <v>8.1999999999999993</v>
      </c>
    </row>
    <row r="218" spans="1:6" x14ac:dyDescent="0.3">
      <c r="A218" s="57">
        <v>40484</v>
      </c>
      <c r="B218">
        <v>16.27</v>
      </c>
      <c r="C218">
        <v>21.15</v>
      </c>
      <c r="D218">
        <v>6.16</v>
      </c>
      <c r="E218">
        <v>3.65</v>
      </c>
      <c r="F218">
        <v>8.1300000000000008</v>
      </c>
    </row>
    <row r="219" spans="1:6" x14ac:dyDescent="0.3">
      <c r="A219" s="57">
        <v>40485</v>
      </c>
      <c r="B219">
        <v>16.21</v>
      </c>
      <c r="C219">
        <v>20.96</v>
      </c>
      <c r="D219">
        <v>6.1</v>
      </c>
      <c r="E219">
        <v>3.71</v>
      </c>
      <c r="F219">
        <v>8.36</v>
      </c>
    </row>
    <row r="220" spans="1:6" x14ac:dyDescent="0.3">
      <c r="A220" s="57">
        <v>40486</v>
      </c>
      <c r="B220">
        <v>16.489999999999998</v>
      </c>
      <c r="C220">
        <v>20.98</v>
      </c>
      <c r="D220">
        <v>6.16</v>
      </c>
      <c r="E220">
        <v>3.76</v>
      </c>
      <c r="F220">
        <v>8.8000000000000007</v>
      </c>
    </row>
    <row r="221" spans="1:6" x14ac:dyDescent="0.3">
      <c r="A221" s="57">
        <v>40487</v>
      </c>
      <c r="B221">
        <v>16.41</v>
      </c>
      <c r="C221">
        <v>20.85</v>
      </c>
      <c r="D221">
        <v>6.14</v>
      </c>
      <c r="E221">
        <v>3.76</v>
      </c>
      <c r="F221">
        <v>8.68</v>
      </c>
    </row>
    <row r="222" spans="1:6" x14ac:dyDescent="0.3">
      <c r="A222" s="57">
        <v>40490</v>
      </c>
      <c r="B222">
        <v>16.37</v>
      </c>
      <c r="C222">
        <v>20.8</v>
      </c>
      <c r="D222">
        <v>6.01</v>
      </c>
      <c r="E222">
        <v>3.76</v>
      </c>
      <c r="F222">
        <v>8.57</v>
      </c>
    </row>
    <row r="223" spans="1:6" x14ac:dyDescent="0.3">
      <c r="A223" s="57">
        <v>40491</v>
      </c>
      <c r="B223">
        <v>16.64</v>
      </c>
      <c r="C223">
        <v>20.95</v>
      </c>
      <c r="D223">
        <v>6.11</v>
      </c>
      <c r="E223">
        <v>3.82</v>
      </c>
      <c r="F223">
        <v>8.74</v>
      </c>
    </row>
    <row r="224" spans="1:6" x14ac:dyDescent="0.3">
      <c r="A224" s="57">
        <v>40492</v>
      </c>
      <c r="B224">
        <v>16.46</v>
      </c>
      <c r="C224">
        <v>20.82</v>
      </c>
      <c r="D224">
        <v>5.97</v>
      </c>
      <c r="E224">
        <v>3.81</v>
      </c>
      <c r="F224">
        <v>8.44</v>
      </c>
    </row>
    <row r="225" spans="1:6" x14ac:dyDescent="0.3">
      <c r="A225" s="57">
        <v>40493</v>
      </c>
      <c r="B225">
        <v>16.37</v>
      </c>
      <c r="C225">
        <v>20.68</v>
      </c>
      <c r="D225">
        <v>5.88</v>
      </c>
      <c r="E225">
        <v>3.9</v>
      </c>
      <c r="F225">
        <v>8.0399999999999991</v>
      </c>
    </row>
    <row r="226" spans="1:6" x14ac:dyDescent="0.3">
      <c r="A226" s="57">
        <v>40494</v>
      </c>
      <c r="B226">
        <v>16.18</v>
      </c>
      <c r="C226">
        <v>20.59</v>
      </c>
      <c r="D226">
        <v>5.88</v>
      </c>
      <c r="E226">
        <v>3.87</v>
      </c>
      <c r="F226">
        <v>7.8</v>
      </c>
    </row>
    <row r="227" spans="1:6" x14ac:dyDescent="0.3">
      <c r="A227" s="57">
        <v>40497</v>
      </c>
      <c r="B227">
        <v>16.38</v>
      </c>
      <c r="C227">
        <v>20.53</v>
      </c>
      <c r="D227">
        <v>5.99</v>
      </c>
      <c r="E227">
        <v>3.92</v>
      </c>
      <c r="F227">
        <v>7.76</v>
      </c>
    </row>
    <row r="228" spans="1:6" x14ac:dyDescent="0.3">
      <c r="A228" s="57">
        <v>40498</v>
      </c>
      <c r="B228">
        <v>16.09</v>
      </c>
      <c r="C228">
        <v>20.16</v>
      </c>
      <c r="D228">
        <v>5.82</v>
      </c>
      <c r="E228">
        <v>3.88</v>
      </c>
      <c r="F228">
        <v>7.57</v>
      </c>
    </row>
    <row r="229" spans="1:6" x14ac:dyDescent="0.3">
      <c r="A229" s="57">
        <v>40499</v>
      </c>
      <c r="B229">
        <v>16.12</v>
      </c>
      <c r="C229">
        <v>20.52</v>
      </c>
      <c r="D229">
        <v>5.85</v>
      </c>
      <c r="E229">
        <v>3.87</v>
      </c>
      <c r="F229">
        <v>7.55</v>
      </c>
    </row>
    <row r="230" spans="1:6" x14ac:dyDescent="0.3">
      <c r="A230" s="57">
        <v>40500</v>
      </c>
      <c r="B230">
        <v>16.309999999999999</v>
      </c>
      <c r="C230">
        <v>20.56</v>
      </c>
      <c r="D230">
        <v>6.07</v>
      </c>
      <c r="E230">
        <v>3.93</v>
      </c>
      <c r="F230">
        <v>7.62</v>
      </c>
    </row>
    <row r="231" spans="1:6" x14ac:dyDescent="0.3">
      <c r="A231" s="57">
        <v>40501</v>
      </c>
      <c r="B231">
        <v>16.29</v>
      </c>
      <c r="C231">
        <v>20.56</v>
      </c>
      <c r="D231">
        <v>6.09</v>
      </c>
      <c r="E231">
        <v>3.91</v>
      </c>
      <c r="F231">
        <v>7.76</v>
      </c>
    </row>
    <row r="232" spans="1:6" x14ac:dyDescent="0.3">
      <c r="A232" s="57">
        <v>40504</v>
      </c>
      <c r="B232">
        <v>16.190000000000001</v>
      </c>
      <c r="C232">
        <v>20.420000000000002</v>
      </c>
      <c r="D232">
        <v>6.06</v>
      </c>
      <c r="E232">
        <v>3.89</v>
      </c>
      <c r="F232">
        <v>7.66</v>
      </c>
    </row>
    <row r="233" spans="1:6" x14ac:dyDescent="0.3">
      <c r="A233" s="57">
        <v>40505</v>
      </c>
      <c r="B233">
        <v>15.86</v>
      </c>
      <c r="C233">
        <v>20.23</v>
      </c>
      <c r="D233">
        <v>5.89</v>
      </c>
      <c r="E233">
        <v>3.83</v>
      </c>
      <c r="F233">
        <v>7.42</v>
      </c>
    </row>
    <row r="234" spans="1:6" x14ac:dyDescent="0.3">
      <c r="A234" s="57">
        <v>40506</v>
      </c>
      <c r="B234">
        <v>15.7</v>
      </c>
      <c r="C234">
        <v>20.440000000000001</v>
      </c>
      <c r="D234">
        <v>5.95</v>
      </c>
      <c r="E234">
        <v>3.97</v>
      </c>
      <c r="F234">
        <v>7.47</v>
      </c>
    </row>
    <row r="235" spans="1:6" x14ac:dyDescent="0.3">
      <c r="A235" s="57">
        <v>40507</v>
      </c>
      <c r="B235">
        <v>15.67</v>
      </c>
      <c r="C235">
        <v>20.93</v>
      </c>
      <c r="D235">
        <v>6.01</v>
      </c>
      <c r="E235">
        <v>3.9</v>
      </c>
      <c r="F235">
        <v>7.43</v>
      </c>
    </row>
    <row r="236" spans="1:6" x14ac:dyDescent="0.3">
      <c r="A236" s="57">
        <v>40508</v>
      </c>
      <c r="B236">
        <v>15.64</v>
      </c>
      <c r="C236">
        <v>20.6</v>
      </c>
      <c r="D236">
        <v>6.09</v>
      </c>
      <c r="E236">
        <v>3.92</v>
      </c>
      <c r="F236">
        <v>7.35</v>
      </c>
    </row>
    <row r="237" spans="1:6" x14ac:dyDescent="0.3">
      <c r="A237" s="57">
        <v>40511</v>
      </c>
      <c r="B237">
        <v>15.35</v>
      </c>
      <c r="C237">
        <v>20</v>
      </c>
      <c r="D237">
        <v>5.89</v>
      </c>
      <c r="E237">
        <v>3.95</v>
      </c>
      <c r="F237">
        <v>7.2</v>
      </c>
    </row>
    <row r="238" spans="1:6" x14ac:dyDescent="0.3">
      <c r="A238" s="57">
        <v>40512</v>
      </c>
      <c r="B238">
        <v>15.5</v>
      </c>
      <c r="C238">
        <v>20.41</v>
      </c>
      <c r="D238">
        <v>5.86</v>
      </c>
      <c r="E238">
        <v>3.86</v>
      </c>
      <c r="F238">
        <v>7.19</v>
      </c>
    </row>
    <row r="239" spans="1:6" x14ac:dyDescent="0.3">
      <c r="A239" s="57">
        <v>40513</v>
      </c>
      <c r="B239">
        <v>15.56</v>
      </c>
      <c r="C239">
        <v>20.43</v>
      </c>
      <c r="D239">
        <v>6.04</v>
      </c>
      <c r="E239">
        <v>3.91</v>
      </c>
      <c r="F239">
        <v>7.39</v>
      </c>
    </row>
    <row r="240" spans="1:6" x14ac:dyDescent="0.3">
      <c r="A240" s="57">
        <v>40514</v>
      </c>
      <c r="B240">
        <v>15.79</v>
      </c>
      <c r="C240">
        <v>21.38</v>
      </c>
      <c r="D240">
        <v>6.2</v>
      </c>
      <c r="E240">
        <v>3.99</v>
      </c>
      <c r="F240">
        <v>7.76</v>
      </c>
    </row>
    <row r="241" spans="1:6" x14ac:dyDescent="0.3">
      <c r="A241" s="57">
        <v>40515</v>
      </c>
      <c r="B241">
        <v>15.75</v>
      </c>
      <c r="C241">
        <v>21.34</v>
      </c>
      <c r="D241">
        <v>6.2</v>
      </c>
      <c r="E241">
        <v>4.07</v>
      </c>
      <c r="F241">
        <v>7.75</v>
      </c>
    </row>
    <row r="242" spans="1:6" x14ac:dyDescent="0.3">
      <c r="A242" s="57">
        <v>40518</v>
      </c>
      <c r="B242">
        <v>15.8</v>
      </c>
      <c r="C242">
        <v>21.42</v>
      </c>
      <c r="D242">
        <v>6.24</v>
      </c>
      <c r="E242">
        <v>4.0599999999999996</v>
      </c>
      <c r="F242">
        <v>7.63</v>
      </c>
    </row>
    <row r="243" spans="1:6" x14ac:dyDescent="0.3">
      <c r="A243" s="57">
        <v>40519</v>
      </c>
      <c r="B243">
        <v>16.010000000000002</v>
      </c>
      <c r="C243">
        <v>21.81</v>
      </c>
      <c r="D243">
        <v>6.32</v>
      </c>
      <c r="E243">
        <v>4.05</v>
      </c>
      <c r="F243">
        <v>7.99</v>
      </c>
    </row>
    <row r="244" spans="1:6" x14ac:dyDescent="0.3">
      <c r="A244" s="57">
        <v>40520</v>
      </c>
      <c r="B244">
        <v>16.13</v>
      </c>
      <c r="C244">
        <v>21.71</v>
      </c>
      <c r="D244">
        <v>6.39</v>
      </c>
      <c r="E244">
        <v>4.08</v>
      </c>
      <c r="F244">
        <v>8.16</v>
      </c>
    </row>
    <row r="245" spans="1:6" x14ac:dyDescent="0.3">
      <c r="A245" s="57">
        <v>40521</v>
      </c>
      <c r="B245">
        <v>16.2</v>
      </c>
      <c r="C245">
        <v>21.82</v>
      </c>
      <c r="D245">
        <v>6.2</v>
      </c>
      <c r="E245">
        <v>4.0999999999999996</v>
      </c>
      <c r="F245">
        <v>8.44</v>
      </c>
    </row>
    <row r="246" spans="1:6" x14ac:dyDescent="0.3">
      <c r="A246" s="57">
        <v>40522</v>
      </c>
      <c r="B246">
        <v>16.21</v>
      </c>
      <c r="C246">
        <v>21.69</v>
      </c>
      <c r="D246">
        <v>6.14</v>
      </c>
      <c r="E246">
        <v>4.1100000000000003</v>
      </c>
      <c r="F246">
        <v>8.2799999999999994</v>
      </c>
    </row>
    <row r="247" spans="1:6" x14ac:dyDescent="0.3">
      <c r="A247" s="57">
        <v>40525</v>
      </c>
      <c r="B247">
        <v>16.329999999999998</v>
      </c>
      <c r="C247">
        <v>21.87</v>
      </c>
      <c r="D247">
        <v>6.2</v>
      </c>
      <c r="E247">
        <v>4.08</v>
      </c>
      <c r="F247">
        <v>8.5299999999999994</v>
      </c>
    </row>
    <row r="248" spans="1:6" x14ac:dyDescent="0.3">
      <c r="A248" s="57">
        <v>40526</v>
      </c>
      <c r="B248">
        <v>16.559999999999999</v>
      </c>
      <c r="C248">
        <v>21.85</v>
      </c>
      <c r="D248">
        <v>6.17</v>
      </c>
      <c r="E248">
        <v>4.04</v>
      </c>
      <c r="F248">
        <v>8.51</v>
      </c>
    </row>
    <row r="249" spans="1:6" x14ac:dyDescent="0.3">
      <c r="A249" s="57">
        <v>40527</v>
      </c>
      <c r="B249">
        <v>16.39</v>
      </c>
      <c r="C249">
        <v>21.8</v>
      </c>
      <c r="D249">
        <v>6.16</v>
      </c>
      <c r="E249">
        <v>4.04</v>
      </c>
      <c r="F249">
        <v>8.57</v>
      </c>
    </row>
    <row r="250" spans="1:6" x14ac:dyDescent="0.3">
      <c r="A250" s="57">
        <v>40528</v>
      </c>
      <c r="B250">
        <v>16.45</v>
      </c>
      <c r="C250">
        <v>22.12</v>
      </c>
      <c r="D250">
        <v>6.2</v>
      </c>
      <c r="E250">
        <v>4.08</v>
      </c>
      <c r="F250">
        <v>8.48</v>
      </c>
    </row>
    <row r="251" spans="1:6" x14ac:dyDescent="0.3">
      <c r="A251" s="57">
        <v>40529</v>
      </c>
      <c r="B251">
        <v>16.260000000000002</v>
      </c>
      <c r="C251">
        <v>21.96</v>
      </c>
      <c r="D251">
        <v>6.12</v>
      </c>
      <c r="E251">
        <v>4.0199999999999996</v>
      </c>
      <c r="F251">
        <v>8.43</v>
      </c>
    </row>
    <row r="252" spans="1:6" x14ac:dyDescent="0.3">
      <c r="A252" s="57">
        <v>40532</v>
      </c>
      <c r="B252">
        <v>16.39</v>
      </c>
      <c r="C252">
        <v>22.48</v>
      </c>
      <c r="D252">
        <v>6.16</v>
      </c>
      <c r="E252">
        <v>4.04</v>
      </c>
      <c r="F252">
        <v>8.4499999999999993</v>
      </c>
    </row>
    <row r="253" spans="1:6" x14ac:dyDescent="0.3">
      <c r="A253" s="57">
        <v>40533</v>
      </c>
      <c r="B253">
        <v>16.55</v>
      </c>
      <c r="C253">
        <v>22.78</v>
      </c>
      <c r="D253">
        <v>6.24</v>
      </c>
      <c r="E253">
        <v>4.08</v>
      </c>
      <c r="F253">
        <v>8.68</v>
      </c>
    </row>
    <row r="254" spans="1:6" x14ac:dyDescent="0.3">
      <c r="A254" s="57">
        <v>40534</v>
      </c>
      <c r="B254">
        <v>16.59</v>
      </c>
      <c r="C254">
        <v>22.8</v>
      </c>
      <c r="D254">
        <v>6.21</v>
      </c>
      <c r="E254">
        <v>4.08</v>
      </c>
      <c r="F254">
        <v>8.61</v>
      </c>
    </row>
    <row r="255" spans="1:6" x14ac:dyDescent="0.3">
      <c r="A255" s="57">
        <v>40535</v>
      </c>
      <c r="B255">
        <v>16.670000000000002</v>
      </c>
      <c r="C255">
        <v>23</v>
      </c>
      <c r="D255">
        <v>6.22</v>
      </c>
      <c r="E255">
        <v>4.18</v>
      </c>
      <c r="F255">
        <v>8.59</v>
      </c>
    </row>
    <row r="256" spans="1:6" x14ac:dyDescent="0.3">
      <c r="A256" s="57">
        <v>40536</v>
      </c>
      <c r="B256">
        <v>16.670000000000002</v>
      </c>
      <c r="C256">
        <v>23</v>
      </c>
      <c r="D256">
        <v>6.22</v>
      </c>
      <c r="E256">
        <v>4.18</v>
      </c>
      <c r="F256">
        <v>8.59</v>
      </c>
    </row>
    <row r="257" spans="1:6" x14ac:dyDescent="0.3">
      <c r="A257" s="57">
        <v>40539</v>
      </c>
      <c r="B257">
        <v>16.52</v>
      </c>
      <c r="C257">
        <v>23</v>
      </c>
      <c r="D257">
        <v>6.09</v>
      </c>
      <c r="E257">
        <v>4.16</v>
      </c>
      <c r="F257">
        <v>8.5500000000000007</v>
      </c>
    </row>
    <row r="258" spans="1:6" x14ac:dyDescent="0.3">
      <c r="A258" s="57">
        <v>40540</v>
      </c>
      <c r="B258">
        <v>16.5</v>
      </c>
      <c r="C258">
        <v>23.17</v>
      </c>
      <c r="D258">
        <v>6.07</v>
      </c>
      <c r="E258">
        <v>4.18</v>
      </c>
      <c r="F258">
        <v>8.6199999999999992</v>
      </c>
    </row>
    <row r="259" spans="1:6" x14ac:dyDescent="0.3">
      <c r="A259" s="57">
        <v>40541</v>
      </c>
      <c r="B259">
        <v>16.579999999999998</v>
      </c>
      <c r="C259">
        <v>23.13</v>
      </c>
      <c r="D259">
        <v>6.18</v>
      </c>
      <c r="E259">
        <v>4.18</v>
      </c>
      <c r="F259">
        <v>8.81</v>
      </c>
    </row>
    <row r="260" spans="1:6" x14ac:dyDescent="0.3">
      <c r="A260" s="57">
        <v>40542</v>
      </c>
      <c r="B260">
        <v>16.34</v>
      </c>
      <c r="C260">
        <v>22.8</v>
      </c>
      <c r="D260">
        <v>6.05</v>
      </c>
      <c r="E260">
        <v>4.1399999999999997</v>
      </c>
      <c r="F260">
        <v>8.5399999999999991</v>
      </c>
    </row>
    <row r="261" spans="1:6" x14ac:dyDescent="0.3">
      <c r="A261" s="57">
        <v>40546</v>
      </c>
      <c r="B261">
        <v>16.420000000000002</v>
      </c>
      <c r="C261">
        <v>22.91</v>
      </c>
      <c r="D261">
        <v>6.14</v>
      </c>
      <c r="E261">
        <v>4.17</v>
      </c>
      <c r="F261">
        <v>8.69</v>
      </c>
    </row>
    <row r="262" spans="1:6" x14ac:dyDescent="0.3">
      <c r="A262" s="57">
        <v>40547</v>
      </c>
      <c r="B262">
        <v>16.63</v>
      </c>
      <c r="C262">
        <v>22.54</v>
      </c>
      <c r="D262">
        <v>6.1</v>
      </c>
      <c r="E262">
        <v>4.22</v>
      </c>
      <c r="F262">
        <v>8.7200000000000006</v>
      </c>
    </row>
    <row r="263" spans="1:6" x14ac:dyDescent="0.3">
      <c r="A263" s="57">
        <v>40548</v>
      </c>
      <c r="B263">
        <v>16.850000000000001</v>
      </c>
      <c r="C263">
        <v>22.76</v>
      </c>
      <c r="D263">
        <v>6.01</v>
      </c>
      <c r="E263">
        <v>4.22</v>
      </c>
      <c r="F263">
        <v>8.4600000000000009</v>
      </c>
    </row>
    <row r="264" spans="1:6" x14ac:dyDescent="0.3">
      <c r="A264" s="57">
        <v>40549</v>
      </c>
      <c r="B264">
        <v>17.18</v>
      </c>
      <c r="C264">
        <v>23.01</v>
      </c>
      <c r="D264">
        <v>6.03</v>
      </c>
      <c r="E264">
        <v>4.24</v>
      </c>
      <c r="F264">
        <v>8.48</v>
      </c>
    </row>
    <row r="265" spans="1:6" x14ac:dyDescent="0.3">
      <c r="A265" s="57">
        <v>40550</v>
      </c>
      <c r="B265">
        <v>17.149999999999999</v>
      </c>
      <c r="C265">
        <v>23.15</v>
      </c>
      <c r="D265">
        <v>6.05</v>
      </c>
      <c r="E265">
        <v>4.28</v>
      </c>
      <c r="F265">
        <v>8.1999999999999993</v>
      </c>
    </row>
    <row r="266" spans="1:6" x14ac:dyDescent="0.3">
      <c r="A266" s="57">
        <v>40553</v>
      </c>
      <c r="B266">
        <v>16.920000000000002</v>
      </c>
      <c r="C266">
        <v>22.88</v>
      </c>
      <c r="D266">
        <v>5.91</v>
      </c>
      <c r="E266">
        <v>4.2</v>
      </c>
      <c r="F266">
        <v>7.99</v>
      </c>
    </row>
    <row r="267" spans="1:6" x14ac:dyDescent="0.3">
      <c r="A267" s="57">
        <v>40554</v>
      </c>
      <c r="B267">
        <v>17.079999999999998</v>
      </c>
      <c r="C267">
        <v>23.15</v>
      </c>
      <c r="D267">
        <v>6.02</v>
      </c>
      <c r="E267">
        <v>4.2699999999999996</v>
      </c>
      <c r="F267">
        <v>7.96</v>
      </c>
    </row>
    <row r="268" spans="1:6" x14ac:dyDescent="0.3">
      <c r="A268" s="57">
        <v>40555</v>
      </c>
      <c r="B268">
        <v>17.34</v>
      </c>
      <c r="C268">
        <v>23.34</v>
      </c>
      <c r="D268">
        <v>6.09</v>
      </c>
      <c r="E268">
        <v>4.3</v>
      </c>
      <c r="F268">
        <v>8.27</v>
      </c>
    </row>
    <row r="269" spans="1:6" x14ac:dyDescent="0.3">
      <c r="A269" s="57">
        <v>40556</v>
      </c>
      <c r="B269">
        <v>17.559999999999999</v>
      </c>
      <c r="C269">
        <v>23.24</v>
      </c>
      <c r="D269">
        <v>5.91</v>
      </c>
      <c r="E269">
        <v>4.2300000000000004</v>
      </c>
      <c r="F269">
        <v>8.34</v>
      </c>
    </row>
    <row r="270" spans="1:6" x14ac:dyDescent="0.3">
      <c r="A270" s="57">
        <v>40557</v>
      </c>
      <c r="B270">
        <v>17.71</v>
      </c>
      <c r="C270">
        <v>23.13</v>
      </c>
      <c r="D270">
        <v>5.88</v>
      </c>
      <c r="E270">
        <v>4.17</v>
      </c>
      <c r="F270">
        <v>8.49</v>
      </c>
    </row>
    <row r="271" spans="1:6" x14ac:dyDescent="0.3">
      <c r="A271" s="57">
        <v>40560</v>
      </c>
      <c r="B271">
        <v>17.45</v>
      </c>
      <c r="C271">
        <v>22.87</v>
      </c>
      <c r="D271">
        <v>5.99</v>
      </c>
      <c r="E271">
        <v>4.1399999999999997</v>
      </c>
      <c r="F271">
        <v>8.52</v>
      </c>
    </row>
    <row r="272" spans="1:6" x14ac:dyDescent="0.3">
      <c r="A272" s="57">
        <v>40561</v>
      </c>
      <c r="B272">
        <v>17.55</v>
      </c>
      <c r="C272">
        <v>23.49</v>
      </c>
      <c r="D272">
        <v>6.09</v>
      </c>
      <c r="E272">
        <v>4.1399999999999997</v>
      </c>
      <c r="F272">
        <v>8.7100000000000009</v>
      </c>
    </row>
    <row r="273" spans="1:6" x14ac:dyDescent="0.3">
      <c r="A273" s="57">
        <v>40562</v>
      </c>
      <c r="B273">
        <v>17.43</v>
      </c>
      <c r="C273">
        <v>22.78</v>
      </c>
      <c r="D273">
        <v>5.97</v>
      </c>
      <c r="E273">
        <v>4.0599999999999996</v>
      </c>
      <c r="F273">
        <v>9.17</v>
      </c>
    </row>
    <row r="274" spans="1:6" x14ac:dyDescent="0.3">
      <c r="A274" s="57">
        <v>40563</v>
      </c>
      <c r="B274">
        <v>17.3</v>
      </c>
      <c r="C274">
        <v>22.29</v>
      </c>
      <c r="D274">
        <v>5.78</v>
      </c>
      <c r="E274">
        <v>4.01</v>
      </c>
      <c r="F274">
        <v>9.19</v>
      </c>
    </row>
    <row r="275" spans="1:6" x14ac:dyDescent="0.3">
      <c r="A275" s="57">
        <v>40564</v>
      </c>
      <c r="B275">
        <v>17.64</v>
      </c>
      <c r="C275">
        <v>22.2</v>
      </c>
      <c r="D275">
        <v>5.78</v>
      </c>
      <c r="E275">
        <v>4.04</v>
      </c>
      <c r="F275">
        <v>9.56</v>
      </c>
    </row>
    <row r="276" spans="1:6" x14ac:dyDescent="0.3">
      <c r="A276" s="57">
        <v>40567</v>
      </c>
      <c r="B276">
        <v>17.71</v>
      </c>
      <c r="C276">
        <v>22.47</v>
      </c>
      <c r="D276">
        <v>5.68</v>
      </c>
      <c r="E276">
        <v>4.03</v>
      </c>
      <c r="F276">
        <v>9.57</v>
      </c>
    </row>
    <row r="277" spans="1:6" x14ac:dyDescent="0.3">
      <c r="A277" s="57">
        <v>40568</v>
      </c>
      <c r="B277">
        <v>17.61</v>
      </c>
      <c r="C277">
        <v>22.51</v>
      </c>
      <c r="D277">
        <v>5.7</v>
      </c>
      <c r="E277">
        <v>4.0599999999999996</v>
      </c>
      <c r="F277">
        <v>9.51</v>
      </c>
    </row>
    <row r="278" spans="1:6" x14ac:dyDescent="0.3">
      <c r="A278" s="57">
        <v>40569</v>
      </c>
      <c r="B278">
        <v>17.649999999999999</v>
      </c>
      <c r="C278">
        <v>22.3</v>
      </c>
      <c r="D278">
        <v>5.84</v>
      </c>
      <c r="E278">
        <v>4.1100000000000003</v>
      </c>
      <c r="F278">
        <v>9.4700000000000006</v>
      </c>
    </row>
    <row r="279" spans="1:6" x14ac:dyDescent="0.3">
      <c r="A279" s="57">
        <v>40570</v>
      </c>
      <c r="B279">
        <v>17.72</v>
      </c>
      <c r="C279">
        <v>22.71</v>
      </c>
      <c r="D279">
        <v>5.78</v>
      </c>
      <c r="E279">
        <v>4.1100000000000003</v>
      </c>
      <c r="F279">
        <v>9.5299999999999994</v>
      </c>
    </row>
    <row r="280" spans="1:6" x14ac:dyDescent="0.3">
      <c r="A280" s="57">
        <v>40571</v>
      </c>
      <c r="B280">
        <v>17.37</v>
      </c>
      <c r="C280">
        <v>22.31</v>
      </c>
      <c r="D280">
        <v>5.61</v>
      </c>
      <c r="E280">
        <v>4.1500000000000004</v>
      </c>
      <c r="F280">
        <v>9.34</v>
      </c>
    </row>
    <row r="281" spans="1:6" x14ac:dyDescent="0.3">
      <c r="A281" s="57">
        <v>40574</v>
      </c>
      <c r="B281">
        <v>17.3</v>
      </c>
      <c r="C281">
        <v>22.14</v>
      </c>
      <c r="D281">
        <v>5.58</v>
      </c>
      <c r="E281">
        <v>4.12</v>
      </c>
      <c r="F281">
        <v>9.19</v>
      </c>
    </row>
    <row r="282" spans="1:6" x14ac:dyDescent="0.3">
      <c r="A282" s="57">
        <v>40575</v>
      </c>
      <c r="B282">
        <v>18.010000000000002</v>
      </c>
      <c r="C282">
        <v>22.28</v>
      </c>
      <c r="D282">
        <v>5.63</v>
      </c>
      <c r="E282">
        <v>4.2300000000000004</v>
      </c>
      <c r="F282">
        <v>9.66</v>
      </c>
    </row>
    <row r="283" spans="1:6" x14ac:dyDescent="0.3">
      <c r="A283" s="57">
        <v>40576</v>
      </c>
      <c r="B283">
        <v>18.059999999999999</v>
      </c>
      <c r="C283">
        <v>21.96</v>
      </c>
      <c r="D283">
        <v>5.61</v>
      </c>
      <c r="E283">
        <v>4.16</v>
      </c>
      <c r="F283">
        <v>9.56</v>
      </c>
    </row>
    <row r="284" spans="1:6" x14ac:dyDescent="0.3">
      <c r="A284" s="57">
        <v>40577</v>
      </c>
      <c r="B284">
        <v>17.989999999999998</v>
      </c>
      <c r="C284">
        <v>22.06</v>
      </c>
      <c r="D284">
        <v>5.65</v>
      </c>
      <c r="E284">
        <v>4.13</v>
      </c>
      <c r="F284">
        <v>9.43</v>
      </c>
    </row>
    <row r="285" spans="1:6" x14ac:dyDescent="0.3">
      <c r="A285" s="57">
        <v>40578</v>
      </c>
      <c r="B285">
        <v>18.13</v>
      </c>
      <c r="C285">
        <v>21.78</v>
      </c>
      <c r="D285">
        <v>5.64</v>
      </c>
      <c r="E285">
        <v>4.1399999999999997</v>
      </c>
      <c r="F285">
        <v>9.6300000000000008</v>
      </c>
    </row>
    <row r="286" spans="1:6" x14ac:dyDescent="0.3">
      <c r="A286" s="57">
        <v>40581</v>
      </c>
      <c r="B286">
        <v>18.16</v>
      </c>
      <c r="C286">
        <v>22.07</v>
      </c>
      <c r="D286">
        <v>5.75</v>
      </c>
      <c r="E286">
        <v>4.1500000000000004</v>
      </c>
      <c r="F286">
        <v>9.65</v>
      </c>
    </row>
    <row r="287" spans="1:6" x14ac:dyDescent="0.3">
      <c r="A287" s="57">
        <v>40582</v>
      </c>
      <c r="B287">
        <v>18.2</v>
      </c>
      <c r="C287">
        <v>22.17</v>
      </c>
      <c r="D287">
        <v>5.9</v>
      </c>
      <c r="E287">
        <v>4.1500000000000004</v>
      </c>
      <c r="F287">
        <v>9.51</v>
      </c>
    </row>
    <row r="288" spans="1:6" x14ac:dyDescent="0.3">
      <c r="A288" s="57">
        <v>40583</v>
      </c>
      <c r="B288">
        <v>18.11</v>
      </c>
      <c r="C288">
        <v>22.12</v>
      </c>
      <c r="D288">
        <v>5.98</v>
      </c>
      <c r="E288">
        <v>4.16</v>
      </c>
      <c r="F288">
        <v>10.18</v>
      </c>
    </row>
    <row r="289" spans="1:6" x14ac:dyDescent="0.3">
      <c r="A289" s="57">
        <v>40584</v>
      </c>
      <c r="B289">
        <v>18.260000000000002</v>
      </c>
      <c r="C289">
        <v>21.87</v>
      </c>
      <c r="D289">
        <v>6.01</v>
      </c>
      <c r="E289">
        <v>4.0999999999999996</v>
      </c>
      <c r="F289">
        <v>10.199999999999999</v>
      </c>
    </row>
    <row r="290" spans="1:6" x14ac:dyDescent="0.3">
      <c r="A290" s="57">
        <v>40585</v>
      </c>
      <c r="B290">
        <v>18.260000000000002</v>
      </c>
      <c r="C290">
        <v>22.03</v>
      </c>
      <c r="D290">
        <v>6.11</v>
      </c>
      <c r="E290">
        <v>4.07</v>
      </c>
      <c r="F290">
        <v>10.53</v>
      </c>
    </row>
    <row r="291" spans="1:6" x14ac:dyDescent="0.3">
      <c r="A291" s="57">
        <v>40588</v>
      </c>
      <c r="B291">
        <v>18.28</v>
      </c>
      <c r="C291">
        <v>22.07</v>
      </c>
      <c r="D291">
        <v>6.08</v>
      </c>
      <c r="E291">
        <v>4.16</v>
      </c>
      <c r="F291">
        <v>10.67</v>
      </c>
    </row>
    <row r="292" spans="1:6" x14ac:dyDescent="0.3">
      <c r="A292" s="57">
        <v>40589</v>
      </c>
      <c r="B292">
        <v>18.399999999999999</v>
      </c>
      <c r="C292">
        <v>22.05</v>
      </c>
      <c r="D292">
        <v>6.01</v>
      </c>
      <c r="E292">
        <v>4.1500000000000004</v>
      </c>
      <c r="F292">
        <v>10.68</v>
      </c>
    </row>
    <row r="293" spans="1:6" x14ac:dyDescent="0.3">
      <c r="A293" s="57">
        <v>40590</v>
      </c>
      <c r="B293">
        <v>18.420000000000002</v>
      </c>
      <c r="C293">
        <v>22.1</v>
      </c>
      <c r="D293">
        <v>6.02</v>
      </c>
      <c r="E293">
        <v>4.13</v>
      </c>
      <c r="F293">
        <v>10.71</v>
      </c>
    </row>
    <row r="294" spans="1:6" x14ac:dyDescent="0.3">
      <c r="A294" s="57">
        <v>40591</v>
      </c>
      <c r="B294">
        <v>18.329999999999998</v>
      </c>
      <c r="C294">
        <v>22.09</v>
      </c>
      <c r="D294">
        <v>5.96</v>
      </c>
      <c r="E294">
        <v>4.12</v>
      </c>
      <c r="F294">
        <v>10.35</v>
      </c>
    </row>
    <row r="295" spans="1:6" x14ac:dyDescent="0.3">
      <c r="A295" s="57">
        <v>40592</v>
      </c>
      <c r="B295">
        <v>18.37</v>
      </c>
      <c r="C295">
        <v>22.07</v>
      </c>
      <c r="D295">
        <v>6.01</v>
      </c>
      <c r="E295">
        <v>4.17</v>
      </c>
      <c r="F295">
        <v>10.23</v>
      </c>
    </row>
    <row r="296" spans="1:6" x14ac:dyDescent="0.3">
      <c r="A296" s="57">
        <v>40595</v>
      </c>
      <c r="B296">
        <v>17.43</v>
      </c>
      <c r="C296">
        <v>21.91</v>
      </c>
      <c r="D296">
        <v>5.89</v>
      </c>
      <c r="E296">
        <v>4.08</v>
      </c>
      <c r="F296">
        <v>10.039999999999999</v>
      </c>
    </row>
    <row r="297" spans="1:6" x14ac:dyDescent="0.3">
      <c r="A297" s="57">
        <v>40596</v>
      </c>
      <c r="B297">
        <v>17.28</v>
      </c>
      <c r="C297">
        <v>21.89</v>
      </c>
      <c r="D297">
        <v>5.89</v>
      </c>
      <c r="E297">
        <v>4.0599999999999996</v>
      </c>
      <c r="F297">
        <v>9.89</v>
      </c>
    </row>
    <row r="298" spans="1:6" x14ac:dyDescent="0.3">
      <c r="A298" s="57">
        <v>40597</v>
      </c>
      <c r="B298">
        <v>17.079999999999998</v>
      </c>
      <c r="C298">
        <v>21.88</v>
      </c>
      <c r="D298">
        <v>5.72</v>
      </c>
      <c r="E298">
        <v>4.0199999999999996</v>
      </c>
      <c r="F298">
        <v>9.82</v>
      </c>
    </row>
    <row r="299" spans="1:6" x14ac:dyDescent="0.3">
      <c r="A299" s="57">
        <v>40598</v>
      </c>
      <c r="B299">
        <v>17.3</v>
      </c>
      <c r="C299">
        <v>21.64</v>
      </c>
      <c r="D299">
        <v>5.66</v>
      </c>
      <c r="E299">
        <v>3.97</v>
      </c>
      <c r="F299">
        <v>9.77</v>
      </c>
    </row>
    <row r="300" spans="1:6" x14ac:dyDescent="0.3">
      <c r="A300" s="57">
        <v>40599</v>
      </c>
      <c r="B300">
        <v>17.559999999999999</v>
      </c>
      <c r="C300">
        <v>22.32</v>
      </c>
      <c r="D300">
        <v>5.78</v>
      </c>
      <c r="E300">
        <v>3.99</v>
      </c>
      <c r="F300">
        <v>10.29</v>
      </c>
    </row>
    <row r="301" spans="1:6" x14ac:dyDescent="0.3">
      <c r="A301" s="57">
        <v>40602</v>
      </c>
      <c r="B301">
        <v>17.670000000000002</v>
      </c>
      <c r="C301">
        <v>22.51</v>
      </c>
      <c r="D301">
        <v>5.84</v>
      </c>
      <c r="E301">
        <v>4.0199999999999996</v>
      </c>
      <c r="F301">
        <v>10.25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74626-FD45-4757-A520-E54E238FD3C4}">
  <dimension ref="A1:R324"/>
  <sheetViews>
    <sheetView topLeftCell="D311" workbookViewId="0">
      <selection activeCell="M314" sqref="M314:O315"/>
    </sheetView>
  </sheetViews>
  <sheetFormatPr defaultRowHeight="14.4" x14ac:dyDescent="0.3"/>
  <cols>
    <col min="1" max="6" width="12.6640625" customWidth="1"/>
    <col min="7" max="7" width="18" customWidth="1"/>
    <col min="8" max="12" width="13.6640625" customWidth="1"/>
  </cols>
  <sheetData>
    <row r="1" spans="1:15" x14ac:dyDescent="0.3">
      <c r="A1" s="18" t="s">
        <v>123</v>
      </c>
      <c r="B1" s="18" t="s">
        <v>122</v>
      </c>
      <c r="C1" s="18" t="s">
        <v>121</v>
      </c>
      <c r="D1" s="18" t="s">
        <v>120</v>
      </c>
      <c r="E1" s="18" t="s">
        <v>119</v>
      </c>
      <c r="F1" s="18" t="s">
        <v>118</v>
      </c>
      <c r="H1" s="18" t="s">
        <v>117</v>
      </c>
      <c r="I1" s="18" t="s">
        <v>116</v>
      </c>
      <c r="J1" s="18" t="s">
        <v>115</v>
      </c>
      <c r="K1" s="18" t="s">
        <v>114</v>
      </c>
      <c r="L1" s="18" t="s">
        <v>113</v>
      </c>
      <c r="O1" s="18"/>
    </row>
    <row r="2" spans="1:15" x14ac:dyDescent="0.3">
      <c r="A2" s="57">
        <v>40182</v>
      </c>
      <c r="B2">
        <v>18.100000000000001</v>
      </c>
      <c r="C2">
        <v>18.34</v>
      </c>
      <c r="D2">
        <v>0.44</v>
      </c>
      <c r="E2">
        <v>3.48</v>
      </c>
      <c r="F2">
        <v>11.5</v>
      </c>
    </row>
    <row r="3" spans="1:15" x14ac:dyDescent="0.3">
      <c r="A3" s="57">
        <v>40183</v>
      </c>
      <c r="B3">
        <v>18.23</v>
      </c>
      <c r="C3">
        <v>18.36</v>
      </c>
      <c r="D3">
        <v>0.44</v>
      </c>
      <c r="E3">
        <v>3.52</v>
      </c>
      <c r="F3">
        <v>11.43</v>
      </c>
      <c r="H3">
        <f t="array" ref="H3">LN(B3/B2)</f>
        <v>7.1566504187916217E-3</v>
      </c>
      <c r="I3">
        <f t="array" ref="I3">LN(C3/C2)</f>
        <v>1.0899183640256005E-3</v>
      </c>
      <c r="J3">
        <f t="array" ref="J3">LN(D3/D2)</f>
        <v>0</v>
      </c>
      <c r="K3">
        <f t="array" ref="K3">LN(E3/E2)</f>
        <v>1.142869582362285E-2</v>
      </c>
      <c r="L3">
        <f t="array" ref="L3">LN(F3/F2)</f>
        <v>-6.1055575624851472E-3</v>
      </c>
    </row>
    <row r="4" spans="1:15" x14ac:dyDescent="0.3">
      <c r="A4" s="57">
        <v>40184</v>
      </c>
      <c r="B4">
        <v>18.25</v>
      </c>
      <c r="C4">
        <v>18.38</v>
      </c>
      <c r="D4">
        <v>0.44</v>
      </c>
      <c r="E4">
        <v>3.53</v>
      </c>
      <c r="F4">
        <v>11.4</v>
      </c>
      <c r="H4">
        <f t="array" ref="H4">LN(B4/B3)</f>
        <v>1.0964913379287709E-3</v>
      </c>
      <c r="I4">
        <f t="array" ref="I4">LN(C4/C3)</f>
        <v>1.0887317351966558E-3</v>
      </c>
      <c r="J4">
        <f t="array" ref="J4">LN(D4/D3)</f>
        <v>0</v>
      </c>
      <c r="K4">
        <f t="array" ref="K4">LN(E4/E3)</f>
        <v>2.8368813351995355E-3</v>
      </c>
      <c r="L4">
        <f t="array" ref="L4">LN(F4/F3)</f>
        <v>-2.6281224062694691E-3</v>
      </c>
    </row>
    <row r="5" spans="1:15" x14ac:dyDescent="0.3">
      <c r="A5" s="57">
        <v>40185</v>
      </c>
      <c r="B5">
        <v>18.36</v>
      </c>
      <c r="C5">
        <v>18.45</v>
      </c>
      <c r="D5">
        <v>0.44</v>
      </c>
      <c r="E5">
        <v>3.6</v>
      </c>
      <c r="F5">
        <v>11.69</v>
      </c>
      <c r="H5">
        <f t="array" ref="H5">LN(B5/B4)</f>
        <v>6.0093051638439362E-3</v>
      </c>
      <c r="I5">
        <f t="array" ref="I5">LN(C5/C4)</f>
        <v>3.8012535589951146E-3</v>
      </c>
      <c r="J5">
        <f t="array" ref="J5">LN(D5/D4)</f>
        <v>0</v>
      </c>
      <c r="K5">
        <f t="array" ref="K5">LN(E5/E4)</f>
        <v>1.9635974516858935E-2</v>
      </c>
      <c r="L5">
        <f t="array" ref="L5">LN(F5/F4)</f>
        <v>2.5120420083527235E-2</v>
      </c>
    </row>
    <row r="6" spans="1:15" x14ac:dyDescent="0.3">
      <c r="A6" s="57">
        <v>40186</v>
      </c>
      <c r="B6">
        <v>18.37</v>
      </c>
      <c r="C6">
        <v>18.77</v>
      </c>
      <c r="D6">
        <v>0.44</v>
      </c>
      <c r="E6">
        <v>3.62</v>
      </c>
      <c r="F6">
        <v>11.86</v>
      </c>
      <c r="H6">
        <f t="array" ref="H6">LN(B6/B5)</f>
        <v>5.4451403469002403E-4</v>
      </c>
      <c r="I6">
        <f t="array" ref="I6">LN(C6/C5)</f>
        <v>1.7195480111881177E-2</v>
      </c>
      <c r="J6">
        <f t="array" ref="J6">LN(D6/D5)</f>
        <v>0</v>
      </c>
      <c r="K6">
        <f t="array" ref="K6">LN(E6/E5)</f>
        <v>5.5401803756153509E-3</v>
      </c>
      <c r="L6">
        <f t="array" ref="L6">LN(F6/F5)</f>
        <v>1.4437618085602259E-2</v>
      </c>
    </row>
    <row r="7" spans="1:15" x14ac:dyDescent="0.3">
      <c r="A7" s="57">
        <v>40189</v>
      </c>
      <c r="B7">
        <v>18.559999999999999</v>
      </c>
      <c r="C7">
        <v>18.84</v>
      </c>
      <c r="D7">
        <v>0.45</v>
      </c>
      <c r="E7">
        <v>3.59</v>
      </c>
      <c r="F7">
        <v>11.86</v>
      </c>
      <c r="H7">
        <f t="array" ref="H7">LN(B7/B6)</f>
        <v>1.0289828131020123E-2</v>
      </c>
      <c r="I7">
        <f t="array" ref="I7">LN(C7/C6)</f>
        <v>3.7224185497995448E-3</v>
      </c>
      <c r="J7">
        <f t="array" ref="J7">LN(D7/D6)</f>
        <v>2.2472855852058576E-2</v>
      </c>
      <c r="K7">
        <f t="array" ref="K7">LN(E7/E6)</f>
        <v>-8.3218233374922172E-3</v>
      </c>
      <c r="L7">
        <f t="array" ref="L7">LN(F7/F6)</f>
        <v>0</v>
      </c>
    </row>
    <row r="8" spans="1:15" x14ac:dyDescent="0.3">
      <c r="A8" s="57">
        <v>40190</v>
      </c>
      <c r="B8">
        <v>18.190000000000001</v>
      </c>
      <c r="C8">
        <v>18.670000000000002</v>
      </c>
      <c r="D8">
        <v>0.45</v>
      </c>
      <c r="E8">
        <v>3.48</v>
      </c>
      <c r="F8">
        <v>11.85</v>
      </c>
      <c r="H8">
        <f t="array" ref="H8">LN(B8/B7)</f>
        <v>-2.0136734828023497E-2</v>
      </c>
      <c r="I8">
        <f t="array" ref="I8">LN(C8/C7)</f>
        <v>-9.0643115945856952E-3</v>
      </c>
      <c r="J8">
        <f t="array" ref="J8">LN(D8/D7)</f>
        <v>0</v>
      </c>
      <c r="K8">
        <f t="array" ref="K8">LN(E8/E7)</f>
        <v>-3.1119908713804517E-2</v>
      </c>
      <c r="L8">
        <f t="array" ref="L8">LN(F8/F7)</f>
        <v>-8.4352598843918697E-4</v>
      </c>
    </row>
    <row r="9" spans="1:15" x14ac:dyDescent="0.3">
      <c r="A9" s="57">
        <v>40191</v>
      </c>
      <c r="B9">
        <v>18.23</v>
      </c>
      <c r="C9">
        <v>18.72</v>
      </c>
      <c r="D9">
        <v>0.45</v>
      </c>
      <c r="E9">
        <v>3.55</v>
      </c>
      <c r="F9">
        <v>11.9</v>
      </c>
      <c r="H9">
        <f t="array" ref="H9">LN(B9/B8)</f>
        <v>2.1965961605407455E-3</v>
      </c>
      <c r="I9">
        <f t="array" ref="I9">LN(C9/C8)</f>
        <v>2.6745134958145816E-3</v>
      </c>
      <c r="J9">
        <f t="array" ref="J9">LN(D9/D8)</f>
        <v>0</v>
      </c>
      <c r="K9">
        <f t="array" ref="K9">LN(E9/E8)</f>
        <v>1.9915309700941516E-2</v>
      </c>
      <c r="L9">
        <f t="array" ref="L9">LN(F9/F8)</f>
        <v>4.210532536343679E-3</v>
      </c>
    </row>
    <row r="10" spans="1:15" x14ac:dyDescent="0.3">
      <c r="A10" s="57">
        <v>40192</v>
      </c>
      <c r="B10">
        <v>18.5</v>
      </c>
      <c r="C10">
        <v>18.97</v>
      </c>
      <c r="D10">
        <v>0.46</v>
      </c>
      <c r="E10">
        <v>3.54</v>
      </c>
      <c r="F10">
        <v>12.05</v>
      </c>
      <c r="H10">
        <f t="array" ref="H10">LN(B10/B9)</f>
        <v>1.4702143393707524E-2</v>
      </c>
      <c r="I10">
        <f t="array" ref="I10">LN(C10/C9)</f>
        <v>1.3266312897476802E-2</v>
      </c>
      <c r="J10">
        <f t="array" ref="J10">LN(D10/D9)</f>
        <v>2.1978906718775167E-2</v>
      </c>
      <c r="K10">
        <f t="array" ref="K10">LN(E10/E9)</f>
        <v>-2.8208763416412296E-3</v>
      </c>
      <c r="L10">
        <f t="array" ref="L10">LN(F10/F9)</f>
        <v>1.2526259819180256E-2</v>
      </c>
    </row>
    <row r="11" spans="1:15" x14ac:dyDescent="0.3">
      <c r="A11" s="57">
        <v>40193</v>
      </c>
      <c r="B11">
        <v>18.350000000000001</v>
      </c>
      <c r="C11">
        <v>18.8</v>
      </c>
      <c r="D11">
        <v>0.45</v>
      </c>
      <c r="E11">
        <v>3.54</v>
      </c>
      <c r="F11">
        <v>11.88</v>
      </c>
      <c r="H11">
        <f t="array" ref="H11">LN(B11/B10)</f>
        <v>-8.1411575836997738E-3</v>
      </c>
      <c r="I11">
        <f t="array" ref="I11">LN(C11/C10)</f>
        <v>-9.0019141110192734E-3</v>
      </c>
      <c r="J11">
        <f t="array" ref="J11">LN(D11/D10)</f>
        <v>-2.197890671877523E-2</v>
      </c>
      <c r="K11">
        <f t="array" ref="K11">LN(E11/E10)</f>
        <v>0</v>
      </c>
      <c r="L11">
        <f t="array" ref="L11">LN(F11/F10)</f>
        <v>-1.4208346002165083E-2</v>
      </c>
    </row>
    <row r="12" spans="1:15" x14ac:dyDescent="0.3">
      <c r="A12" s="57">
        <v>40196</v>
      </c>
      <c r="B12">
        <v>18.45</v>
      </c>
      <c r="C12">
        <v>19.12</v>
      </c>
      <c r="D12">
        <v>0.44</v>
      </c>
      <c r="E12">
        <v>3.57</v>
      </c>
      <c r="F12">
        <v>11.86</v>
      </c>
      <c r="H12">
        <f t="array" ref="H12">LN(B12/B11)</f>
        <v>5.4347959859567746E-3</v>
      </c>
      <c r="I12">
        <f t="array" ref="I12">LN(C12/C11)</f>
        <v>1.6878037787351731E-2</v>
      </c>
      <c r="J12">
        <f t="array" ref="J12">LN(D12/D11)</f>
        <v>-2.2472855852058628E-2</v>
      </c>
      <c r="K12">
        <f t="array" ref="K12">LN(E12/E11)</f>
        <v>8.4388686458646035E-3</v>
      </c>
      <c r="L12">
        <f t="array" ref="L12">LN(F12/F11)</f>
        <v>-1.6849203649196343E-3</v>
      </c>
    </row>
    <row r="13" spans="1:15" x14ac:dyDescent="0.3">
      <c r="A13" s="57">
        <v>40197</v>
      </c>
      <c r="B13">
        <v>18.350000000000001</v>
      </c>
      <c r="C13">
        <v>19.239999999999998</v>
      </c>
      <c r="D13">
        <v>0.45</v>
      </c>
      <c r="E13">
        <v>3.67</v>
      </c>
      <c r="F13">
        <v>12.12</v>
      </c>
      <c r="H13">
        <f t="array" ref="H13">LN(B13/B12)</f>
        <v>-5.4347959859568327E-3</v>
      </c>
      <c r="I13">
        <f t="array" ref="I13">LN(C13/C12)</f>
        <v>6.2565376143051375E-3</v>
      </c>
      <c r="J13">
        <f t="array" ref="J13">LN(D13/D12)</f>
        <v>2.2472855852058576E-2</v>
      </c>
      <c r="K13">
        <f t="array" ref="K13">LN(E13/E12)</f>
        <v>2.7626066274931315E-2</v>
      </c>
      <c r="L13">
        <f t="array" ref="L13">LN(F13/F12)</f>
        <v>2.1685587071589057E-2</v>
      </c>
    </row>
    <row r="14" spans="1:15" x14ac:dyDescent="0.3">
      <c r="A14" s="57">
        <v>40198</v>
      </c>
      <c r="B14">
        <v>17.98</v>
      </c>
      <c r="C14">
        <v>19.18</v>
      </c>
      <c r="D14">
        <v>0.43</v>
      </c>
      <c r="E14">
        <v>3.59</v>
      </c>
      <c r="F14">
        <v>11.65</v>
      </c>
      <c r="H14">
        <f t="array" ref="H14">LN(B14/B13)</f>
        <v>-2.0369545457105141E-2</v>
      </c>
      <c r="I14">
        <f t="array" ref="I14">LN(C14/C13)</f>
        <v>-3.1233757822681863E-3</v>
      </c>
      <c r="J14">
        <f t="array" ref="J14">LN(D14/D13)</f>
        <v>-4.5462374076757399E-2</v>
      </c>
      <c r="K14">
        <f t="array" ref="K14">LN(E14/E13)</f>
        <v>-2.2039459566291386E-2</v>
      </c>
      <c r="L14">
        <f t="array" ref="L14">LN(F14/F13)</f>
        <v>-3.9550800629458704E-2</v>
      </c>
    </row>
    <row r="15" spans="1:15" x14ac:dyDescent="0.3">
      <c r="A15" s="57">
        <v>40199</v>
      </c>
      <c r="B15">
        <v>17.739999999999998</v>
      </c>
      <c r="C15">
        <v>18.98</v>
      </c>
      <c r="D15">
        <v>0.43</v>
      </c>
      <c r="E15">
        <v>3.55</v>
      </c>
      <c r="F15">
        <v>11.42</v>
      </c>
      <c r="H15">
        <f t="array" ref="H15">LN(B15/B14)</f>
        <v>-1.3438052162040926E-2</v>
      </c>
      <c r="I15">
        <f t="array" ref="I15">LN(C15/C14)</f>
        <v>-1.0482276273510342E-2</v>
      </c>
      <c r="J15">
        <f t="array" ref="J15">LN(D15/D14)</f>
        <v>0</v>
      </c>
      <c r="K15">
        <f t="array" ref="K15">LN(E15/E14)</f>
        <v>-1.1204599012863132E-2</v>
      </c>
      <c r="L15">
        <f t="array" ref="L15">LN(F15/F14)</f>
        <v>-1.9939975783845505E-2</v>
      </c>
    </row>
    <row r="16" spans="1:15" x14ac:dyDescent="0.3">
      <c r="A16" s="57">
        <v>40200</v>
      </c>
      <c r="B16">
        <v>17.5</v>
      </c>
      <c r="C16">
        <v>18.8</v>
      </c>
      <c r="D16">
        <v>0.42</v>
      </c>
      <c r="E16">
        <v>3.47</v>
      </c>
      <c r="F16">
        <v>11.19</v>
      </c>
      <c r="H16">
        <f t="array" ref="H16">LN(B16/B15)</f>
        <v>-1.3621095951964963E-2</v>
      </c>
      <c r="I16">
        <f t="array" ref="I16">LN(C16/C15)</f>
        <v>-9.5289233458782808E-3</v>
      </c>
      <c r="J16">
        <f t="array" ref="J16">LN(D16/D15)</f>
        <v>-2.3530497410194161E-2</v>
      </c>
      <c r="K16">
        <f t="array" ref="K16">LN(E16/E15)</f>
        <v>-2.2793009528556459E-2</v>
      </c>
      <c r="L16">
        <f t="array" ref="L16">LN(F16/F15)</f>
        <v>-2.0345681904030334E-2</v>
      </c>
    </row>
    <row r="17" spans="1:12" x14ac:dyDescent="0.3">
      <c r="A17" s="57">
        <v>40203</v>
      </c>
      <c r="B17">
        <v>17.25</v>
      </c>
      <c r="C17">
        <v>18.920000000000002</v>
      </c>
      <c r="D17">
        <v>0.42</v>
      </c>
      <c r="E17">
        <v>3.47</v>
      </c>
      <c r="F17">
        <v>11.07</v>
      </c>
      <c r="H17">
        <f t="array" ref="H17">LN(B17/B16)</f>
        <v>-1.4388737452099556E-2</v>
      </c>
      <c r="I17">
        <f t="array" ref="I17">LN(C17/C16)</f>
        <v>6.3626937878286504E-3</v>
      </c>
      <c r="J17">
        <f t="array" ref="J17">LN(D17/D16)</f>
        <v>0</v>
      </c>
      <c r="K17">
        <f t="array" ref="K17">LN(E17/E16)</f>
        <v>0</v>
      </c>
      <c r="L17">
        <f t="array" ref="L17">LN(F17/F16)</f>
        <v>-1.078177560328825E-2</v>
      </c>
    </row>
    <row r="18" spans="1:12" x14ac:dyDescent="0.3">
      <c r="A18" s="57">
        <v>40204</v>
      </c>
      <c r="B18">
        <v>17.420000000000002</v>
      </c>
      <c r="C18">
        <v>19.010000000000002</v>
      </c>
      <c r="D18">
        <v>0.42</v>
      </c>
      <c r="E18">
        <v>3.51</v>
      </c>
      <c r="F18">
        <v>11.12</v>
      </c>
      <c r="H18">
        <f t="array" ref="H18">LN(B18/B17)</f>
        <v>9.8068279469881222E-3</v>
      </c>
      <c r="I18">
        <f t="array" ref="I18">LN(C18/C17)</f>
        <v>4.7455928766054626E-3</v>
      </c>
      <c r="J18">
        <f t="array" ref="J18">LN(D18/D17)</f>
        <v>0</v>
      </c>
      <c r="K18">
        <f t="array" ref="K18">LN(E18/E17)</f>
        <v>1.1461443519006598E-2</v>
      </c>
      <c r="L18">
        <f t="array" ref="L18">LN(F18/F17)</f>
        <v>4.5065421018907949E-3</v>
      </c>
    </row>
    <row r="19" spans="1:12" x14ac:dyDescent="0.3">
      <c r="A19" s="57">
        <v>40205</v>
      </c>
      <c r="B19">
        <v>17.100000000000001</v>
      </c>
      <c r="C19">
        <v>18.89</v>
      </c>
      <c r="D19">
        <v>0.42</v>
      </c>
      <c r="E19">
        <v>3.49</v>
      </c>
      <c r="F19">
        <v>10.76</v>
      </c>
      <c r="H19">
        <f t="array" ref="H19">LN(B19/B18)</f>
        <v>-1.8540507915742552E-2</v>
      </c>
      <c r="I19">
        <f t="array" ref="I19">LN(C19/C18)</f>
        <v>-6.3324749869197068E-3</v>
      </c>
      <c r="J19">
        <f t="array" ref="J19">LN(D19/D18)</f>
        <v>0</v>
      </c>
      <c r="K19">
        <f t="array" ref="K19">LN(E19/E18)</f>
        <v>-5.714301263438552E-3</v>
      </c>
      <c r="L19">
        <f t="array" ref="L19">LN(F19/F18)</f>
        <v>-3.2909734088797868E-2</v>
      </c>
    </row>
    <row r="20" spans="1:12" x14ac:dyDescent="0.3">
      <c r="A20" s="57">
        <v>40206</v>
      </c>
      <c r="B20">
        <v>16.71</v>
      </c>
      <c r="C20">
        <v>18.850000000000001</v>
      </c>
      <c r="D20">
        <v>0.42</v>
      </c>
      <c r="E20">
        <v>3.51</v>
      </c>
      <c r="F20">
        <v>10.52</v>
      </c>
      <c r="H20">
        <f t="array" ref="H20">LN(B20/B19)</f>
        <v>-2.3071120901311887E-2</v>
      </c>
      <c r="I20">
        <f t="array" ref="I20">LN(C20/C19)</f>
        <v>-2.1197676193983376E-3</v>
      </c>
      <c r="J20">
        <f t="array" ref="J20">LN(D20/D19)</f>
        <v>0</v>
      </c>
      <c r="K20">
        <f t="array" ref="K20">LN(E20/E19)</f>
        <v>5.7143012634386352E-3</v>
      </c>
      <c r="L20">
        <f t="array" ref="L20">LN(F20/F19)</f>
        <v>-2.2557347424074628E-2</v>
      </c>
    </row>
    <row r="21" spans="1:12" x14ac:dyDescent="0.3">
      <c r="A21" s="57">
        <v>40207</v>
      </c>
      <c r="B21">
        <v>16.93</v>
      </c>
      <c r="C21">
        <v>18.96</v>
      </c>
      <c r="D21">
        <v>0.42</v>
      </c>
      <c r="E21">
        <v>3.46</v>
      </c>
      <c r="F21">
        <v>10.8</v>
      </c>
      <c r="H21">
        <f t="array" ref="H21">LN(B21/B20)</f>
        <v>1.3079853537741562E-2</v>
      </c>
      <c r="I21">
        <f t="array" ref="I21">LN(C21/C20)</f>
        <v>5.8185829328559705E-3</v>
      </c>
      <c r="J21">
        <f t="array" ref="J21">LN(D21/D20)</f>
        <v>0</v>
      </c>
      <c r="K21">
        <f t="array" ref="K21">LN(E21/E20)</f>
        <v>-1.434744840814154E-2</v>
      </c>
      <c r="L21">
        <f t="array" ref="L21">LN(F21/F20)</f>
        <v>2.626792682061032E-2</v>
      </c>
    </row>
    <row r="22" spans="1:12" x14ac:dyDescent="0.3">
      <c r="A22" s="57">
        <v>40210</v>
      </c>
      <c r="B22">
        <v>16.96</v>
      </c>
      <c r="C22">
        <v>18.989999999999998</v>
      </c>
      <c r="D22">
        <v>0.42</v>
      </c>
      <c r="E22">
        <v>3.46</v>
      </c>
      <c r="F22">
        <v>10.8</v>
      </c>
      <c r="H22">
        <f t="array" ref="H22">LN(B22/B21)</f>
        <v>1.7704342187131929E-3</v>
      </c>
      <c r="I22">
        <f t="array" ref="I22">LN(C22/C21)</f>
        <v>1.5810279973185514E-3</v>
      </c>
      <c r="J22">
        <f t="array" ref="J22">LN(D22/D21)</f>
        <v>0</v>
      </c>
      <c r="K22">
        <f t="array" ref="K22">LN(E22/E21)</f>
        <v>0</v>
      </c>
      <c r="L22">
        <f t="array" ref="L22">LN(F22/F21)</f>
        <v>0</v>
      </c>
    </row>
    <row r="23" spans="1:12" x14ac:dyDescent="0.3">
      <c r="A23" s="57">
        <v>40211</v>
      </c>
      <c r="B23">
        <v>17.11</v>
      </c>
      <c r="C23">
        <v>19.02</v>
      </c>
      <c r="D23">
        <v>0.42</v>
      </c>
      <c r="E23">
        <v>3.56</v>
      </c>
      <c r="F23">
        <v>10.91</v>
      </c>
      <c r="H23">
        <f t="array" ref="H23">LN(B23/B22)</f>
        <v>8.8054575403450058E-3</v>
      </c>
      <c r="I23">
        <f t="array" ref="I23">LN(C23/C22)</f>
        <v>1.5785322930497896E-3</v>
      </c>
      <c r="J23">
        <f t="array" ref="J23">LN(D23/D22)</f>
        <v>0</v>
      </c>
      <c r="K23">
        <f t="array" ref="K23">LN(E23/E22)</f>
        <v>2.8491955794306242E-2</v>
      </c>
      <c r="L23">
        <f t="array" ref="L23">LN(F23/F22)</f>
        <v>1.0133665714805333E-2</v>
      </c>
    </row>
    <row r="24" spans="1:12" x14ac:dyDescent="0.3">
      <c r="A24" s="57">
        <v>40212</v>
      </c>
      <c r="B24">
        <v>16.96</v>
      </c>
      <c r="C24">
        <v>18.809999999999999</v>
      </c>
      <c r="D24">
        <v>0.42</v>
      </c>
      <c r="E24">
        <v>3.52</v>
      </c>
      <c r="F24">
        <v>10.89</v>
      </c>
      <c r="H24">
        <f t="array" ref="H24">LN(B24/B23)</f>
        <v>-8.8054575403450422E-3</v>
      </c>
      <c r="I24">
        <f t="array" ref="I24">LN(C24/C23)</f>
        <v>-1.110241380430527E-2</v>
      </c>
      <c r="J24">
        <f t="array" ref="J24">LN(D24/D23)</f>
        <v>0</v>
      </c>
      <c r="K24">
        <f t="array" ref="K24">LN(E24/E23)</f>
        <v>-1.1299555253933394E-2</v>
      </c>
      <c r="L24">
        <f t="array" ref="L24">LN(F24/F23)</f>
        <v>-1.834862900110335E-3</v>
      </c>
    </row>
    <row r="25" spans="1:12" x14ac:dyDescent="0.3">
      <c r="A25" s="57">
        <v>40213</v>
      </c>
      <c r="B25">
        <v>16.52</v>
      </c>
      <c r="C25">
        <v>18.34</v>
      </c>
      <c r="D25">
        <v>0.41</v>
      </c>
      <c r="E25">
        <v>3.43</v>
      </c>
      <c r="F25">
        <v>10.45</v>
      </c>
      <c r="H25">
        <f t="array" ref="H25">LN(B25/B24)</f>
        <v>-2.6285862270925085E-2</v>
      </c>
      <c r="I25">
        <f t="array" ref="I25">LN(C25/C24)</f>
        <v>-2.5304176484620161E-2</v>
      </c>
      <c r="J25">
        <f t="array" ref="J25">LN(D25/D24)</f>
        <v>-2.409755157906053E-2</v>
      </c>
      <c r="K25">
        <f t="array" ref="K25">LN(E25/E24)</f>
        <v>-2.5900728432157124E-2</v>
      </c>
      <c r="L25">
        <f t="array" ref="L25">LN(F25/F24)</f>
        <v>-4.1242958534049246E-2</v>
      </c>
    </row>
    <row r="26" spans="1:12" x14ac:dyDescent="0.3">
      <c r="A26" s="57">
        <v>40214</v>
      </c>
      <c r="B26">
        <v>16.010000000000002</v>
      </c>
      <c r="C26">
        <v>17.95</v>
      </c>
      <c r="D26">
        <v>0.39</v>
      </c>
      <c r="E26">
        <v>3.31</v>
      </c>
      <c r="F26">
        <v>10.130000000000001</v>
      </c>
      <c r="H26">
        <f t="array" ref="H26">LN(B26/B25)</f>
        <v>-3.1358241084208621E-2</v>
      </c>
      <c r="I26">
        <f t="array" ref="I26">LN(C26/C25)</f>
        <v>-2.1494351894030973E-2</v>
      </c>
      <c r="J26">
        <f t="array" ref="J26">LN(D26/D25)</f>
        <v>-5.0010420574661305E-2</v>
      </c>
      <c r="K26">
        <f t="array" ref="K26">LN(E26/E25)</f>
        <v>-3.5612071788877091E-2</v>
      </c>
      <c r="L26">
        <f t="array" ref="L26">LN(F26/F25)</f>
        <v>-3.1100660150227888E-2</v>
      </c>
    </row>
    <row r="27" spans="1:12" x14ac:dyDescent="0.3">
      <c r="A27" s="57">
        <v>40217</v>
      </c>
      <c r="B27">
        <v>16.39</v>
      </c>
      <c r="C27">
        <v>17.91</v>
      </c>
      <c r="D27">
        <v>0.38</v>
      </c>
      <c r="E27">
        <v>3.31</v>
      </c>
      <c r="F27">
        <v>10.15</v>
      </c>
      <c r="H27">
        <f t="array" ref="H27">LN(B27/B26)</f>
        <v>2.3457865747114941E-2</v>
      </c>
      <c r="I27">
        <f t="array" ref="I27">LN(C27/C26)</f>
        <v>-2.2308988616674135E-3</v>
      </c>
      <c r="J27">
        <f t="array" ref="J27">LN(D27/D26)</f>
        <v>-2.5975486403260677E-2</v>
      </c>
      <c r="K27">
        <f t="array" ref="K27">LN(E27/E26)</f>
        <v>0</v>
      </c>
      <c r="L27">
        <f t="array" ref="L27">LN(F27/F26)</f>
        <v>1.9723872272043542E-3</v>
      </c>
    </row>
    <row r="28" spans="1:12" x14ac:dyDescent="0.3">
      <c r="A28" s="57">
        <v>40218</v>
      </c>
      <c r="B28">
        <v>16.27</v>
      </c>
      <c r="C28">
        <v>17.98</v>
      </c>
      <c r="D28">
        <v>0.39</v>
      </c>
      <c r="E28">
        <v>3.36</v>
      </c>
      <c r="F28">
        <v>9.98</v>
      </c>
      <c r="H28">
        <f t="array" ref="H28">LN(B28/B27)</f>
        <v>-7.3484715247919778E-3</v>
      </c>
      <c r="I28">
        <f t="array" ref="I28">LN(C28/C27)</f>
        <v>3.9008129708539073E-3</v>
      </c>
      <c r="J28">
        <f t="array" ref="J28">LN(D28/D27)</f>
        <v>2.5975486403260736E-2</v>
      </c>
      <c r="K28">
        <f t="array" ref="K28">LN(E28/E27)</f>
        <v>1.4992784586141318E-2</v>
      </c>
      <c r="L28">
        <f t="array" ref="L28">LN(F28/F27)</f>
        <v>-1.6890615164423733E-2</v>
      </c>
    </row>
    <row r="29" spans="1:12" x14ac:dyDescent="0.3">
      <c r="A29" s="57">
        <v>40219</v>
      </c>
      <c r="B29">
        <v>16.329999999999998</v>
      </c>
      <c r="C29">
        <v>18.05</v>
      </c>
      <c r="D29">
        <v>0.39</v>
      </c>
      <c r="E29">
        <v>3.42</v>
      </c>
      <c r="F29">
        <v>9.6999999999999993</v>
      </c>
      <c r="H29">
        <f t="array" ref="H29">LN(B29/B28)</f>
        <v>3.6809857514272931E-3</v>
      </c>
      <c r="I29">
        <f t="array" ref="I29">LN(C29/C28)</f>
        <v>3.8856557354157162E-3</v>
      </c>
      <c r="J29">
        <f t="array" ref="J29">LN(D29/D28)</f>
        <v>0</v>
      </c>
      <c r="K29">
        <f t="array" ref="K29">LN(E29/E28)</f>
        <v>1.7699577099400857E-2</v>
      </c>
      <c r="L29">
        <f t="array" ref="L29">LN(F29/F28)</f>
        <v>-2.8457204814035613E-2</v>
      </c>
    </row>
    <row r="30" spans="1:12" x14ac:dyDescent="0.3">
      <c r="A30" s="57">
        <v>40220</v>
      </c>
      <c r="B30">
        <v>16.47</v>
      </c>
      <c r="C30">
        <v>18.25</v>
      </c>
      <c r="D30">
        <v>0.38</v>
      </c>
      <c r="E30">
        <v>3.42</v>
      </c>
      <c r="F30">
        <v>9.83</v>
      </c>
      <c r="H30">
        <f t="array" ref="H30">LN(B30/B29)</f>
        <v>8.5366372071751795E-3</v>
      </c>
      <c r="I30">
        <f t="array" ref="I30">LN(C30/C29)</f>
        <v>1.1019395249610479E-2</v>
      </c>
      <c r="J30">
        <f t="array" ref="J30">LN(D30/D29)</f>
        <v>-2.5975486403260677E-2</v>
      </c>
      <c r="K30">
        <f t="array" ref="K30">LN(E30/E29)</f>
        <v>0</v>
      </c>
      <c r="L30">
        <f t="array" ref="L30">LN(F30/F29)</f>
        <v>1.3313048649738217E-2</v>
      </c>
    </row>
    <row r="31" spans="1:12" x14ac:dyDescent="0.3">
      <c r="A31" s="57">
        <v>40221</v>
      </c>
      <c r="B31">
        <v>16.649999999999999</v>
      </c>
      <c r="C31">
        <v>18.3</v>
      </c>
      <c r="D31">
        <v>0.38</v>
      </c>
      <c r="E31">
        <v>3.41</v>
      </c>
      <c r="F31">
        <v>9.56</v>
      </c>
      <c r="H31">
        <f t="array" ref="H31">LN(B31/B30)</f>
        <v>1.0869672236903891E-2</v>
      </c>
      <c r="I31">
        <f t="array" ref="I31">LN(C31/C30)</f>
        <v>2.7359798188748455E-3</v>
      </c>
      <c r="J31">
        <f t="array" ref="J31">LN(D31/D30)</f>
        <v>0</v>
      </c>
      <c r="K31">
        <f t="array" ref="K31">LN(E31/E30)</f>
        <v>-2.9282597790883341E-3</v>
      </c>
      <c r="L31">
        <f t="array" ref="L31">LN(F31/F30)</f>
        <v>-2.785120709576519E-2</v>
      </c>
    </row>
    <row r="32" spans="1:12" x14ac:dyDescent="0.3">
      <c r="A32" s="57">
        <v>40224</v>
      </c>
      <c r="B32">
        <v>16.66</v>
      </c>
      <c r="C32">
        <v>18.3</v>
      </c>
      <c r="D32">
        <v>0.38</v>
      </c>
      <c r="E32">
        <v>3.44</v>
      </c>
      <c r="F32">
        <v>9.4</v>
      </c>
      <c r="H32">
        <f t="array" ref="H32">LN(B32/B31)</f>
        <v>6.0042031224393996E-4</v>
      </c>
      <c r="I32">
        <f t="array" ref="I32">LN(C32/C31)</f>
        <v>0</v>
      </c>
      <c r="J32">
        <f t="array" ref="J32">LN(D32/D31)</f>
        <v>0</v>
      </c>
      <c r="K32">
        <f t="array" ref="K32">LN(E32/E31)</f>
        <v>8.7591800898815537E-3</v>
      </c>
      <c r="L32">
        <f t="array" ref="L32">LN(F32/F31)</f>
        <v>-1.6878037787351748E-2</v>
      </c>
    </row>
    <row r="33" spans="1:12" x14ac:dyDescent="0.3">
      <c r="A33" s="57">
        <v>40225</v>
      </c>
      <c r="B33">
        <v>16.87</v>
      </c>
      <c r="C33">
        <v>18.309999999999999</v>
      </c>
      <c r="D33">
        <v>0.38</v>
      </c>
      <c r="E33">
        <v>3.44</v>
      </c>
      <c r="F33">
        <v>9.73</v>
      </c>
      <c r="H33">
        <f t="array" ref="H33">LN(B33/B32)</f>
        <v>1.2526259819180256E-2</v>
      </c>
      <c r="I33">
        <f t="array" ref="I33">LN(C33/C32)</f>
        <v>5.462988390439325E-4</v>
      </c>
      <c r="J33">
        <f t="array" ref="J33">LN(D33/D32)</f>
        <v>0</v>
      </c>
      <c r="K33">
        <f t="array" ref="K33">LN(E33/E32)</f>
        <v>0</v>
      </c>
      <c r="L33">
        <f t="array" ref="L33">LN(F33/F32)</f>
        <v>3.4504206921955556E-2</v>
      </c>
    </row>
    <row r="34" spans="1:12" x14ac:dyDescent="0.3">
      <c r="A34" s="57">
        <v>40226</v>
      </c>
      <c r="B34">
        <v>16.93</v>
      </c>
      <c r="C34">
        <v>18.45</v>
      </c>
      <c r="D34">
        <v>0.39</v>
      </c>
      <c r="E34">
        <v>3.51</v>
      </c>
      <c r="F34">
        <v>9.7899999999999991</v>
      </c>
      <c r="H34">
        <f t="array" ref="H34">LN(B34/B33)</f>
        <v>3.5502995871670023E-3</v>
      </c>
      <c r="I34">
        <f t="array" ref="I34">LN(C34/C33)</f>
        <v>7.6170118001169431E-3</v>
      </c>
      <c r="J34">
        <f t="array" ref="J34">LN(D34/D33)</f>
        <v>2.5975486403260736E-2</v>
      </c>
      <c r="K34">
        <f t="array" ref="K34">LN(E34/E33)</f>
        <v>2.0144566092467495E-2</v>
      </c>
      <c r="L34">
        <f t="array" ref="L34">LN(F34/F33)</f>
        <v>6.1475603445052193E-3</v>
      </c>
    </row>
    <row r="35" spans="1:12" x14ac:dyDescent="0.3">
      <c r="A35" s="57">
        <v>40227</v>
      </c>
      <c r="B35">
        <v>17.09</v>
      </c>
      <c r="C35">
        <v>18.57</v>
      </c>
      <c r="D35">
        <v>0.39</v>
      </c>
      <c r="E35">
        <v>3.57</v>
      </c>
      <c r="F35">
        <v>9.81</v>
      </c>
      <c r="H35">
        <f t="array" ref="H35">LN(B35/B34)</f>
        <v>9.4063009824555885E-3</v>
      </c>
      <c r="I35">
        <f t="array" ref="I35">LN(C35/C34)</f>
        <v>6.483004878078312E-3</v>
      </c>
      <c r="J35">
        <f t="array" ref="J35">LN(D35/D34)</f>
        <v>0</v>
      </c>
      <c r="K35">
        <f t="array" ref="K35">LN(E35/E34)</f>
        <v>1.6949558313773205E-2</v>
      </c>
      <c r="L35">
        <f t="array" ref="L35">LN(F35/F34)</f>
        <v>2.0408170348527664E-3</v>
      </c>
    </row>
    <row r="36" spans="1:12" x14ac:dyDescent="0.3">
      <c r="A36" s="57">
        <v>40228</v>
      </c>
      <c r="B36">
        <v>17.07</v>
      </c>
      <c r="C36">
        <v>18.95</v>
      </c>
      <c r="D36">
        <v>0.39</v>
      </c>
      <c r="E36">
        <v>3.7</v>
      </c>
      <c r="F36">
        <v>9.73</v>
      </c>
      <c r="H36">
        <f t="array" ref="H36">LN(B36/B35)</f>
        <v>-1.1709603211502476E-3</v>
      </c>
      <c r="I36">
        <f t="array" ref="I36">LN(C36/C35)</f>
        <v>2.0256556163820778E-2</v>
      </c>
      <c r="J36">
        <f t="array" ref="J36">LN(D36/D35)</f>
        <v>0</v>
      </c>
      <c r="K36">
        <f t="array" ref="K36">LN(E36/E35)</f>
        <v>3.5767223858631139E-2</v>
      </c>
      <c r="L36">
        <f t="array" ref="L36">LN(F36/F35)</f>
        <v>-8.188377379358033E-3</v>
      </c>
    </row>
    <row r="37" spans="1:12" x14ac:dyDescent="0.3">
      <c r="A37" s="57">
        <v>40231</v>
      </c>
      <c r="B37">
        <v>17.02</v>
      </c>
      <c r="C37">
        <v>18.899999999999999</v>
      </c>
      <c r="D37">
        <v>0.4</v>
      </c>
      <c r="E37">
        <v>3.66</v>
      </c>
      <c r="F37">
        <v>9.6199999999999992</v>
      </c>
      <c r="H37">
        <f t="array" ref="H37">LN(B37/B36)</f>
        <v>-2.9334136611212577E-3</v>
      </c>
      <c r="I37">
        <f t="array" ref="I37">LN(C37/C36)</f>
        <v>-2.6420094628386965E-3</v>
      </c>
      <c r="J37">
        <f t="array" ref="J37">LN(D37/D36)</f>
        <v>2.5317807984290001E-2</v>
      </c>
      <c r="K37">
        <f t="array" ref="K37">LN(E37/E36)</f>
        <v>-1.0869672236903879E-2</v>
      </c>
      <c r="L37">
        <f t="array" ref="L37">LN(F37/F36)</f>
        <v>-1.1369631520298646E-2</v>
      </c>
    </row>
    <row r="38" spans="1:12" x14ac:dyDescent="0.3">
      <c r="A38" s="57">
        <v>40232</v>
      </c>
      <c r="B38">
        <v>16.73</v>
      </c>
      <c r="C38">
        <v>18.82</v>
      </c>
      <c r="D38">
        <v>0.39</v>
      </c>
      <c r="E38">
        <v>3.58</v>
      </c>
      <c r="F38">
        <v>9.52</v>
      </c>
      <c r="H38">
        <f t="array" ref="H38">LN(B38/B37)</f>
        <v>-1.7185608146495418E-2</v>
      </c>
      <c r="I38">
        <f t="array" ref="I38">LN(C38/C37)</f>
        <v>-4.2417879083630292E-3</v>
      </c>
      <c r="J38">
        <f t="array" ref="J38">LN(D38/D37)</f>
        <v>-2.5317807984289897E-2</v>
      </c>
      <c r="K38">
        <f t="array" ref="K38">LN(E38/E37)</f>
        <v>-2.210034700066597E-2</v>
      </c>
      <c r="L38">
        <f t="array" ref="L38">LN(F38/F37)</f>
        <v>-1.044941587434112E-2</v>
      </c>
    </row>
    <row r="39" spans="1:12" x14ac:dyDescent="0.3">
      <c r="A39" s="57">
        <v>40233</v>
      </c>
      <c r="B39">
        <v>16.82</v>
      </c>
      <c r="C39">
        <v>18.940000000000001</v>
      </c>
      <c r="D39">
        <v>0.39</v>
      </c>
      <c r="E39">
        <v>3.62</v>
      </c>
      <c r="F39">
        <v>9.36</v>
      </c>
      <c r="H39">
        <f t="array" ref="H39">LN(B39/B38)</f>
        <v>5.3651395460693665E-3</v>
      </c>
      <c r="I39">
        <f t="array" ref="I39">LN(C39/C38)</f>
        <v>6.355953600698727E-3</v>
      </c>
      <c r="J39">
        <f t="array" ref="J39">LN(D39/D38)</f>
        <v>0</v>
      </c>
      <c r="K39">
        <f t="array" ref="K39">LN(E39/E38)</f>
        <v>1.1111225425070849E-2</v>
      </c>
      <c r="L39">
        <f t="array" ref="L39">LN(F39/F38)</f>
        <v>-1.694955831377332E-2</v>
      </c>
    </row>
    <row r="40" spans="1:12" x14ac:dyDescent="0.3">
      <c r="A40" s="57">
        <v>40234</v>
      </c>
      <c r="B40">
        <v>16.41</v>
      </c>
      <c r="C40">
        <v>19.09</v>
      </c>
      <c r="D40">
        <v>0.37</v>
      </c>
      <c r="E40">
        <v>3.6</v>
      </c>
      <c r="F40">
        <v>9.1</v>
      </c>
      <c r="H40">
        <f t="array" ref="H40">LN(B40/B39)</f>
        <v>-2.4677749442802526E-2</v>
      </c>
      <c r="I40">
        <f t="array" ref="I40">LN(C40/C39)</f>
        <v>7.8885499797240275E-3</v>
      </c>
      <c r="J40">
        <f t="array" ref="J40">LN(D40/D39)</f>
        <v>-5.2643733485422027E-2</v>
      </c>
      <c r="K40">
        <f t="array" ref="K40">LN(E40/E39)</f>
        <v>-5.5401803756153561E-3</v>
      </c>
      <c r="L40">
        <f t="array" ref="L40">LN(F40/F39)</f>
        <v>-2.8170876966696335E-2</v>
      </c>
    </row>
    <row r="41" spans="1:12" x14ac:dyDescent="0.3">
      <c r="A41" s="57">
        <v>40235</v>
      </c>
      <c r="B41">
        <v>16.57</v>
      </c>
      <c r="C41">
        <v>19.2</v>
      </c>
      <c r="D41">
        <v>0.37</v>
      </c>
      <c r="E41">
        <v>3.57</v>
      </c>
      <c r="F41">
        <v>9.1300000000000008</v>
      </c>
      <c r="H41">
        <f t="array" ref="H41">LN(B41/B40)</f>
        <v>9.7029263364721303E-3</v>
      </c>
      <c r="I41">
        <f t="array" ref="I41">LN(C41/C40)</f>
        <v>5.7456412960796696E-3</v>
      </c>
      <c r="J41">
        <f t="array" ref="J41">LN(D41/D40)</f>
        <v>0</v>
      </c>
      <c r="K41">
        <f t="array" ref="K41">LN(E41/E40)</f>
        <v>-8.3682496705166903E-3</v>
      </c>
      <c r="L41">
        <f t="array" ref="L41">LN(F41/F40)</f>
        <v>3.2912810840729518E-3</v>
      </c>
    </row>
    <row r="42" spans="1:12" x14ac:dyDescent="0.3">
      <c r="A42" s="57">
        <v>40238</v>
      </c>
      <c r="B42">
        <v>16.84</v>
      </c>
      <c r="C42">
        <v>19.71</v>
      </c>
      <c r="D42">
        <v>0.39</v>
      </c>
      <c r="E42">
        <v>3.6</v>
      </c>
      <c r="F42">
        <v>9.15</v>
      </c>
      <c r="H42">
        <f t="array" ref="H42">LN(B42/B41)</f>
        <v>1.6163177375709135E-2</v>
      </c>
      <c r="I42">
        <f t="array" ref="I42">LN(C42/C41)</f>
        <v>2.6215842130893015E-2</v>
      </c>
      <c r="J42">
        <f t="array" ref="J42">LN(D42/D41)</f>
        <v>5.264373348542209E-2</v>
      </c>
      <c r="K42">
        <f t="array" ref="K42">LN(E42/E41)</f>
        <v>8.3682496705165792E-3</v>
      </c>
      <c r="L42">
        <f t="array" ref="L42">LN(F42/F41)</f>
        <v>2.1881846805526933E-3</v>
      </c>
    </row>
    <row r="43" spans="1:12" x14ac:dyDescent="0.3">
      <c r="A43" s="57">
        <v>40239</v>
      </c>
      <c r="B43">
        <v>16.95</v>
      </c>
      <c r="C43">
        <v>18.829999999999998</v>
      </c>
      <c r="D43">
        <v>0.39</v>
      </c>
      <c r="E43">
        <v>3.63</v>
      </c>
      <c r="F43">
        <v>9.26</v>
      </c>
      <c r="H43">
        <f t="array" ref="H43">LN(B43/B42)</f>
        <v>6.5108250122785649E-3</v>
      </c>
      <c r="I43">
        <f t="array" ref="I43">LN(C43/C42)</f>
        <v>-4.5674778495567905E-2</v>
      </c>
      <c r="J43">
        <f t="array" ref="J43">LN(D43/D42)</f>
        <v>0</v>
      </c>
      <c r="K43">
        <f t="array" ref="K43">LN(E43/E42)</f>
        <v>8.2988028146950641E-3</v>
      </c>
      <c r="L43">
        <f t="array" ref="L43">LN(F43/F42)</f>
        <v>1.1950169370657994E-2</v>
      </c>
    </row>
    <row r="44" spans="1:12" x14ac:dyDescent="0.3">
      <c r="A44" s="57">
        <v>40240</v>
      </c>
      <c r="B44">
        <v>17.100000000000001</v>
      </c>
      <c r="C44">
        <v>18.649999999999999</v>
      </c>
      <c r="D44">
        <v>0.4</v>
      </c>
      <c r="E44">
        <v>3.64</v>
      </c>
      <c r="F44">
        <v>9.5</v>
      </c>
      <c r="H44">
        <f t="array" ref="H44">LN(B44/B43)</f>
        <v>8.8106296821551262E-3</v>
      </c>
      <c r="I44">
        <f t="array" ref="I44">LN(C44/C43)</f>
        <v>-9.6051965792364937E-3</v>
      </c>
      <c r="J44">
        <f t="array" ref="J44">LN(D44/D43)</f>
        <v>2.5317807984290001E-2</v>
      </c>
      <c r="K44">
        <f t="array" ref="K44">LN(E44/E43)</f>
        <v>2.7510333718900187E-3</v>
      </c>
      <c r="L44">
        <f t="array" ref="L44">LN(F44/F43)</f>
        <v>2.5587749948407068E-2</v>
      </c>
    </row>
    <row r="45" spans="1:12" x14ac:dyDescent="0.3">
      <c r="A45" s="57">
        <v>40241</v>
      </c>
      <c r="B45">
        <v>17.09</v>
      </c>
      <c r="C45">
        <v>18.75</v>
      </c>
      <c r="D45">
        <v>0.4</v>
      </c>
      <c r="E45">
        <v>3.52</v>
      </c>
      <c r="F45">
        <v>9.5299999999999994</v>
      </c>
      <c r="H45">
        <f t="array" ref="H45">LN(B45/B44)</f>
        <v>-5.8496638111467597E-4</v>
      </c>
      <c r="I45">
        <f t="array" ref="I45">LN(C45/C44)</f>
        <v>5.3476063265952773E-3</v>
      </c>
      <c r="J45">
        <f t="array" ref="J45">LN(D45/D44)</f>
        <v>0</v>
      </c>
      <c r="K45">
        <f t="array" ref="K45">LN(E45/E44)</f>
        <v>-3.352269203864356E-2</v>
      </c>
      <c r="L45">
        <f t="array" ref="L45">LN(F45/F44)</f>
        <v>3.1529190596155149E-3</v>
      </c>
    </row>
    <row r="46" spans="1:12" x14ac:dyDescent="0.3">
      <c r="A46" s="57">
        <v>40242</v>
      </c>
      <c r="B46">
        <v>17.39</v>
      </c>
      <c r="C46">
        <v>18.82</v>
      </c>
      <c r="D46">
        <v>0.41</v>
      </c>
      <c r="E46">
        <v>3.59</v>
      </c>
      <c r="F46">
        <v>9.94</v>
      </c>
      <c r="H46">
        <f t="array" ref="H46">LN(B46/B45)</f>
        <v>1.740183123869225E-2</v>
      </c>
      <c r="I46">
        <f t="array" ref="I46">LN(C46/C45)</f>
        <v>3.726381740813787E-3</v>
      </c>
      <c r="J46">
        <f t="array" ref="J46">LN(D46/D45)</f>
        <v>2.4692612590371414E-2</v>
      </c>
      <c r="K46">
        <f t="array" ref="K46">LN(E46/E45)</f>
        <v>1.9691212890181681E-2</v>
      </c>
      <c r="L46">
        <f t="array" ref="L46">LN(F46/F45)</f>
        <v>4.2122303002371915E-2</v>
      </c>
    </row>
    <row r="47" spans="1:12" x14ac:dyDescent="0.3">
      <c r="A47" s="57">
        <v>40245</v>
      </c>
      <c r="B47">
        <v>17.55</v>
      </c>
      <c r="C47">
        <v>18.88</v>
      </c>
      <c r="D47">
        <v>0.41</v>
      </c>
      <c r="E47">
        <v>3.48</v>
      </c>
      <c r="F47">
        <v>9.73</v>
      </c>
      <c r="H47">
        <f t="array" ref="H47">LN(B47/B46)</f>
        <v>9.1586215456831068E-3</v>
      </c>
      <c r="I47">
        <f t="array" ref="I47">LN(C47/C46)</f>
        <v>3.1830265601208913E-3</v>
      </c>
      <c r="J47">
        <f t="array" ref="J47">LN(D47/D46)</f>
        <v>0</v>
      </c>
      <c r="K47">
        <f t="array" ref="K47">LN(E47/E46)</f>
        <v>-3.1119908713804517E-2</v>
      </c>
      <c r="L47">
        <f t="array" ref="L47">LN(F47/F46)</f>
        <v>-2.1353124470568832E-2</v>
      </c>
    </row>
    <row r="48" spans="1:12" x14ac:dyDescent="0.3">
      <c r="A48" s="57">
        <v>40246</v>
      </c>
      <c r="B48">
        <v>17.690000000000001</v>
      </c>
      <c r="C48">
        <v>18.899999999999999</v>
      </c>
      <c r="D48">
        <v>0.41</v>
      </c>
      <c r="E48">
        <v>3.46</v>
      </c>
      <c r="F48">
        <v>9.6999999999999993</v>
      </c>
      <c r="H48">
        <f t="array" ref="H48">LN(B48/B47)</f>
        <v>7.9455582598191368E-3</v>
      </c>
      <c r="I48">
        <f t="array" ref="I48">LN(C48/C47)</f>
        <v>1.0587613482421182E-3</v>
      </c>
      <c r="J48">
        <f t="array" ref="J48">LN(D48/D47)</f>
        <v>0</v>
      </c>
      <c r="K48">
        <f t="array" ref="K48">LN(E48/E47)</f>
        <v>-5.7637047167501294E-3</v>
      </c>
      <c r="L48">
        <f t="array" ref="L48">LN(F48/F47)</f>
        <v>-3.0880106885767277E-3</v>
      </c>
    </row>
    <row r="49" spans="1:12" x14ac:dyDescent="0.3">
      <c r="A49" s="57">
        <v>40247</v>
      </c>
      <c r="B49">
        <v>17.87</v>
      </c>
      <c r="C49">
        <v>18.96</v>
      </c>
      <c r="D49">
        <v>0.43</v>
      </c>
      <c r="E49">
        <v>3.5</v>
      </c>
      <c r="F49">
        <v>10.029999999999999</v>
      </c>
      <c r="H49">
        <f t="array" ref="H49">LN(B49/B48)</f>
        <v>1.0123820999642739E-2</v>
      </c>
      <c r="I49">
        <f t="array" ref="I49">LN(C49/C48)</f>
        <v>3.1695747612792606E-3</v>
      </c>
      <c r="J49">
        <f t="array" ref="J49">LN(D49/D48)</f>
        <v>4.7628048989254664E-2</v>
      </c>
      <c r="K49">
        <f t="array" ref="K49">LN(E49/E48)</f>
        <v>1.1494379425735212E-2</v>
      </c>
      <c r="L49">
        <f t="array" ref="L49">LN(F49/F48)</f>
        <v>3.3454716464507123E-2</v>
      </c>
    </row>
    <row r="50" spans="1:12" x14ac:dyDescent="0.3">
      <c r="A50" s="57">
        <v>40248</v>
      </c>
      <c r="B50">
        <v>17.79</v>
      </c>
      <c r="C50">
        <v>19.14</v>
      </c>
      <c r="D50">
        <v>0.43</v>
      </c>
      <c r="E50">
        <v>3.55</v>
      </c>
      <c r="F50">
        <v>10.07</v>
      </c>
      <c r="H50">
        <f t="array" ref="H50">LN(B50/B49)</f>
        <v>-4.4868274935930342E-3</v>
      </c>
      <c r="I50">
        <f t="array" ref="I50">LN(C50/C49)</f>
        <v>9.4488891979325092E-3</v>
      </c>
      <c r="J50">
        <f t="array" ref="J50">LN(D50/D49)</f>
        <v>0</v>
      </c>
      <c r="K50">
        <f t="array" ref="K50">LN(E50/E49)</f>
        <v>1.4184634991956381E-2</v>
      </c>
      <c r="L50">
        <f t="array" ref="L50">LN(F50/F49)</f>
        <v>3.9801047566269477E-3</v>
      </c>
    </row>
    <row r="51" spans="1:12" x14ac:dyDescent="0.3">
      <c r="A51" s="57">
        <v>40249</v>
      </c>
      <c r="B51">
        <v>17.46</v>
      </c>
      <c r="C51">
        <v>19.28</v>
      </c>
      <c r="D51">
        <v>0.43</v>
      </c>
      <c r="E51">
        <v>3.56</v>
      </c>
      <c r="F51">
        <v>9.9499999999999993</v>
      </c>
      <c r="H51">
        <f t="array" ref="H51">LN(B51/B50)</f>
        <v>-1.8723951266287526E-2</v>
      </c>
      <c r="I51">
        <f t="array" ref="I51">LN(C51/C50)</f>
        <v>7.2879031575913524E-3</v>
      </c>
      <c r="J51">
        <f t="array" ref="J51">LN(D51/D50)</f>
        <v>0</v>
      </c>
      <c r="K51">
        <f t="array" ref="K51">LN(E51/E50)</f>
        <v>2.8129413766146577E-3</v>
      </c>
      <c r="L51">
        <f t="array" ref="L51">LN(F51/F50)</f>
        <v>-1.1988155559969663E-2</v>
      </c>
    </row>
    <row r="52" spans="1:12" x14ac:dyDescent="0.3">
      <c r="A52" s="57">
        <v>40252</v>
      </c>
      <c r="B52">
        <v>17.32</v>
      </c>
      <c r="C52">
        <v>19.16</v>
      </c>
      <c r="D52">
        <v>0.43</v>
      </c>
      <c r="E52">
        <v>3.55</v>
      </c>
      <c r="F52">
        <v>9.8000000000000007</v>
      </c>
      <c r="H52">
        <f t="array" ref="H52">LN(B52/B51)</f>
        <v>-8.0506472771671323E-3</v>
      </c>
      <c r="I52">
        <f t="array" ref="I52">LN(C52/C51)</f>
        <v>-6.2435166396851592E-3</v>
      </c>
      <c r="J52">
        <f t="array" ref="J52">LN(D52/D51)</f>
        <v>0</v>
      </c>
      <c r="K52">
        <f t="array" ref="K52">LN(E52/E51)</f>
        <v>-2.8129413766147236E-3</v>
      </c>
      <c r="L52">
        <f t="array" ref="L52">LN(F52/F51)</f>
        <v>-1.5190165493975007E-2</v>
      </c>
    </row>
    <row r="53" spans="1:12" x14ac:dyDescent="0.3">
      <c r="A53" s="57">
        <v>40253</v>
      </c>
      <c r="B53">
        <v>17.45</v>
      </c>
      <c r="C53">
        <v>19.29</v>
      </c>
      <c r="D53">
        <v>0.43</v>
      </c>
      <c r="E53">
        <v>3.55</v>
      </c>
      <c r="F53">
        <v>9.91</v>
      </c>
      <c r="H53">
        <f t="array" ref="H53">LN(B53/B52)</f>
        <v>7.4777455141470496E-3</v>
      </c>
      <c r="I53">
        <f t="array" ref="I53">LN(C53/C52)</f>
        <v>6.7620543749231706E-3</v>
      </c>
      <c r="J53">
        <f t="array" ref="J53">LN(D53/D52)</f>
        <v>0</v>
      </c>
      <c r="K53">
        <f t="array" ref="K53">LN(E53/E52)</f>
        <v>0</v>
      </c>
      <c r="L53">
        <f t="array" ref="L53">LN(F53/F52)</f>
        <v>1.1161962665370409E-2</v>
      </c>
    </row>
    <row r="54" spans="1:12" x14ac:dyDescent="0.3">
      <c r="A54" s="57">
        <v>40254</v>
      </c>
      <c r="B54">
        <v>17.350000000000001</v>
      </c>
      <c r="C54">
        <v>19.25</v>
      </c>
      <c r="D54">
        <v>0.44</v>
      </c>
      <c r="E54">
        <v>3.56</v>
      </c>
      <c r="F54">
        <v>10</v>
      </c>
      <c r="H54">
        <f t="array" ref="H54">LN(B54/B53)</f>
        <v>-5.7471422555678475E-3</v>
      </c>
      <c r="I54">
        <f t="array" ref="I54">LN(C54/C53)</f>
        <v>-2.0757661838444194E-3</v>
      </c>
      <c r="J54">
        <f t="array" ref="J54">LN(D54/D53)</f>
        <v>2.2989518224698781E-2</v>
      </c>
      <c r="K54">
        <f t="array" ref="K54">LN(E54/E53)</f>
        <v>2.8129413766146577E-3</v>
      </c>
      <c r="L54">
        <f t="array" ref="L54">LN(F54/F53)</f>
        <v>9.0407446521490239E-3</v>
      </c>
    </row>
    <row r="55" spans="1:12" x14ac:dyDescent="0.3">
      <c r="A55" s="57">
        <v>40255</v>
      </c>
      <c r="B55">
        <v>17.22</v>
      </c>
      <c r="C55">
        <v>19.5</v>
      </c>
      <c r="D55">
        <v>0.44</v>
      </c>
      <c r="E55">
        <v>3.54</v>
      </c>
      <c r="F55">
        <v>9.99</v>
      </c>
      <c r="H55">
        <f t="array" ref="H55">LN(B55/B54)</f>
        <v>-7.5210073932835894E-3</v>
      </c>
      <c r="I55">
        <f t="array" ref="I55">LN(C55/C54)</f>
        <v>1.2903404835907782E-2</v>
      </c>
      <c r="J55">
        <f t="array" ref="J55">LN(D55/D54)</f>
        <v>0</v>
      </c>
      <c r="K55">
        <f t="array" ref="K55">LN(E55/E54)</f>
        <v>-5.6338177182560199E-3</v>
      </c>
      <c r="L55">
        <f t="array" ref="L55">LN(F55/F54)</f>
        <v>-1.0005003335835344E-3</v>
      </c>
    </row>
    <row r="56" spans="1:12" x14ac:dyDescent="0.3">
      <c r="A56" s="57">
        <v>40256</v>
      </c>
      <c r="B56">
        <v>17.09</v>
      </c>
      <c r="C56">
        <v>19.63</v>
      </c>
      <c r="D56">
        <v>0.44</v>
      </c>
      <c r="E56">
        <v>3.52</v>
      </c>
      <c r="F56">
        <v>10.23</v>
      </c>
      <c r="H56">
        <f t="array" ref="H56">LN(B56/B55)</f>
        <v>-7.5780018720851576E-3</v>
      </c>
      <c r="I56">
        <f t="array" ref="I56">LN(C56/C55)</f>
        <v>6.6445427186685108E-3</v>
      </c>
      <c r="J56">
        <f t="array" ref="J56">LN(D56/D55)</f>
        <v>0</v>
      </c>
      <c r="K56">
        <f t="array" ref="K56">LN(E56/E55)</f>
        <v>-5.6657375356774196E-3</v>
      </c>
      <c r="L56">
        <f t="array" ref="L56">LN(F56/F55)</f>
        <v>2.3739987303073085E-2</v>
      </c>
    </row>
    <row r="57" spans="1:12" x14ac:dyDescent="0.3">
      <c r="A57" s="57">
        <v>40259</v>
      </c>
      <c r="B57">
        <v>17.16</v>
      </c>
      <c r="C57">
        <v>19.75</v>
      </c>
      <c r="D57">
        <v>0.45</v>
      </c>
      <c r="E57">
        <v>3.51</v>
      </c>
      <c r="F57">
        <v>10.11</v>
      </c>
      <c r="H57">
        <f t="array" ref="H57">LN(B57/B56)</f>
        <v>4.0875969323167626E-3</v>
      </c>
      <c r="I57">
        <f t="array" ref="I57">LN(C57/C56)</f>
        <v>6.0944830587612098E-3</v>
      </c>
      <c r="J57">
        <f t="array" ref="J57">LN(D57/D56)</f>
        <v>2.2472855852058576E-2</v>
      </c>
      <c r="K57">
        <f t="array" ref="K57">LN(E57/E56)</f>
        <v>-2.8449521322313617E-3</v>
      </c>
      <c r="L57">
        <f t="array" ref="L57">LN(F57/F56)</f>
        <v>-1.1799546931155168E-2</v>
      </c>
    </row>
    <row r="58" spans="1:12" x14ac:dyDescent="0.3">
      <c r="A58" s="57">
        <v>40260</v>
      </c>
      <c r="B58">
        <v>17.32</v>
      </c>
      <c r="C58">
        <v>19.88</v>
      </c>
      <c r="D58">
        <v>0.46</v>
      </c>
      <c r="E58">
        <v>3.54</v>
      </c>
      <c r="F58">
        <v>9.8000000000000007</v>
      </c>
      <c r="H58">
        <f t="array" ref="H58">LN(B58/B57)</f>
        <v>9.2808090744727831E-3</v>
      </c>
      <c r="I58">
        <f t="array" ref="I58">LN(C58/C57)</f>
        <v>6.5607098812970046E-3</v>
      </c>
      <c r="J58">
        <f t="array" ref="J58">LN(D58/D57)</f>
        <v>2.1978906718775167E-2</v>
      </c>
      <c r="K58">
        <f t="array" ref="K58">LN(E58/E57)</f>
        <v>8.5106896679086105E-3</v>
      </c>
      <c r="L58">
        <f t="array" ref="L58">LN(F58/F57)</f>
        <v>-3.114264735585372E-2</v>
      </c>
    </row>
    <row r="59" spans="1:12" x14ac:dyDescent="0.3">
      <c r="A59" s="57">
        <v>40261</v>
      </c>
      <c r="B59">
        <v>17.32</v>
      </c>
      <c r="C59">
        <v>19.87</v>
      </c>
      <c r="D59">
        <v>0.46</v>
      </c>
      <c r="E59">
        <v>3.57</v>
      </c>
      <c r="F59">
        <v>9.5500000000000007</v>
      </c>
      <c r="H59">
        <f t="array" ref="H59">LN(B59/B58)</f>
        <v>0</v>
      </c>
      <c r="I59">
        <f t="array" ref="I59">LN(C59/C58)</f>
        <v>-5.0314466470241699E-4</v>
      </c>
      <c r="J59">
        <f t="array" ref="J59">LN(D59/D58)</f>
        <v>0</v>
      </c>
      <c r="K59">
        <f t="array" ref="K59">LN(E59/E58)</f>
        <v>8.4388686458646035E-3</v>
      </c>
      <c r="L59">
        <f t="array" ref="L59">LN(F59/F58)</f>
        <v>-2.5841231183887328E-2</v>
      </c>
    </row>
    <row r="60" spans="1:12" x14ac:dyDescent="0.3">
      <c r="A60" s="57">
        <v>40262</v>
      </c>
      <c r="B60">
        <v>17.46</v>
      </c>
      <c r="C60">
        <v>20.03</v>
      </c>
      <c r="D60">
        <v>0.46</v>
      </c>
      <c r="E60">
        <v>3.63</v>
      </c>
      <c r="F60">
        <v>9.52</v>
      </c>
      <c r="H60">
        <f t="array" ref="H60">LN(B60/B59)</f>
        <v>8.0506472771669901E-3</v>
      </c>
      <c r="I60">
        <f t="array" ref="I60">LN(C60/C59)</f>
        <v>8.0200931140013837E-3</v>
      </c>
      <c r="J60">
        <f t="array" ref="J60">LN(D60/D59)</f>
        <v>0</v>
      </c>
      <c r="K60">
        <f t="array" ref="K60">LN(E60/E59)</f>
        <v>1.6667052485211643E-2</v>
      </c>
      <c r="L60">
        <f t="array" ref="L60">LN(F60/F59)</f>
        <v>-3.1463056893650597E-3</v>
      </c>
    </row>
    <row r="61" spans="1:12" x14ac:dyDescent="0.3">
      <c r="A61" s="57">
        <v>40263</v>
      </c>
      <c r="B61">
        <v>17.41</v>
      </c>
      <c r="C61">
        <v>20.09</v>
      </c>
      <c r="D61">
        <v>0.46</v>
      </c>
      <c r="E61">
        <v>3.64</v>
      </c>
      <c r="F61">
        <v>9.4499999999999993</v>
      </c>
      <c r="H61">
        <f t="array" ref="H61">LN(B61/B60)</f>
        <v>-2.8677966313584622E-3</v>
      </c>
      <c r="I61">
        <f t="array" ref="I61">LN(C61/C60)</f>
        <v>2.9910291491161262E-3</v>
      </c>
      <c r="J61">
        <f t="array" ref="J61">LN(D61/D60)</f>
        <v>0</v>
      </c>
      <c r="K61">
        <f t="array" ref="K61">LN(E61/E60)</f>
        <v>2.7510333718900187E-3</v>
      </c>
      <c r="L61">
        <f t="array" ref="L61">LN(F61/F60)</f>
        <v>-7.3801072976226456E-3</v>
      </c>
    </row>
    <row r="62" spans="1:12" x14ac:dyDescent="0.3">
      <c r="A62" s="57">
        <v>40266</v>
      </c>
      <c r="B62">
        <v>17.399999999999999</v>
      </c>
      <c r="C62">
        <v>19.989999999999998</v>
      </c>
      <c r="D62">
        <v>0.47</v>
      </c>
      <c r="E62">
        <v>3.6</v>
      </c>
      <c r="F62">
        <v>9.4700000000000006</v>
      </c>
      <c r="H62">
        <f t="array" ref="H62">LN(B62/B61)</f>
        <v>-5.7454755961446535E-4</v>
      </c>
      <c r="I62">
        <f t="array" ref="I62">LN(C62/C61)</f>
        <v>-4.9900303145344049E-3</v>
      </c>
      <c r="J62">
        <f t="array" ref="J62">LN(D62/D61)</f>
        <v>2.1506205220963463E-2</v>
      </c>
      <c r="K62">
        <f t="array" ref="K62">LN(E62/E61)</f>
        <v>-1.1049836186584935E-2</v>
      </c>
      <c r="L62">
        <f t="array" ref="L62">LN(F62/F61)</f>
        <v>2.1141656923355564E-3</v>
      </c>
    </row>
    <row r="63" spans="1:12" x14ac:dyDescent="0.3">
      <c r="A63" s="57">
        <v>40267</v>
      </c>
      <c r="B63">
        <v>17.420000000000002</v>
      </c>
      <c r="C63">
        <v>19.95</v>
      </c>
      <c r="D63">
        <v>0.46</v>
      </c>
      <c r="E63">
        <v>3.58</v>
      </c>
      <c r="F63">
        <v>9.3800000000000008</v>
      </c>
      <c r="H63">
        <f t="array" ref="H63">LN(B63/B62)</f>
        <v>1.1487652038735803E-3</v>
      </c>
      <c r="I63">
        <f t="array" ref="I63">LN(C63/C62)</f>
        <v>-2.0030051764362016E-3</v>
      </c>
      <c r="J63">
        <f t="array" ref="J63">LN(D63/D62)</f>
        <v>-2.1506205220963505E-2</v>
      </c>
      <c r="K63">
        <f t="array" ref="K63">LN(E63/E62)</f>
        <v>-5.5710450494553601E-3</v>
      </c>
      <c r="L63">
        <f t="array" ref="L63">LN(F63/F62)</f>
        <v>-9.5491441798535061E-3</v>
      </c>
    </row>
    <row r="64" spans="1:12" x14ac:dyDescent="0.3">
      <c r="A64" s="57">
        <v>40268</v>
      </c>
      <c r="B64">
        <v>17.37</v>
      </c>
      <c r="C64">
        <v>19.8</v>
      </c>
      <c r="D64">
        <v>0.46</v>
      </c>
      <c r="E64">
        <v>3.53</v>
      </c>
      <c r="F64">
        <v>9.32</v>
      </c>
      <c r="H64">
        <f t="array" ref="H64">LN(B64/B63)</f>
        <v>-2.8743911713431701E-3</v>
      </c>
      <c r="I64">
        <f t="array" ref="I64">LN(C64/C63)</f>
        <v>-7.5472056353828544E-3</v>
      </c>
      <c r="J64">
        <f t="array" ref="J64">LN(D64/D63)</f>
        <v>0</v>
      </c>
      <c r="K64">
        <f t="array" ref="K64">LN(E64/E63)</f>
        <v>-1.4064929467403665E-2</v>
      </c>
      <c r="L64">
        <f t="array" ref="L64">LN(F64/F63)</f>
        <v>-6.4171343206335402E-3</v>
      </c>
    </row>
    <row r="65" spans="1:12" x14ac:dyDescent="0.3">
      <c r="A65" s="57">
        <v>40269</v>
      </c>
      <c r="B65">
        <v>17.559999999999999</v>
      </c>
      <c r="C65">
        <v>19.98</v>
      </c>
      <c r="D65">
        <v>0.45</v>
      </c>
      <c r="E65">
        <v>3.6</v>
      </c>
      <c r="F65">
        <v>9.6</v>
      </c>
      <c r="H65">
        <f t="array" ref="H65">LN(B65/B64)</f>
        <v>1.0879007953956877E-2</v>
      </c>
      <c r="I65">
        <f t="array" ref="I65">LN(C65/C64)</f>
        <v>9.0498355199178562E-3</v>
      </c>
      <c r="J65">
        <f t="array" ref="J65">LN(D65/D64)</f>
        <v>-2.197890671877523E-2</v>
      </c>
      <c r="K65">
        <f t="array" ref="K65">LN(E65/E64)</f>
        <v>1.9635974516858935E-2</v>
      </c>
      <c r="L65">
        <f t="array" ref="L65">LN(F65/F64)</f>
        <v>2.9600469776290682E-2</v>
      </c>
    </row>
    <row r="66" spans="1:12" x14ac:dyDescent="0.3">
      <c r="A66" s="57">
        <v>40270</v>
      </c>
      <c r="B66">
        <v>17.559999999999999</v>
      </c>
      <c r="C66">
        <v>19.98</v>
      </c>
      <c r="D66">
        <v>0.45</v>
      </c>
      <c r="E66">
        <v>3.6</v>
      </c>
      <c r="F66">
        <v>9.6</v>
      </c>
      <c r="H66">
        <f t="array" ref="H66">LN(B66/B65)</f>
        <v>0</v>
      </c>
      <c r="I66">
        <f t="array" ref="I66">LN(C66/C65)</f>
        <v>0</v>
      </c>
      <c r="J66">
        <f t="array" ref="J66">LN(D66/D65)</f>
        <v>0</v>
      </c>
      <c r="K66">
        <f t="array" ref="K66">LN(E66/E65)</f>
        <v>0</v>
      </c>
      <c r="L66">
        <f t="array" ref="L66">LN(F66/F65)</f>
        <v>0</v>
      </c>
    </row>
    <row r="67" spans="1:12" x14ac:dyDescent="0.3">
      <c r="A67" s="57">
        <v>40273</v>
      </c>
      <c r="B67">
        <v>17.559999999999999</v>
      </c>
      <c r="C67">
        <v>19.98</v>
      </c>
      <c r="D67">
        <v>0.45</v>
      </c>
      <c r="E67">
        <v>3.6</v>
      </c>
      <c r="F67">
        <v>9.6</v>
      </c>
      <c r="H67">
        <f t="array" ref="H67">LN(B67/B66)</f>
        <v>0</v>
      </c>
      <c r="I67">
        <f t="array" ref="I67">LN(C67/C66)</f>
        <v>0</v>
      </c>
      <c r="J67">
        <f t="array" ref="J67">LN(D67/D66)</f>
        <v>0</v>
      </c>
      <c r="K67">
        <f t="array" ref="K67">LN(E67/E66)</f>
        <v>0</v>
      </c>
      <c r="L67">
        <f t="array" ref="L67">LN(F67/F66)</f>
        <v>0</v>
      </c>
    </row>
    <row r="68" spans="1:12" x14ac:dyDescent="0.3">
      <c r="A68" s="57">
        <v>40274</v>
      </c>
      <c r="B68">
        <v>17.68</v>
      </c>
      <c r="C68">
        <v>20.23</v>
      </c>
      <c r="D68">
        <v>0.45</v>
      </c>
      <c r="E68">
        <v>3.64</v>
      </c>
      <c r="F68">
        <v>9.73</v>
      </c>
      <c r="H68">
        <f t="array" ref="H68">LN(B68/B67)</f>
        <v>6.8104690025268793E-3</v>
      </c>
      <c r="I68">
        <f t="array" ref="I68">LN(C68/C67)</f>
        <v>1.2434877959246634E-2</v>
      </c>
      <c r="J68">
        <f t="array" ref="J68">LN(D68/D67)</f>
        <v>0</v>
      </c>
      <c r="K68">
        <f t="array" ref="K68">LN(E68/E67)</f>
        <v>1.1049836186584935E-2</v>
      </c>
      <c r="L68">
        <f t="array" ref="L68">LN(F68/F67)</f>
        <v>1.3450797724123257E-2</v>
      </c>
    </row>
    <row r="69" spans="1:12" x14ac:dyDescent="0.3">
      <c r="A69" s="57">
        <v>40275</v>
      </c>
      <c r="B69">
        <v>17.350000000000001</v>
      </c>
      <c r="C69">
        <v>20.02</v>
      </c>
      <c r="D69">
        <v>0.45</v>
      </c>
      <c r="E69">
        <v>3.67</v>
      </c>
      <c r="F69">
        <v>9.85</v>
      </c>
      <c r="H69">
        <f t="array" ref="H69">LN(B69/B68)</f>
        <v>-1.884155081662911E-2</v>
      </c>
      <c r="I69">
        <f t="array" ref="I69">LN(C69/C68)</f>
        <v>-1.0434877292579619E-2</v>
      </c>
      <c r="J69">
        <f t="array" ref="J69">LN(D69/D68)</f>
        <v>0</v>
      </c>
      <c r="K69">
        <f t="array" ref="K69">LN(E69/E68)</f>
        <v>8.2079804178295818E-3</v>
      </c>
      <c r="L69">
        <f t="array" ref="L69">LN(F69/F68)</f>
        <v>1.2257558986083838E-2</v>
      </c>
    </row>
    <row r="70" spans="1:12" x14ac:dyDescent="0.3">
      <c r="A70" s="57">
        <v>40276</v>
      </c>
      <c r="B70">
        <v>17.350000000000001</v>
      </c>
      <c r="C70">
        <v>19.87</v>
      </c>
      <c r="D70">
        <v>0.44</v>
      </c>
      <c r="E70">
        <v>3.59</v>
      </c>
      <c r="F70">
        <v>9.9</v>
      </c>
      <c r="H70">
        <f t="array" ref="H70">LN(B70/B69)</f>
        <v>0</v>
      </c>
      <c r="I70">
        <f t="array" ref="I70">LN(C70/C69)</f>
        <v>-7.5207173233489584E-3</v>
      </c>
      <c r="J70">
        <f t="array" ref="J70">LN(D70/D69)</f>
        <v>-2.2472855852058628E-2</v>
      </c>
      <c r="K70">
        <f t="array" ref="K70">LN(E70/E69)</f>
        <v>-2.2039459566291386E-2</v>
      </c>
      <c r="L70">
        <f t="array" ref="L70">LN(F70/F69)</f>
        <v>5.0633019565468548E-3</v>
      </c>
    </row>
    <row r="71" spans="1:12" x14ac:dyDescent="0.3">
      <c r="A71" s="57">
        <v>40277</v>
      </c>
      <c r="B71">
        <v>17.59</v>
      </c>
      <c r="C71">
        <v>20.399999999999999</v>
      </c>
      <c r="D71">
        <v>0.44</v>
      </c>
      <c r="E71">
        <v>3.63</v>
      </c>
      <c r="F71">
        <v>10.029999999999999</v>
      </c>
      <c r="H71">
        <f t="array" ref="H71">LN(B71/B70)</f>
        <v>1.3738052356598404E-2</v>
      </c>
      <c r="I71">
        <f t="array" ref="I71">LN(C71/C70)</f>
        <v>2.6323844286445214E-2</v>
      </c>
      <c r="J71">
        <f t="array" ref="J71">LN(D71/D70)</f>
        <v>0</v>
      </c>
      <c r="K71">
        <f t="array" ref="K71">LN(E71/E70)</f>
        <v>1.1080445776571959E-2</v>
      </c>
      <c r="L71">
        <f t="array" ref="L71">LN(F71/F70)</f>
        <v>1.3045844833299894E-2</v>
      </c>
    </row>
    <row r="72" spans="1:12" x14ac:dyDescent="0.3">
      <c r="A72" s="57">
        <v>40280</v>
      </c>
      <c r="B72">
        <v>17.690000000000001</v>
      </c>
      <c r="C72">
        <v>20.49</v>
      </c>
      <c r="D72">
        <v>0.43</v>
      </c>
      <c r="E72">
        <v>3.68</v>
      </c>
      <c r="F72">
        <v>10.1</v>
      </c>
      <c r="H72">
        <f t="array" ref="H72">LN(B72/B71)</f>
        <v>5.6689494222270861E-3</v>
      </c>
      <c r="I72">
        <f t="array" ref="I72">LN(C72/C71)</f>
        <v>4.4020614006376651E-3</v>
      </c>
      <c r="J72">
        <f t="array" ref="J72">LN(D72/D71)</f>
        <v>-2.2989518224698718E-2</v>
      </c>
      <c r="K72">
        <f t="array" ref="K72">LN(E72/E71)</f>
        <v>1.3680103904080176E-2</v>
      </c>
      <c r="L72">
        <f t="array" ref="L72">LN(F72/F71)</f>
        <v>6.9548218733696508E-3</v>
      </c>
    </row>
    <row r="73" spans="1:12" x14ac:dyDescent="0.3">
      <c r="A73" s="57">
        <v>40281</v>
      </c>
      <c r="B73">
        <v>17.579999999999998</v>
      </c>
      <c r="C73">
        <v>20.83</v>
      </c>
      <c r="D73">
        <v>0.44</v>
      </c>
      <c r="E73">
        <v>3.65</v>
      </c>
      <c r="F73">
        <v>10.199999999999999</v>
      </c>
      <c r="H73">
        <f t="array" ref="H73">LN(B73/B72)</f>
        <v>-6.2376159146631267E-3</v>
      </c>
      <c r="I73">
        <f t="array" ref="I73">LN(C73/C72)</f>
        <v>1.6457293022072186E-2</v>
      </c>
      <c r="J73">
        <f t="array" ref="J73">LN(D73/D72)</f>
        <v>2.2989518224698781E-2</v>
      </c>
      <c r="K73">
        <f t="array" ref="K73">LN(E73/E72)</f>
        <v>-8.1855845864395177E-3</v>
      </c>
      <c r="L73">
        <f t="array" ref="L73">LN(F73/F72)</f>
        <v>9.8522964430116395E-3</v>
      </c>
    </row>
    <row r="74" spans="1:12" x14ac:dyDescent="0.3">
      <c r="A74" s="57">
        <v>40282</v>
      </c>
      <c r="B74">
        <v>17.760000000000002</v>
      </c>
      <c r="C74">
        <v>20.91</v>
      </c>
      <c r="D74">
        <v>0.45</v>
      </c>
      <c r="E74">
        <v>3.68</v>
      </c>
      <c r="F74">
        <v>10.41</v>
      </c>
      <c r="H74">
        <f t="array" ref="H74">LN(B74/B73)</f>
        <v>1.0186845306993217E-2</v>
      </c>
      <c r="I74">
        <f t="array" ref="I74">LN(C74/C73)</f>
        <v>3.8332581676617E-3</v>
      </c>
      <c r="J74">
        <f t="array" ref="J74">LN(D74/D73)</f>
        <v>2.2472855852058576E-2</v>
      </c>
      <c r="K74">
        <f t="array" ref="K74">LN(E74/E73)</f>
        <v>8.1855845864395021E-3</v>
      </c>
      <c r="L74">
        <f t="array" ref="L74">LN(F74/F73)</f>
        <v>2.0379162336652264E-2</v>
      </c>
    </row>
    <row r="75" spans="1:12" x14ac:dyDescent="0.3">
      <c r="A75" s="57">
        <v>40283</v>
      </c>
      <c r="B75">
        <v>17.8</v>
      </c>
      <c r="C75">
        <v>21.14</v>
      </c>
      <c r="D75">
        <v>0.45</v>
      </c>
      <c r="E75">
        <v>3.7</v>
      </c>
      <c r="F75">
        <v>10.43</v>
      </c>
      <c r="H75">
        <f t="array" ref="H75">LN(B75/B74)</f>
        <v>2.2497197340153245E-3</v>
      </c>
      <c r="I75">
        <f t="array" ref="I75">LN(C75/C74)</f>
        <v>1.0939467001549356E-2</v>
      </c>
      <c r="J75">
        <f t="array" ref="J75">LN(D75/D74)</f>
        <v>0</v>
      </c>
      <c r="K75">
        <f t="array" ref="K75">LN(E75/E74)</f>
        <v>5.4200674693391133E-3</v>
      </c>
      <c r="L75">
        <f t="array" ref="L75">LN(F75/F74)</f>
        <v>1.9193863858034481E-3</v>
      </c>
    </row>
    <row r="76" spans="1:12" x14ac:dyDescent="0.3">
      <c r="A76" s="57">
        <v>40284</v>
      </c>
      <c r="B76">
        <v>17.52</v>
      </c>
      <c r="C76">
        <v>20.7</v>
      </c>
      <c r="D76">
        <v>0.44</v>
      </c>
      <c r="E76">
        <v>3.64</v>
      </c>
      <c r="F76">
        <v>10.6</v>
      </c>
      <c r="H76">
        <f t="array" ref="H76">LN(B76/B75)</f>
        <v>-1.5855371789794188E-2</v>
      </c>
      <c r="I76">
        <f t="array" ref="I76">LN(C76/C75)</f>
        <v>-2.1033280170768262E-2</v>
      </c>
      <c r="J76">
        <f t="array" ref="J76">LN(D76/D75)</f>
        <v>-2.2472855852058628E-2</v>
      </c>
      <c r="K76">
        <f t="array" ref="K76">LN(E76/E75)</f>
        <v>-1.6349138001529526E-2</v>
      </c>
      <c r="L76">
        <f t="array" ref="L76">LN(F76/F75)</f>
        <v>1.6167732105340404E-2</v>
      </c>
    </row>
    <row r="77" spans="1:12" x14ac:dyDescent="0.3">
      <c r="A77" s="57">
        <v>40287</v>
      </c>
      <c r="B77">
        <v>17.36</v>
      </c>
      <c r="C77">
        <v>20.67</v>
      </c>
      <c r="D77">
        <v>0.43</v>
      </c>
      <c r="E77">
        <v>3.55</v>
      </c>
      <c r="F77">
        <v>10.35</v>
      </c>
      <c r="H77">
        <f t="array" ref="H77">LN(B77/B76)</f>
        <v>-9.1743762760412694E-3</v>
      </c>
      <c r="I77">
        <f t="array" ref="I77">LN(C77/C76)</f>
        <v>-1.4503265776464136E-3</v>
      </c>
      <c r="J77">
        <f t="array" ref="J77">LN(D77/D76)</f>
        <v>-2.2989518224698718E-2</v>
      </c>
      <c r="K77">
        <f t="array" ref="K77">LN(E77/E76)</f>
        <v>-2.5036078161325002E-2</v>
      </c>
      <c r="L77">
        <f t="array" ref="L77">LN(F77/F76)</f>
        <v>-2.386748140664343E-2</v>
      </c>
    </row>
    <row r="78" spans="1:12" x14ac:dyDescent="0.3">
      <c r="A78" s="57">
        <v>40288</v>
      </c>
      <c r="B78">
        <v>17.690000000000001</v>
      </c>
      <c r="C78">
        <v>20.99</v>
      </c>
      <c r="D78">
        <v>0.45</v>
      </c>
      <c r="E78">
        <v>3.6</v>
      </c>
      <c r="F78">
        <v>10.69</v>
      </c>
      <c r="H78">
        <f t="array" ref="H78">LN(B78/B77)</f>
        <v>1.8830798939489919E-2</v>
      </c>
      <c r="I78">
        <f t="array" ref="I78">LN(C78/C77)</f>
        <v>1.5362760138864655E-2</v>
      </c>
      <c r="J78">
        <f t="array" ref="J78">LN(D78/D77)</f>
        <v>4.5462374076757413E-2</v>
      </c>
      <c r="K78">
        <f t="array" ref="K78">LN(E78/E77)</f>
        <v>1.398624197473987E-2</v>
      </c>
      <c r="L78">
        <f t="array" ref="L78">LN(F78/F77)</f>
        <v>3.232220532557583E-2</v>
      </c>
    </row>
    <row r="79" spans="1:12" x14ac:dyDescent="0.3">
      <c r="A79" s="57">
        <v>40289</v>
      </c>
      <c r="B79">
        <v>17.579999999999998</v>
      </c>
      <c r="C79">
        <v>21.26</v>
      </c>
      <c r="D79">
        <v>0.45</v>
      </c>
      <c r="E79">
        <v>3.6</v>
      </c>
      <c r="F79">
        <v>11.02</v>
      </c>
      <c r="H79">
        <f t="array" ref="H79">LN(B79/B78)</f>
        <v>-6.2376159146631267E-3</v>
      </c>
      <c r="I79">
        <f t="array" ref="I79">LN(C79/C78)</f>
        <v>1.2781239081260396E-2</v>
      </c>
      <c r="J79">
        <f t="array" ref="J79">LN(D79/D78)</f>
        <v>0</v>
      </c>
      <c r="K79">
        <f t="array" ref="K79">LN(E79/E78)</f>
        <v>0</v>
      </c>
      <c r="L79">
        <f t="array" ref="L79">LN(F79/F78)</f>
        <v>3.0403078687814607E-2</v>
      </c>
    </row>
    <row r="80" spans="1:12" x14ac:dyDescent="0.3">
      <c r="A80" s="57">
        <v>40290</v>
      </c>
      <c r="B80">
        <v>17.510000000000002</v>
      </c>
      <c r="C80">
        <v>21.31</v>
      </c>
      <c r="D80">
        <v>0.44</v>
      </c>
      <c r="E80">
        <v>3.58</v>
      </c>
      <c r="F80">
        <v>10.81</v>
      </c>
      <c r="H80">
        <f t="array" ref="H80">LN(B80/B79)</f>
        <v>-3.9897459592702555E-3</v>
      </c>
      <c r="I80">
        <f t="array" ref="I80">LN(C80/C79)</f>
        <v>2.3490731967237928E-3</v>
      </c>
      <c r="J80">
        <f t="array" ref="J80">LN(D80/D79)</f>
        <v>-2.2472855852058628E-2</v>
      </c>
      <c r="K80">
        <f t="array" ref="K80">LN(E80/E79)</f>
        <v>-5.5710450494553601E-3</v>
      </c>
      <c r="L80">
        <f t="array" ref="L80">LN(F80/F79)</f>
        <v>-1.9240172073651449E-2</v>
      </c>
    </row>
    <row r="81" spans="1:12" x14ac:dyDescent="0.3">
      <c r="A81" s="57">
        <v>40291</v>
      </c>
      <c r="B81">
        <v>17.670000000000002</v>
      </c>
      <c r="C81">
        <v>21.89</v>
      </c>
      <c r="D81">
        <v>0.44</v>
      </c>
      <c r="E81">
        <v>3.66</v>
      </c>
      <c r="F81">
        <v>11.37</v>
      </c>
      <c r="H81">
        <f t="array" ref="H81">LN(B81/B80)</f>
        <v>9.0961400338445027E-3</v>
      </c>
      <c r="I81">
        <f t="array" ref="I81">LN(C81/C80)</f>
        <v>2.6853465424245972E-2</v>
      </c>
      <c r="J81">
        <f t="array" ref="J81">LN(D81/D80)</f>
        <v>0</v>
      </c>
      <c r="K81">
        <f t="array" ref="K81">LN(E81/E80)</f>
        <v>2.2100347000665922E-2</v>
      </c>
      <c r="L81">
        <f t="array" ref="L81">LN(F81/F80)</f>
        <v>5.0506676111327593E-2</v>
      </c>
    </row>
    <row r="82" spans="1:12" x14ac:dyDescent="0.3">
      <c r="A82" s="57">
        <v>40294</v>
      </c>
      <c r="B82">
        <v>17.72</v>
      </c>
      <c r="C82">
        <v>21.76</v>
      </c>
      <c r="D82">
        <v>0.44</v>
      </c>
      <c r="E82">
        <v>3.69</v>
      </c>
      <c r="F82">
        <v>11.51</v>
      </c>
      <c r="H82">
        <f t="array" ref="H82">LN(B82/B81)</f>
        <v>2.8256588453297754E-3</v>
      </c>
      <c r="I82">
        <f t="array" ref="I82">LN(C82/C81)</f>
        <v>-5.9564895470296583E-3</v>
      </c>
      <c r="J82">
        <f t="array" ref="J82">LN(D82/D81)</f>
        <v>0</v>
      </c>
      <c r="K82">
        <f t="array" ref="K82">LN(E82/E81)</f>
        <v>8.1633106391608354E-3</v>
      </c>
      <c r="L82">
        <f t="array" ref="L82">LN(F82/F81)</f>
        <v>1.2237914971346556E-2</v>
      </c>
    </row>
    <row r="83" spans="1:12" x14ac:dyDescent="0.3">
      <c r="A83" s="57">
        <v>40295</v>
      </c>
      <c r="B83">
        <v>17.260000000000002</v>
      </c>
      <c r="C83">
        <v>21.59</v>
      </c>
      <c r="D83">
        <v>0.43</v>
      </c>
      <c r="E83">
        <v>3.59</v>
      </c>
      <c r="F83">
        <v>10.94</v>
      </c>
      <c r="H83">
        <f t="array" ref="H83">LN(B83/B82)</f>
        <v>-2.6302259521652833E-2</v>
      </c>
      <c r="I83">
        <f t="array" ref="I83">LN(C83/C82)</f>
        <v>-7.8431774610260054E-3</v>
      </c>
      <c r="J83">
        <f t="array" ref="J83">LN(D83/D82)</f>
        <v>-2.2989518224698718E-2</v>
      </c>
      <c r="K83">
        <f t="array" ref="K83">LN(E83/E82)</f>
        <v>-2.7474255552248351E-2</v>
      </c>
      <c r="L83">
        <f t="array" ref="L83">LN(F83/F82)</f>
        <v>-5.0790425739956103E-2</v>
      </c>
    </row>
    <row r="84" spans="1:12" x14ac:dyDescent="0.3">
      <c r="A84" s="57">
        <v>40296</v>
      </c>
      <c r="B84">
        <v>16.850000000000001</v>
      </c>
      <c r="C84">
        <v>21.1</v>
      </c>
      <c r="D84">
        <v>0.42</v>
      </c>
      <c r="E84">
        <v>3.52</v>
      </c>
      <c r="F84">
        <v>10.72</v>
      </c>
      <c r="H84">
        <f t="array" ref="H84">LN(B84/B83)</f>
        <v>-2.4041028856911114E-2</v>
      </c>
      <c r="I84">
        <f t="array" ref="I84">LN(C84/C83)</f>
        <v>-2.2957204044695045E-2</v>
      </c>
      <c r="J84">
        <f t="array" ref="J84">LN(D84/D83)</f>
        <v>-2.3530497410194161E-2</v>
      </c>
      <c r="K84">
        <f t="array" ref="K84">LN(E84/E83)</f>
        <v>-1.9691212890181709E-2</v>
      </c>
      <c r="L84">
        <f t="array" ref="L84">LN(F84/F83)</f>
        <v>-2.0314641351179139E-2</v>
      </c>
    </row>
    <row r="85" spans="1:12" x14ac:dyDescent="0.3">
      <c r="A85" s="57">
        <v>40297</v>
      </c>
      <c r="B85">
        <v>16.97</v>
      </c>
      <c r="C85">
        <v>21.05</v>
      </c>
      <c r="D85">
        <v>0.43</v>
      </c>
      <c r="E85">
        <v>3.62</v>
      </c>
      <c r="F85">
        <v>11.19</v>
      </c>
      <c r="H85">
        <f t="array" ref="H85">LN(B85/B84)</f>
        <v>7.0964224477640635E-3</v>
      </c>
      <c r="I85">
        <f t="array" ref="I85">LN(C85/C84)</f>
        <v>-2.372480353630468E-3</v>
      </c>
      <c r="J85">
        <f t="array" ref="J85">LN(D85/D84)</f>
        <v>2.3530497410194036E-2</v>
      </c>
      <c r="K85">
        <f t="array" ref="K85">LN(E85/E84)</f>
        <v>2.8013036227673888E-2</v>
      </c>
      <c r="L85">
        <f t="array" ref="L85">LN(F85/F84)</f>
        <v>4.2909366681177834E-2</v>
      </c>
    </row>
    <row r="86" spans="1:12" x14ac:dyDescent="0.3">
      <c r="A86" s="57">
        <v>40298</v>
      </c>
      <c r="B86">
        <v>16.86</v>
      </c>
      <c r="C86">
        <v>20.52</v>
      </c>
      <c r="D86">
        <v>0.44</v>
      </c>
      <c r="E86">
        <v>3.6</v>
      </c>
      <c r="F86">
        <v>11.25</v>
      </c>
      <c r="H86">
        <f t="array" ref="H86">LN(B86/B85)</f>
        <v>-6.5031266724255342E-3</v>
      </c>
      <c r="I86">
        <f t="array" ref="I86">LN(C86/C85)</f>
        <v>-2.5500539825821702E-2</v>
      </c>
      <c r="J86">
        <f t="array" ref="J86">LN(D86/D85)</f>
        <v>2.2989518224698781E-2</v>
      </c>
      <c r="K86">
        <f t="array" ref="K86">LN(E86/E85)</f>
        <v>-5.5401803756153561E-3</v>
      </c>
      <c r="L86">
        <f t="array" ref="L86">LN(F86/F85)</f>
        <v>5.3476063265952773E-3</v>
      </c>
    </row>
    <row r="87" spans="1:12" x14ac:dyDescent="0.3">
      <c r="A87" s="57">
        <v>40301</v>
      </c>
      <c r="B87">
        <v>16.809999999999999</v>
      </c>
      <c r="C87">
        <v>20.87</v>
      </c>
      <c r="D87">
        <v>0.45</v>
      </c>
      <c r="E87">
        <v>3.64</v>
      </c>
      <c r="F87">
        <v>11.26</v>
      </c>
      <c r="H87">
        <f t="array" ref="H87">LN(B87/B86)</f>
        <v>-2.9700051531852045E-3</v>
      </c>
      <c r="I87">
        <f t="array" ref="I87">LN(C87/C86)</f>
        <v>1.6912700786540637E-2</v>
      </c>
      <c r="J87">
        <f t="array" ref="J87">LN(D87/D86)</f>
        <v>2.2472855852058576E-2</v>
      </c>
      <c r="K87">
        <f t="array" ref="K87">LN(E87/E86)</f>
        <v>1.1049836186584935E-2</v>
      </c>
      <c r="L87">
        <f t="array" ref="L87">LN(F87/F86)</f>
        <v>8.8849406111523492E-4</v>
      </c>
    </row>
    <row r="88" spans="1:12" x14ac:dyDescent="0.3">
      <c r="A88" s="57">
        <v>40302</v>
      </c>
      <c r="B88">
        <v>16.28</v>
      </c>
      <c r="C88">
        <v>20.260000000000002</v>
      </c>
      <c r="D88">
        <v>0.42</v>
      </c>
      <c r="E88">
        <v>3.49</v>
      </c>
      <c r="F88">
        <v>10.83</v>
      </c>
      <c r="H88">
        <f t="array" ref="H88">LN(B88/B87)</f>
        <v>-3.2036586846129839E-2</v>
      </c>
      <c r="I88">
        <f t="array" ref="I88">LN(C88/C87)</f>
        <v>-2.9664222268572009E-2</v>
      </c>
      <c r="J88">
        <f t="array" ref="J88">LN(D88/D87)</f>
        <v>-6.899287148695156E-2</v>
      </c>
      <c r="K88">
        <f t="array" ref="K88">LN(E88/E87)</f>
        <v>-4.2081945434313463E-2</v>
      </c>
      <c r="L88">
        <f t="array" ref="L88">LN(F88/F87)</f>
        <v>-3.8936561698645095E-2</v>
      </c>
    </row>
    <row r="89" spans="1:12" x14ac:dyDescent="0.3">
      <c r="A89" s="57">
        <v>40303</v>
      </c>
      <c r="B89">
        <v>16.46</v>
      </c>
      <c r="C89">
        <v>19.87</v>
      </c>
      <c r="D89">
        <v>0.43</v>
      </c>
      <c r="E89">
        <v>3.4</v>
      </c>
      <c r="F89">
        <v>10.25</v>
      </c>
      <c r="H89">
        <f t="array" ref="H89">LN(B89/B88)</f>
        <v>1.0995834674529522E-2</v>
      </c>
      <c r="I89">
        <f t="array" ref="I89">LN(C89/C88)</f>
        <v>-1.9437442256811894E-2</v>
      </c>
      <c r="J89">
        <f t="array" ref="J89">LN(D89/D88)</f>
        <v>2.3530497410194036E-2</v>
      </c>
      <c r="K89">
        <f t="array" ref="K89">LN(E89/E88)</f>
        <v>-2.6126304592220151E-2</v>
      </c>
      <c r="L89">
        <f t="array" ref="L89">LN(F89/F88)</f>
        <v>-5.5042355428482105E-2</v>
      </c>
    </row>
    <row r="90" spans="1:12" x14ac:dyDescent="0.3">
      <c r="A90" s="57">
        <v>40304</v>
      </c>
      <c r="B90">
        <v>15.9</v>
      </c>
      <c r="C90">
        <v>19.89</v>
      </c>
      <c r="D90">
        <v>0.43</v>
      </c>
      <c r="E90">
        <v>3.35</v>
      </c>
      <c r="F90">
        <v>9.9600000000000009</v>
      </c>
      <c r="H90">
        <f t="array" ref="H90">LN(B90/B89)</f>
        <v>-3.4614086022737973E-2</v>
      </c>
      <c r="I90">
        <f t="array" ref="I90">LN(C90/C89)</f>
        <v>1.0060363021552373E-3</v>
      </c>
      <c r="J90">
        <f t="array" ref="J90">LN(D90/D89)</f>
        <v>0</v>
      </c>
      <c r="K90">
        <f t="array" ref="K90">LN(E90/E89)</f>
        <v>-1.4815085785140587E-2</v>
      </c>
      <c r="L90">
        <f t="array" ref="L90">LN(F90/F89)</f>
        <v>-2.8700633987910232E-2</v>
      </c>
    </row>
    <row r="91" spans="1:12" x14ac:dyDescent="0.3">
      <c r="A91" s="57">
        <v>40305</v>
      </c>
      <c r="B91">
        <v>15.31</v>
      </c>
      <c r="C91">
        <v>19.350000000000001</v>
      </c>
      <c r="D91">
        <v>0.41</v>
      </c>
      <c r="E91">
        <v>3.2</v>
      </c>
      <c r="F91">
        <v>9.48</v>
      </c>
      <c r="H91">
        <f t="array" ref="H91">LN(B91/B90)</f>
        <v>-3.7812899556593449E-2</v>
      </c>
      <c r="I91">
        <f t="array" ref="I91">LN(C91/C90)</f>
        <v>-2.7524673390089918E-2</v>
      </c>
      <c r="J91">
        <f t="array" ref="J91">LN(D91/D90)</f>
        <v>-4.7628048989254705E-2</v>
      </c>
      <c r="K91">
        <f t="array" ref="K91">LN(E91/E90)</f>
        <v>-4.5809536031294222E-2</v>
      </c>
      <c r="L91">
        <f t="array" ref="L91">LN(F91/F90)</f>
        <v>-4.9392755329576474E-2</v>
      </c>
    </row>
    <row r="92" spans="1:12" x14ac:dyDescent="0.3">
      <c r="A92" s="57">
        <v>40308</v>
      </c>
      <c r="B92">
        <v>16.47</v>
      </c>
      <c r="C92">
        <v>20.57</v>
      </c>
      <c r="D92">
        <v>0.45</v>
      </c>
      <c r="E92">
        <v>3.41</v>
      </c>
      <c r="F92">
        <v>10.49</v>
      </c>
      <c r="H92">
        <f t="array" ref="H92">LN(B92/B91)</f>
        <v>7.3034334519956418E-2</v>
      </c>
      <c r="I92">
        <f t="array" ref="I92">LN(C92/C91)</f>
        <v>6.1141284189074996E-2</v>
      </c>
      <c r="J92">
        <f t="array" ref="J92">LN(D92/D91)</f>
        <v>9.3090423066012035E-2</v>
      </c>
      <c r="K92">
        <f t="array" ref="K92">LN(E92/E91)</f>
        <v>6.3561481489744595E-2</v>
      </c>
      <c r="L92">
        <f t="array" ref="L92">LN(F92/F91)</f>
        <v>0.10123810614127535</v>
      </c>
    </row>
    <row r="93" spans="1:12" x14ac:dyDescent="0.3">
      <c r="A93" s="57">
        <v>40309</v>
      </c>
      <c r="B93">
        <v>16.559999999999999</v>
      </c>
      <c r="C93">
        <v>20.48</v>
      </c>
      <c r="D93">
        <v>0.45</v>
      </c>
      <c r="E93">
        <v>3.36</v>
      </c>
      <c r="F93">
        <v>10.3</v>
      </c>
      <c r="H93">
        <f t="array" ref="H93">LN(B93/B92)</f>
        <v>5.4496047675646848E-3</v>
      </c>
      <c r="I93">
        <f t="array" ref="I93">LN(C93/C92)</f>
        <v>-4.3849034935588022E-3</v>
      </c>
      <c r="J93">
        <f t="array" ref="J93">LN(D93/D92)</f>
        <v>0</v>
      </c>
      <c r="K93">
        <f t="array" ref="K93">LN(E93/E92)</f>
        <v>-1.4771317320312656E-2</v>
      </c>
      <c r="L93">
        <f t="array" ref="L93">LN(F93/F92)</f>
        <v>-1.8278527172615622E-2</v>
      </c>
    </row>
    <row r="94" spans="1:12" x14ac:dyDescent="0.3">
      <c r="A94" s="57">
        <v>40310</v>
      </c>
      <c r="B94">
        <v>16.57</v>
      </c>
      <c r="C94">
        <v>21.17</v>
      </c>
      <c r="D94">
        <v>0.47</v>
      </c>
      <c r="E94">
        <v>3.57</v>
      </c>
      <c r="F94">
        <v>10.74</v>
      </c>
      <c r="H94">
        <f t="array" ref="H94">LN(B94/B93)</f>
        <v>6.0368248135802367E-4</v>
      </c>
      <c r="I94">
        <f t="array" ref="I94">LN(C94/C93)</f>
        <v>3.3136284975466751E-2</v>
      </c>
      <c r="J94">
        <f t="array" ref="J94">LN(D94/D93)</f>
        <v>4.3485111939738676E-2</v>
      </c>
      <c r="K94">
        <f t="array" ref="K94">LN(E94/E93)</f>
        <v>6.062462181643484E-2</v>
      </c>
      <c r="L94">
        <f t="array" ref="L94">LN(F94/F93)</f>
        <v>4.1831193845128484E-2</v>
      </c>
    </row>
    <row r="95" spans="1:12" x14ac:dyDescent="0.3">
      <c r="A95" s="57">
        <v>40311</v>
      </c>
      <c r="B95">
        <v>16.54</v>
      </c>
      <c r="C95">
        <v>21.23</v>
      </c>
      <c r="D95">
        <v>0.47</v>
      </c>
      <c r="E95">
        <v>3.59</v>
      </c>
      <c r="F95">
        <v>10.55</v>
      </c>
      <c r="H95">
        <f t="array" ref="H95">LN(B95/B94)</f>
        <v>-1.8121418429263138E-3</v>
      </c>
      <c r="I95">
        <f t="array" ref="I95">LN(C95/C94)</f>
        <v>2.8301905683907904E-3</v>
      </c>
      <c r="J95">
        <f t="array" ref="J95">LN(D95/D94)</f>
        <v>0</v>
      </c>
      <c r="K95">
        <f t="array" ref="K95">LN(E95/E94)</f>
        <v>5.5866067086397762E-3</v>
      </c>
      <c r="L95">
        <f t="array" ref="L95">LN(F95/F94)</f>
        <v>-1.7849229158643024E-2</v>
      </c>
    </row>
    <row r="96" spans="1:12" x14ac:dyDescent="0.3">
      <c r="A96" s="57">
        <v>40312</v>
      </c>
      <c r="B96">
        <v>15.76</v>
      </c>
      <c r="C96">
        <v>20.49</v>
      </c>
      <c r="D96">
        <v>0.45</v>
      </c>
      <c r="E96">
        <v>3.5</v>
      </c>
      <c r="F96">
        <v>10.06</v>
      </c>
      <c r="H96">
        <f t="array" ref="H96">LN(B96/B95)</f>
        <v>-4.83066051658122E-2</v>
      </c>
      <c r="I96">
        <f t="array" ref="I96">LN(C96/C95)</f>
        <v>-3.5478313464356447E-2</v>
      </c>
      <c r="J96">
        <f t="array" ref="J96">LN(D96/D95)</f>
        <v>-4.348511193973878E-2</v>
      </c>
      <c r="K96">
        <f t="array" ref="K96">LN(E96/E95)</f>
        <v>-2.5389234004819464E-2</v>
      </c>
      <c r="L96">
        <f t="array" ref="L96">LN(F96/F95)</f>
        <v>-4.755869525048239E-2</v>
      </c>
    </row>
    <row r="97" spans="1:12" x14ac:dyDescent="0.3">
      <c r="A97" s="57">
        <v>40315</v>
      </c>
      <c r="B97">
        <v>15.73</v>
      </c>
      <c r="C97">
        <v>20.49</v>
      </c>
      <c r="D97">
        <v>0.44</v>
      </c>
      <c r="E97">
        <v>3.51</v>
      </c>
      <c r="F97">
        <v>9.86</v>
      </c>
      <c r="H97">
        <f t="array" ref="H97">LN(B97/B96)</f>
        <v>-1.9053673595465471E-3</v>
      </c>
      <c r="I97">
        <f t="array" ref="I97">LN(C97/C96)</f>
        <v>0</v>
      </c>
      <c r="J97">
        <f t="array" ref="J97">LN(D97/D96)</f>
        <v>-2.2472855852058628E-2</v>
      </c>
      <c r="K97">
        <f t="array" ref="K97">LN(E97/E96)</f>
        <v>2.8530689824064807E-3</v>
      </c>
      <c r="L97">
        <f t="array" ref="L97">LN(F97/F96)</f>
        <v>-2.0080996057049244E-2</v>
      </c>
    </row>
    <row r="98" spans="1:12" x14ac:dyDescent="0.3">
      <c r="A98" s="57">
        <v>40316</v>
      </c>
      <c r="B98">
        <v>16.2</v>
      </c>
      <c r="C98">
        <v>20.66</v>
      </c>
      <c r="D98">
        <v>0.45</v>
      </c>
      <c r="E98">
        <v>3.54</v>
      </c>
      <c r="F98">
        <v>10.11</v>
      </c>
      <c r="H98">
        <f t="array" ref="H98">LN(B98/B97)</f>
        <v>2.9441525168151805E-2</v>
      </c>
      <c r="I98">
        <f t="array" ref="I98">LN(C98/C97)</f>
        <v>8.2625014406842948E-3</v>
      </c>
      <c r="J98">
        <f t="array" ref="J98">LN(D98/D97)</f>
        <v>2.2472855852058576E-2</v>
      </c>
      <c r="K98">
        <f t="array" ref="K98">LN(E98/E97)</f>
        <v>8.5106896679086105E-3</v>
      </c>
      <c r="L98">
        <f t="array" ref="L98">LN(F98/F97)</f>
        <v>2.5038864417835979E-2</v>
      </c>
    </row>
    <row r="99" spans="1:12" x14ac:dyDescent="0.3">
      <c r="A99" s="57">
        <v>40317</v>
      </c>
      <c r="B99">
        <v>15.73</v>
      </c>
      <c r="C99">
        <v>20.5</v>
      </c>
      <c r="D99">
        <v>0.44</v>
      </c>
      <c r="E99">
        <v>3.44</v>
      </c>
      <c r="F99">
        <v>9.65</v>
      </c>
      <c r="H99">
        <f t="array" ref="H99">LN(B99/B98)</f>
        <v>-2.9441525168151815E-2</v>
      </c>
      <c r="I99">
        <f t="array" ref="I99">LN(C99/C98)</f>
        <v>-7.7745775471300396E-3</v>
      </c>
      <c r="J99">
        <f t="array" ref="J99">LN(D99/D98)</f>
        <v>-2.2472855852058628E-2</v>
      </c>
      <c r="K99">
        <f t="array" ref="K99">LN(E99/E98)</f>
        <v>-2.8655255760376176E-2</v>
      </c>
      <c r="L99">
        <f t="array" ref="L99">LN(F99/F98)</f>
        <v>-4.6567117681485352E-2</v>
      </c>
    </row>
    <row r="100" spans="1:12" x14ac:dyDescent="0.3">
      <c r="A100" s="57">
        <v>40318</v>
      </c>
      <c r="B100">
        <v>15.56</v>
      </c>
      <c r="C100">
        <v>20.02</v>
      </c>
      <c r="D100">
        <v>0.43</v>
      </c>
      <c r="E100">
        <v>3.39</v>
      </c>
      <c r="F100">
        <v>9.2799999999999994</v>
      </c>
      <c r="H100">
        <f t="array" ref="H100">LN(B100/B99)</f>
        <v>-1.0866198319940859E-2</v>
      </c>
      <c r="I100">
        <f t="array" ref="I100">LN(C100/C99)</f>
        <v>-2.3693112257287988E-2</v>
      </c>
      <c r="J100">
        <f t="array" ref="J100">LN(D100/D99)</f>
        <v>-2.2989518224698718E-2</v>
      </c>
      <c r="K100">
        <f t="array" ref="K100">LN(E100/E99)</f>
        <v>-1.4641549992948005E-2</v>
      </c>
      <c r="L100">
        <f t="array" ref="L100">LN(F100/F99)</f>
        <v>-3.909636855278547E-2</v>
      </c>
    </row>
    <row r="101" spans="1:12" x14ac:dyDescent="0.3">
      <c r="A101" s="57">
        <v>40319</v>
      </c>
      <c r="B101">
        <v>15.55</v>
      </c>
      <c r="C101">
        <v>19.5</v>
      </c>
      <c r="D101">
        <v>0.43</v>
      </c>
      <c r="E101">
        <v>3.39</v>
      </c>
      <c r="F101">
        <v>9.32</v>
      </c>
      <c r="H101">
        <f t="array" ref="H101">LN(B101/B100)</f>
        <v>-6.4288012500238146E-4</v>
      </c>
      <c r="I101">
        <f t="array" ref="I101">LN(C101/C100)</f>
        <v>-2.6317308317373417E-2</v>
      </c>
      <c r="J101">
        <f t="array" ref="J101">LN(D101/D100)</f>
        <v>0</v>
      </c>
      <c r="K101">
        <f t="array" ref="K101">LN(E101/E100)</f>
        <v>0</v>
      </c>
      <c r="L101">
        <f t="array" ref="L101">LN(F101/F100)</f>
        <v>4.3010818993907017E-3</v>
      </c>
    </row>
    <row r="102" spans="1:12" x14ac:dyDescent="0.3">
      <c r="A102" s="57">
        <v>40322</v>
      </c>
      <c r="B102">
        <v>14.97</v>
      </c>
      <c r="C102">
        <v>19.04</v>
      </c>
      <c r="D102">
        <v>0.41</v>
      </c>
      <c r="E102">
        <v>3.36</v>
      </c>
      <c r="F102">
        <v>9.02</v>
      </c>
      <c r="H102">
        <f t="array" ref="H102">LN(B102/B101)</f>
        <v>-3.8012440193706205E-2</v>
      </c>
      <c r="I102">
        <f t="array" ref="I102">LN(C102/C101)</f>
        <v>-2.3872436206481915E-2</v>
      </c>
      <c r="J102">
        <f t="array" ref="J102">LN(D102/D101)</f>
        <v>-4.7628048989254705E-2</v>
      </c>
      <c r="K102">
        <f t="array" ref="K102">LN(E102/E101)</f>
        <v>-8.888947417246152E-3</v>
      </c>
      <c r="L102">
        <f t="array" ref="L102">LN(F102/F101)</f>
        <v>-3.2718294622967624E-2</v>
      </c>
    </row>
    <row r="103" spans="1:12" x14ac:dyDescent="0.3">
      <c r="A103" s="57">
        <v>40323</v>
      </c>
      <c r="B103">
        <v>14.61</v>
      </c>
      <c r="C103">
        <v>18.36</v>
      </c>
      <c r="D103">
        <v>0.39</v>
      </c>
      <c r="E103">
        <v>3.24</v>
      </c>
      <c r="F103">
        <v>8.64</v>
      </c>
      <c r="H103">
        <f t="array" ref="H103">LN(B103/B102)</f>
        <v>-2.4341972668929013E-2</v>
      </c>
      <c r="I103">
        <f t="array" ref="I103">LN(C103/C102)</f>
        <v>-3.6367644170874833E-2</v>
      </c>
      <c r="J103">
        <f t="array" ref="J103">LN(D103/D102)</f>
        <v>-5.0010420574661305E-2</v>
      </c>
      <c r="K103">
        <f t="array" ref="K103">LN(E103/E102)</f>
        <v>-3.6367644170874715E-2</v>
      </c>
      <c r="L103">
        <f t="array" ref="L103">LN(F103/F102)</f>
        <v>-4.3041751258567906E-2</v>
      </c>
    </row>
    <row r="104" spans="1:12" x14ac:dyDescent="0.3">
      <c r="A104" s="57">
        <v>40324</v>
      </c>
      <c r="B104">
        <v>14.92</v>
      </c>
      <c r="C104">
        <v>18.98</v>
      </c>
      <c r="D104">
        <v>0.4</v>
      </c>
      <c r="E104">
        <v>3.45</v>
      </c>
      <c r="F104">
        <v>8.9</v>
      </c>
      <c r="H104">
        <f t="array" ref="H104">LN(B104/B103)</f>
        <v>2.0996369013006642E-2</v>
      </c>
      <c r="I104">
        <f t="array" ref="I104">LN(C104/C103)</f>
        <v>3.3211407989437357E-2</v>
      </c>
      <c r="J104">
        <f t="array" ref="J104">LN(D104/D103)</f>
        <v>2.5317807984290001E-2</v>
      </c>
      <c r="K104">
        <f t="array" ref="K104">LN(E104/E103)</f>
        <v>6.2800901239030441E-2</v>
      </c>
      <c r="L104">
        <f t="array" ref="L104">LN(F104/F103)</f>
        <v>2.9648693922129869E-2</v>
      </c>
    </row>
    <row r="105" spans="1:12" x14ac:dyDescent="0.3">
      <c r="A105" s="57">
        <v>40325</v>
      </c>
      <c r="B105">
        <v>15.46</v>
      </c>
      <c r="C105">
        <v>19.41</v>
      </c>
      <c r="D105">
        <v>0.42</v>
      </c>
      <c r="E105">
        <v>3.51</v>
      </c>
      <c r="F105">
        <v>9.26</v>
      </c>
      <c r="H105">
        <f t="array" ref="H105">LN(B105/B104)</f>
        <v>3.5553448383661243E-2</v>
      </c>
      <c r="I105">
        <f t="array" ref="I105">LN(C105/C104)</f>
        <v>2.2402603999137138E-2</v>
      </c>
      <c r="J105">
        <f t="array" ref="J105">LN(D105/D104)</f>
        <v>4.8790164169431834E-2</v>
      </c>
      <c r="K105">
        <f t="array" ref="K105">LN(E105/E104)</f>
        <v>1.7241806434505954E-2</v>
      </c>
      <c r="L105">
        <f t="array" ref="L105">LN(F105/F104)</f>
        <v>3.9652771919993786E-2</v>
      </c>
    </row>
    <row r="106" spans="1:12" x14ac:dyDescent="0.3">
      <c r="A106" s="57">
        <v>40326</v>
      </c>
      <c r="B106">
        <v>15.35</v>
      </c>
      <c r="C106">
        <v>19.39</v>
      </c>
      <c r="D106">
        <v>0.42</v>
      </c>
      <c r="E106">
        <v>3.54</v>
      </c>
      <c r="F106">
        <v>9.0399999999999991</v>
      </c>
      <c r="H106">
        <f t="array" ref="H106">LN(B106/B105)</f>
        <v>-7.140569126069838E-3</v>
      </c>
      <c r="I106">
        <f t="array" ref="I106">LN(C106/C105)</f>
        <v>-1.0309279263584293E-3</v>
      </c>
      <c r="J106">
        <f t="array" ref="J106">LN(D106/D105)</f>
        <v>0</v>
      </c>
      <c r="K106">
        <f t="array" ref="K106">LN(E106/E105)</f>
        <v>8.5106896679086105E-3</v>
      </c>
      <c r="L106">
        <f t="array" ref="L106">LN(F106/F105)</f>
        <v>-2.4044874254002917E-2</v>
      </c>
    </row>
    <row r="107" spans="1:12" x14ac:dyDescent="0.3">
      <c r="A107" s="57">
        <v>40329</v>
      </c>
      <c r="B107">
        <v>15.2</v>
      </c>
      <c r="C107">
        <v>19.61</v>
      </c>
      <c r="D107">
        <v>0.43</v>
      </c>
      <c r="E107">
        <v>3.58</v>
      </c>
      <c r="F107">
        <v>8.94</v>
      </c>
      <c r="H107">
        <f t="array" ref="H107">LN(B107/B106)</f>
        <v>-9.820046180975461E-3</v>
      </c>
      <c r="I107">
        <f t="array" ref="I107">LN(C107/C106)</f>
        <v>1.1282170953694444E-2</v>
      </c>
      <c r="J107">
        <f t="array" ref="J107">LN(D107/D106)</f>
        <v>2.3530497410194036E-2</v>
      </c>
      <c r="K107">
        <f t="array" ref="K107">LN(E107/E106)</f>
        <v>1.123607326692597E-2</v>
      </c>
      <c r="L107">
        <f t="array" ref="L107">LN(F107/F106)</f>
        <v>-1.1123585218662316E-2</v>
      </c>
    </row>
    <row r="108" spans="1:12" x14ac:dyDescent="0.3">
      <c r="A108" s="57">
        <v>40330</v>
      </c>
      <c r="B108">
        <v>15.28</v>
      </c>
      <c r="C108">
        <v>19.45</v>
      </c>
      <c r="D108">
        <v>0.43</v>
      </c>
      <c r="E108">
        <v>3.58</v>
      </c>
      <c r="F108">
        <v>8.82</v>
      </c>
      <c r="H108">
        <f t="array" ref="H108">LN(B108/B107)</f>
        <v>5.249355886143745E-3</v>
      </c>
      <c r="I108">
        <f t="array" ref="I108">LN(C108/C107)</f>
        <v>-8.1925701437996733E-3</v>
      </c>
      <c r="J108">
        <f t="array" ref="J108">LN(D108/D107)</f>
        <v>0</v>
      </c>
      <c r="K108">
        <f t="array" ref="K108">LN(E108/E107)</f>
        <v>0</v>
      </c>
      <c r="L108">
        <f t="array" ref="L108">LN(F108/F107)</f>
        <v>-1.3513719166722707E-2</v>
      </c>
    </row>
    <row r="109" spans="1:12" x14ac:dyDescent="0.3">
      <c r="A109" s="57">
        <v>40331</v>
      </c>
      <c r="B109">
        <v>15.15</v>
      </c>
      <c r="C109">
        <v>19.940000000000001</v>
      </c>
      <c r="D109">
        <v>0.44</v>
      </c>
      <c r="E109">
        <v>3.61</v>
      </c>
      <c r="F109">
        <v>8.69</v>
      </c>
      <c r="H109">
        <f t="array" ref="H109">LN(B109/B108)</f>
        <v>-8.5442517829962296E-3</v>
      </c>
      <c r="I109">
        <f t="array" ref="I109">LN(C109/C108)</f>
        <v>2.4880694469236977E-2</v>
      </c>
      <c r="J109">
        <f t="array" ref="J109">LN(D109/D108)</f>
        <v>2.2989518224698781E-2</v>
      </c>
      <c r="K109">
        <f t="array" ref="K109">LN(E109/E108)</f>
        <v>8.3449719321804679E-3</v>
      </c>
      <c r="L109">
        <f t="array" ref="L109">LN(F109/F108)</f>
        <v>-1.4848930741399357E-2</v>
      </c>
    </row>
    <row r="110" spans="1:12" x14ac:dyDescent="0.3">
      <c r="A110" s="57">
        <v>40332</v>
      </c>
      <c r="B110">
        <v>15.54</v>
      </c>
      <c r="C110">
        <v>20.43</v>
      </c>
      <c r="D110">
        <v>0.45</v>
      </c>
      <c r="E110">
        <v>3.65</v>
      </c>
      <c r="F110">
        <v>8.74</v>
      </c>
      <c r="H110">
        <f t="array" ref="H110">LN(B110/B109)</f>
        <v>2.5416812984123256E-2</v>
      </c>
      <c r="I110">
        <f t="array" ref="I110">LN(C110/C109)</f>
        <v>2.4276644295838385E-2</v>
      </c>
      <c r="J110">
        <f t="array" ref="J110">LN(D110/D109)</f>
        <v>2.2472855852058576E-2</v>
      </c>
      <c r="K110">
        <f t="array" ref="K110">LN(E110/E109)</f>
        <v>1.1019395249610698E-2</v>
      </c>
      <c r="L110">
        <f t="array" ref="L110">LN(F110/F109)</f>
        <v>5.7372503901435929E-3</v>
      </c>
    </row>
    <row r="111" spans="1:12" x14ac:dyDescent="0.3">
      <c r="A111" s="57">
        <v>40333</v>
      </c>
      <c r="B111">
        <v>14.95</v>
      </c>
      <c r="C111">
        <v>20.3</v>
      </c>
      <c r="D111">
        <v>0.45</v>
      </c>
      <c r="E111">
        <v>3.57</v>
      </c>
      <c r="F111">
        <v>8.36</v>
      </c>
      <c r="H111">
        <f t="array" ref="H111">LN(B111/B110)</f>
        <v>-3.8706045102805911E-2</v>
      </c>
      <c r="I111">
        <f t="array" ref="I111">LN(C111/C110)</f>
        <v>-6.3835227817890172E-3</v>
      </c>
      <c r="J111">
        <f t="array" ref="J111">LN(D111/D110)</f>
        <v>0</v>
      </c>
      <c r="K111">
        <f t="array" ref="K111">LN(E111/E110)</f>
        <v>-2.2161571802852449E-2</v>
      </c>
      <c r="L111">
        <f t="array" ref="L111">LN(F111/F110)</f>
        <v>-4.4451762570833921E-2</v>
      </c>
    </row>
    <row r="112" spans="1:12" x14ac:dyDescent="0.3">
      <c r="A112" s="57">
        <v>40336</v>
      </c>
      <c r="B112">
        <v>14.96</v>
      </c>
      <c r="C112">
        <v>20.48</v>
      </c>
      <c r="D112">
        <v>0.45</v>
      </c>
      <c r="E112">
        <v>3.62</v>
      </c>
      <c r="F112">
        <v>8.16</v>
      </c>
      <c r="H112">
        <f t="array" ref="H112">LN(B112/B111)</f>
        <v>6.6867270963588384E-4</v>
      </c>
      <c r="I112">
        <f t="array" ref="I112">LN(C112/C111)</f>
        <v>8.82791412356531E-3</v>
      </c>
      <c r="J112">
        <f t="array" ref="J112">LN(D112/D111)</f>
        <v>0</v>
      </c>
      <c r="K112">
        <f t="array" ref="K112">LN(E112/E111)</f>
        <v>1.390843004613215E-2</v>
      </c>
      <c r="L112">
        <f t="array" ref="L112">LN(F112/F111)</f>
        <v>-2.4214258120594512E-2</v>
      </c>
    </row>
    <row r="113" spans="1:12" x14ac:dyDescent="0.3">
      <c r="A113" s="57">
        <v>40337</v>
      </c>
      <c r="B113">
        <v>14.92</v>
      </c>
      <c r="C113">
        <v>20.57</v>
      </c>
      <c r="D113">
        <v>0.44</v>
      </c>
      <c r="E113">
        <v>3.55</v>
      </c>
      <c r="F113">
        <v>8.1</v>
      </c>
      <c r="H113">
        <f t="array" ref="H113">LN(B113/B112)</f>
        <v>-2.6773777707164029E-3</v>
      </c>
      <c r="I113">
        <f t="array" ref="I113">LN(C113/C112)</f>
        <v>4.3849034935587649E-3</v>
      </c>
      <c r="J113">
        <f t="array" ref="J113">LN(D113/D112)</f>
        <v>-2.2472855852058628E-2</v>
      </c>
      <c r="K113">
        <f t="array" ref="K113">LN(E113/E112)</f>
        <v>-1.9526422350355378E-2</v>
      </c>
      <c r="L113">
        <f t="array" ref="L113">LN(F113/F112)</f>
        <v>-7.3801072976226456E-3</v>
      </c>
    </row>
    <row r="114" spans="1:12" x14ac:dyDescent="0.3">
      <c r="A114" s="57">
        <v>40338</v>
      </c>
      <c r="B114">
        <v>15.14</v>
      </c>
      <c r="C114">
        <v>20.76</v>
      </c>
      <c r="D114">
        <v>0.46</v>
      </c>
      <c r="E114">
        <v>3.68</v>
      </c>
      <c r="F114">
        <v>8.52</v>
      </c>
      <c r="H114">
        <f t="array" ref="H114">LN(B114/B113)</f>
        <v>1.4637653233688045E-2</v>
      </c>
      <c r="I114">
        <f t="array" ref="I114">LN(C114/C113)</f>
        <v>9.1943546328220448E-3</v>
      </c>
      <c r="J114">
        <f t="array" ref="J114">LN(D114/D113)</f>
        <v>4.4451762570833796E-2</v>
      </c>
      <c r="K114">
        <f t="array" ref="K114">LN(E114/E113)</f>
        <v>3.5965148693515303E-2</v>
      </c>
      <c r="L114">
        <f t="array" ref="L114">LN(F114/F113)</f>
        <v>5.0552279162831247E-2</v>
      </c>
    </row>
    <row r="115" spans="1:12" x14ac:dyDescent="0.3">
      <c r="A115" s="57">
        <v>40339</v>
      </c>
      <c r="B115">
        <v>15.23</v>
      </c>
      <c r="C115">
        <v>21.2</v>
      </c>
      <c r="D115">
        <v>0.47</v>
      </c>
      <c r="E115">
        <v>3.81</v>
      </c>
      <c r="F115">
        <v>8.6999999999999993</v>
      </c>
      <c r="H115">
        <f t="array" ref="H115">LN(B115/B114)</f>
        <v>5.9269188977677661E-3</v>
      </c>
      <c r="I115">
        <f t="array" ref="I115">LN(C115/C114)</f>
        <v>2.097312338027885E-2</v>
      </c>
      <c r="J115">
        <f t="array" ref="J115">LN(D115/D114)</f>
        <v>2.1506205220963463E-2</v>
      </c>
      <c r="K115">
        <f t="array" ref="K115">LN(E115/E114)</f>
        <v>3.4716436957770026E-2</v>
      </c>
      <c r="L115">
        <f t="array" ref="L115">LN(F115/F114)</f>
        <v>2.0906684819313643E-2</v>
      </c>
    </row>
    <row r="116" spans="1:12" x14ac:dyDescent="0.3">
      <c r="A116" s="57">
        <v>40340</v>
      </c>
      <c r="B116">
        <v>15.37</v>
      </c>
      <c r="C116">
        <v>21.18</v>
      </c>
      <c r="D116">
        <v>0.47</v>
      </c>
      <c r="E116">
        <v>3.81</v>
      </c>
      <c r="F116">
        <v>8.8000000000000007</v>
      </c>
      <c r="H116">
        <f t="array" ref="H116">LN(B116/B115)</f>
        <v>9.1503906434340296E-3</v>
      </c>
      <c r="I116">
        <f t="array" ref="I116">LN(C116/C115)</f>
        <v>-9.4384150470631304E-4</v>
      </c>
      <c r="J116">
        <f t="array" ref="J116">LN(D116/D115)</f>
        <v>0</v>
      </c>
      <c r="K116">
        <f t="array" ref="K116">LN(E116/E115)</f>
        <v>0</v>
      </c>
      <c r="L116">
        <f t="array" ref="L116">LN(F116/F115)</f>
        <v>1.142869582362285E-2</v>
      </c>
    </row>
    <row r="117" spans="1:12" x14ac:dyDescent="0.3">
      <c r="A117" s="57">
        <v>40343</v>
      </c>
      <c r="B117">
        <v>15.75</v>
      </c>
      <c r="C117">
        <v>21.15</v>
      </c>
      <c r="D117">
        <v>0.49</v>
      </c>
      <c r="E117">
        <v>3.93</v>
      </c>
      <c r="F117">
        <v>8.99</v>
      </c>
      <c r="H117">
        <f t="array" ref="H117">LN(B117/B116)</f>
        <v>2.4422807721137654E-2</v>
      </c>
      <c r="I117">
        <f t="array" ref="I117">LN(C117/C116)</f>
        <v>-1.4174346809735046E-3</v>
      </c>
      <c r="J117">
        <f t="array" ref="J117">LN(D117/D116)</f>
        <v>4.1672696400568081E-2</v>
      </c>
      <c r="K117">
        <f t="array" ref="K117">LN(E117/E116)</f>
        <v>3.1010236742560218E-2</v>
      </c>
      <c r="L117">
        <f t="array" ref="L117">LN(F117/F116)</f>
        <v>2.1361126999368023E-2</v>
      </c>
    </row>
    <row r="118" spans="1:12" x14ac:dyDescent="0.3">
      <c r="A118" s="57">
        <v>40344</v>
      </c>
      <c r="B118">
        <v>16.02</v>
      </c>
      <c r="C118">
        <v>21.4</v>
      </c>
      <c r="D118">
        <v>0.49</v>
      </c>
      <c r="E118">
        <v>4.01</v>
      </c>
      <c r="F118">
        <v>9.1199999999999992</v>
      </c>
      <c r="H118">
        <f t="array" ref="H118">LN(B118/B117)</f>
        <v>1.6997576368571077E-2</v>
      </c>
      <c r="I118">
        <f t="array" ref="I118">LN(C118/C117)</f>
        <v>1.175101653551873E-2</v>
      </c>
      <c r="J118">
        <f t="array" ref="J118">LN(D118/D117)</f>
        <v>0</v>
      </c>
      <c r="K118">
        <f t="array" ref="K118">LN(E118/E117)</f>
        <v>2.0151815437307912E-2</v>
      </c>
      <c r="L118">
        <f t="array" ref="L118">LN(F118/F117)</f>
        <v>1.4356955602710974E-2</v>
      </c>
    </row>
    <row r="119" spans="1:12" x14ac:dyDescent="0.3">
      <c r="A119" s="57">
        <v>40345</v>
      </c>
      <c r="B119">
        <v>16.239999999999998</v>
      </c>
      <c r="C119">
        <v>21.44</v>
      </c>
      <c r="D119">
        <v>0.48</v>
      </c>
      <c r="E119">
        <v>3.92</v>
      </c>
      <c r="F119">
        <v>8.85</v>
      </c>
      <c r="H119">
        <f t="array" ref="H119">LN(B119/B118)</f>
        <v>1.3639393093318764E-2</v>
      </c>
      <c r="I119">
        <f t="array" ref="I119">LN(C119/C118)</f>
        <v>1.8674141747954624E-3</v>
      </c>
      <c r="J119">
        <f t="array" ref="J119">LN(D119/D118)</f>
        <v>-2.0619287202735703E-2</v>
      </c>
      <c r="K119">
        <f t="array" ref="K119">LN(E119/E118)</f>
        <v>-2.2699587516106581E-2</v>
      </c>
      <c r="L119">
        <f t="array" ref="L119">LN(F119/F118)</f>
        <v>-3.0052345066401823E-2</v>
      </c>
    </row>
    <row r="120" spans="1:12" x14ac:dyDescent="0.3">
      <c r="A120" s="57">
        <v>40346</v>
      </c>
      <c r="B120">
        <v>16.149999999999999</v>
      </c>
      <c r="C120">
        <v>21.35</v>
      </c>
      <c r="D120">
        <v>0.48</v>
      </c>
      <c r="E120">
        <v>4.01</v>
      </c>
      <c r="F120">
        <v>8.89</v>
      </c>
      <c r="H120">
        <f t="array" ref="H120">LN(B120/B119)</f>
        <v>-5.5572850648663531E-3</v>
      </c>
      <c r="I120">
        <f t="array" ref="I120">LN(C120/C119)</f>
        <v>-4.2065965279676418E-3</v>
      </c>
      <c r="J120">
        <f t="array" ref="J120">LN(D120/D119)</f>
        <v>0</v>
      </c>
      <c r="K120">
        <f t="array" ref="K120">LN(E120/E119)</f>
        <v>2.2699587516106536E-2</v>
      </c>
      <c r="L120">
        <f t="array" ref="L120">LN(F120/F119)</f>
        <v>4.5095905059750639E-3</v>
      </c>
    </row>
    <row r="121" spans="1:12" x14ac:dyDescent="0.3">
      <c r="A121" s="57">
        <v>40347</v>
      </c>
      <c r="B121">
        <v>16.02</v>
      </c>
      <c r="C121">
        <v>21.34</v>
      </c>
      <c r="D121">
        <v>0.48</v>
      </c>
      <c r="E121">
        <v>3.99</v>
      </c>
      <c r="F121">
        <v>8.94</v>
      </c>
      <c r="H121">
        <f t="array" ref="H121">LN(B121/B120)</f>
        <v>-8.082108028452344E-3</v>
      </c>
      <c r="I121">
        <f t="array" ref="I121">LN(C121/C120)</f>
        <v>-4.6849380102634226E-4</v>
      </c>
      <c r="J121">
        <f t="array" ref="J121">LN(D121/D120)</f>
        <v>0</v>
      </c>
      <c r="K121">
        <f t="array" ref="K121">LN(E121/E120)</f>
        <v>-5.0000104167056405E-3</v>
      </c>
      <c r="L121">
        <f t="array" ref="L121">LN(F121/F120)</f>
        <v>5.6085396596093958E-3</v>
      </c>
    </row>
    <row r="122" spans="1:12" x14ac:dyDescent="0.3">
      <c r="A122" s="57">
        <v>40350</v>
      </c>
      <c r="B122">
        <v>16.23</v>
      </c>
      <c r="C122">
        <v>21.32</v>
      </c>
      <c r="D122">
        <v>0.49</v>
      </c>
      <c r="E122">
        <v>4.0199999999999996</v>
      </c>
      <c r="F122">
        <v>9.09</v>
      </c>
      <c r="H122">
        <f t="array" ref="H122">LN(B122/B121)</f>
        <v>1.3023439886286823E-2</v>
      </c>
      <c r="I122">
        <f t="array" ref="I122">LN(C122/C121)</f>
        <v>-9.3764657596350344E-4</v>
      </c>
      <c r="J122">
        <f t="array" ref="J122">LN(D122/D121)</f>
        <v>2.061928720273561E-2</v>
      </c>
      <c r="K122">
        <f t="array" ref="K122">LN(E122/E121)</f>
        <v>7.4906717291574384E-3</v>
      </c>
      <c r="L122">
        <f t="array" ref="L122">LN(F122/F121)</f>
        <v>1.6639319003964724E-2</v>
      </c>
    </row>
    <row r="123" spans="1:12" x14ac:dyDescent="0.3">
      <c r="A123" s="57">
        <v>40351</v>
      </c>
      <c r="B123">
        <v>16.25</v>
      </c>
      <c r="C123">
        <v>21.53</v>
      </c>
      <c r="D123">
        <v>0.49</v>
      </c>
      <c r="E123">
        <v>4.03</v>
      </c>
      <c r="F123">
        <v>8.98</v>
      </c>
      <c r="H123">
        <f t="array" ref="H123">LN(B123/B122)</f>
        <v>1.2315272492465145E-3</v>
      </c>
      <c r="I123">
        <f t="array" ref="I123">LN(C123/C122)</f>
        <v>9.8017120786279815E-3</v>
      </c>
      <c r="J123">
        <f t="array" ref="J123">LN(D123/D122)</f>
        <v>0</v>
      </c>
      <c r="K123">
        <f t="array" ref="K123">LN(E123/E122)</f>
        <v>2.4844733276621869E-3</v>
      </c>
      <c r="L123">
        <f t="array" ref="L123">LN(F123/F122)</f>
        <v>-1.2175025875279192E-2</v>
      </c>
    </row>
    <row r="124" spans="1:12" x14ac:dyDescent="0.3">
      <c r="A124" s="57">
        <v>40352</v>
      </c>
      <c r="B124">
        <v>15.95</v>
      </c>
      <c r="C124">
        <v>21.26</v>
      </c>
      <c r="D124">
        <v>0.47</v>
      </c>
      <c r="E124">
        <v>3.98</v>
      </c>
      <c r="F124">
        <v>8.83</v>
      </c>
      <c r="H124">
        <f t="array" ref="H124">LN(B124/B123)</f>
        <v>-1.8634079544892983E-2</v>
      </c>
      <c r="I124">
        <f t="array" ref="I124">LN(C124/C123)</f>
        <v>-1.2619938462469721E-2</v>
      </c>
      <c r="J124">
        <f t="array" ref="J124">LN(D124/D123)</f>
        <v>-4.1672696400568074E-2</v>
      </c>
      <c r="K124">
        <f t="array" ref="K124">LN(E124/E123)</f>
        <v>-1.2484556662245396E-2</v>
      </c>
      <c r="L124">
        <f t="array" ref="L124">LN(F124/F123)</f>
        <v>-1.6844867698239625E-2</v>
      </c>
    </row>
    <row r="125" spans="1:12" x14ac:dyDescent="0.3">
      <c r="A125" s="57">
        <v>40353</v>
      </c>
      <c r="B125">
        <v>15.65</v>
      </c>
      <c r="C125">
        <v>20.88</v>
      </c>
      <c r="D125">
        <v>0.47</v>
      </c>
      <c r="E125">
        <v>3.9</v>
      </c>
      <c r="F125">
        <v>8.48</v>
      </c>
      <c r="H125">
        <f t="array" ref="H125">LN(B125/B124)</f>
        <v>-1.8987912244691343E-2</v>
      </c>
      <c r="I125">
        <f t="array" ref="I125">LN(C125/C124)</f>
        <v>-1.8035609899364077E-2</v>
      </c>
      <c r="J125">
        <f t="array" ref="J125">LN(D125/D124)</f>
        <v>0</v>
      </c>
      <c r="K125">
        <f t="array" ref="K125">LN(E125/E124)</f>
        <v>-2.0305266160745569E-2</v>
      </c>
      <c r="L125">
        <f t="array" ref="L125">LN(F125/F124)</f>
        <v>-4.0444564812056868E-2</v>
      </c>
    </row>
    <row r="126" spans="1:12" x14ac:dyDescent="0.3">
      <c r="A126" s="57">
        <v>40354</v>
      </c>
      <c r="B126">
        <v>15.5</v>
      </c>
      <c r="C126">
        <v>20.260000000000002</v>
      </c>
      <c r="D126">
        <v>0.46</v>
      </c>
      <c r="E126">
        <v>3.85</v>
      </c>
      <c r="F126">
        <v>8.4700000000000006</v>
      </c>
      <c r="H126">
        <f t="array" ref="H126">LN(B126/B125)</f>
        <v>-9.6308930609613E-3</v>
      </c>
      <c r="I126">
        <f t="array" ref="I126">LN(C126/C125)</f>
        <v>-3.0143264193900562E-2</v>
      </c>
      <c r="J126">
        <f t="array" ref="J126">LN(D126/D125)</f>
        <v>-2.1506205220963505E-2</v>
      </c>
      <c r="K126">
        <f t="array" ref="K126">LN(E126/E125)</f>
        <v>-1.2903404835907841E-2</v>
      </c>
      <c r="L126">
        <f t="array" ref="L126">LN(F126/F125)</f>
        <v>-1.1799411398486367E-3</v>
      </c>
    </row>
    <row r="127" spans="1:12" x14ac:dyDescent="0.3">
      <c r="A127" s="57">
        <v>40357</v>
      </c>
      <c r="B127">
        <v>15.7</v>
      </c>
      <c r="C127">
        <v>20.63</v>
      </c>
      <c r="D127">
        <v>0.48</v>
      </c>
      <c r="E127">
        <v>3.93</v>
      </c>
      <c r="F127">
        <v>8.6999999999999993</v>
      </c>
      <c r="H127">
        <f t="array" ref="H127">LN(B127/B126)</f>
        <v>1.2820688429061469E-2</v>
      </c>
      <c r="I127">
        <f t="array" ref="I127">LN(C127/C126)</f>
        <v>1.8097828262622951E-2</v>
      </c>
      <c r="J127">
        <f t="array" ref="J127">LN(D127/D126)</f>
        <v>4.2559614418795903E-2</v>
      </c>
      <c r="K127">
        <f t="array" ref="K127">LN(E127/E126)</f>
        <v>2.056627758147702E-2</v>
      </c>
      <c r="L127">
        <f t="array" ref="L127">LN(F127/F126)</f>
        <v>2.6792516996574891E-2</v>
      </c>
    </row>
    <row r="128" spans="1:12" x14ac:dyDescent="0.3">
      <c r="A128" s="57">
        <v>40358</v>
      </c>
      <c r="B128">
        <v>15.13</v>
      </c>
      <c r="C128">
        <v>20.079999999999998</v>
      </c>
      <c r="D128">
        <v>0.46</v>
      </c>
      <c r="E128">
        <v>3.72</v>
      </c>
      <c r="F128">
        <v>8.2799999999999994</v>
      </c>
      <c r="H128">
        <f t="array" ref="H128">LN(B128/B127)</f>
        <v>-3.6981184553997702E-2</v>
      </c>
      <c r="I128">
        <f t="array" ref="I128">LN(C128/C127)</f>
        <v>-2.7022032259632067E-2</v>
      </c>
      <c r="J128">
        <f t="array" ref="J128">LN(D128/D127)</f>
        <v>-4.2559614418795889E-2</v>
      </c>
      <c r="K128">
        <f t="array" ref="K128">LN(E128/E127)</f>
        <v>-5.4915757596114653E-2</v>
      </c>
      <c r="L128">
        <f t="array" ref="L128">LN(F128/F127)</f>
        <v>-4.9480057263369695E-2</v>
      </c>
    </row>
    <row r="129" spans="1:12" x14ac:dyDescent="0.3">
      <c r="A129" s="57">
        <v>40359</v>
      </c>
      <c r="B129">
        <v>15.19</v>
      </c>
      <c r="C129">
        <v>19.940000000000001</v>
      </c>
      <c r="D129">
        <v>0.46</v>
      </c>
      <c r="E129">
        <v>3.86</v>
      </c>
      <c r="F129">
        <v>8.2799999999999994</v>
      </c>
      <c r="H129">
        <f t="array" ref="H129">LN(B129/B128)</f>
        <v>3.9577888074167518E-3</v>
      </c>
      <c r="I129">
        <f t="array" ref="I129">LN(C129/C128)</f>
        <v>-6.996530289836057E-3</v>
      </c>
      <c r="J129">
        <f t="array" ref="J129">LN(D129/D128)</f>
        <v>0</v>
      </c>
      <c r="K129">
        <f t="array" ref="K129">LN(E129/E128)</f>
        <v>3.6943515191684276E-2</v>
      </c>
      <c r="L129">
        <f t="array" ref="L129">LN(F129/F128)</f>
        <v>0</v>
      </c>
    </row>
    <row r="130" spans="1:12" x14ac:dyDescent="0.3">
      <c r="A130" s="57">
        <v>40360</v>
      </c>
      <c r="B130">
        <v>14.71</v>
      </c>
      <c r="C130">
        <v>18.8</v>
      </c>
      <c r="D130">
        <v>0.44</v>
      </c>
      <c r="E130">
        <v>3.78</v>
      </c>
      <c r="F130">
        <v>8.0299999999999994</v>
      </c>
      <c r="H130">
        <f t="array" ref="H130">LN(B130/B129)</f>
        <v>-3.2109781994335194E-2</v>
      </c>
      <c r="I130">
        <f t="array" ref="I130">LN(C130/C129)</f>
        <v>-5.8870894697788757E-2</v>
      </c>
      <c r="J130">
        <f t="array" ref="J130">LN(D130/D129)</f>
        <v>-4.4451762570833921E-2</v>
      </c>
      <c r="K130">
        <f t="array" ref="K130">LN(E130/E129)</f>
        <v>-2.0943173845243249E-2</v>
      </c>
      <c r="L130">
        <f t="array" ref="L130">LN(F130/F129)</f>
        <v>-3.0658440438498042E-2</v>
      </c>
    </row>
    <row r="131" spans="1:12" x14ac:dyDescent="0.3">
      <c r="A131" s="57">
        <v>40361</v>
      </c>
      <c r="B131">
        <v>14.91</v>
      </c>
      <c r="C131">
        <v>18.96</v>
      </c>
      <c r="D131">
        <v>0.44</v>
      </c>
      <c r="E131">
        <v>3.71</v>
      </c>
      <c r="F131">
        <v>8.02</v>
      </c>
      <c r="H131">
        <f t="array" ref="H131">LN(B131/B130)</f>
        <v>1.3504594163300764E-2</v>
      </c>
      <c r="I131">
        <f t="array" ref="I131">LN(C131/C130)</f>
        <v>8.4746269909722356E-3</v>
      </c>
      <c r="J131">
        <f t="array" ref="J131">LN(D131/D130)</f>
        <v>0</v>
      </c>
      <c r="K131">
        <f t="array" ref="K131">LN(E131/E130)</f>
        <v>-1.8692133012152522E-2</v>
      </c>
      <c r="L131">
        <f t="array" ref="L131">LN(F131/F130)</f>
        <v>-1.2461060802471829E-3</v>
      </c>
    </row>
    <row r="132" spans="1:12" x14ac:dyDescent="0.3">
      <c r="A132" s="57">
        <v>40364</v>
      </c>
      <c r="B132">
        <v>14.77</v>
      </c>
      <c r="C132">
        <v>18.73</v>
      </c>
      <c r="D132">
        <v>0.45</v>
      </c>
      <c r="E132">
        <v>3.76</v>
      </c>
      <c r="F132">
        <v>7.99</v>
      </c>
      <c r="H132">
        <f t="array" ref="H132">LN(B132/B131)</f>
        <v>-9.4340322333586416E-3</v>
      </c>
      <c r="I132">
        <f t="array" ref="I132">LN(C132/C131)</f>
        <v>-1.2204980370878591E-2</v>
      </c>
      <c r="J132">
        <f t="array" ref="J132">LN(D132/D131)</f>
        <v>2.2472855852058576E-2</v>
      </c>
      <c r="K132">
        <f t="array" ref="K132">LN(E132/E131)</f>
        <v>1.3387080782459279E-2</v>
      </c>
      <c r="L132">
        <f t="array" ref="L132">LN(F132/F131)</f>
        <v>-3.7476621002397615E-3</v>
      </c>
    </row>
    <row r="133" spans="1:12" x14ac:dyDescent="0.3">
      <c r="A133" s="57">
        <v>40365</v>
      </c>
      <c r="B133">
        <v>15.04</v>
      </c>
      <c r="C133">
        <v>19.11</v>
      </c>
      <c r="D133">
        <v>0.46</v>
      </c>
      <c r="E133">
        <v>3.9</v>
      </c>
      <c r="F133">
        <v>8.1999999999999993</v>
      </c>
      <c r="H133">
        <f t="array" ref="H133">LN(B133/B132)</f>
        <v>1.8115221978405285E-2</v>
      </c>
      <c r="I133">
        <f t="array" ref="I133">LN(C133/C132)</f>
        <v>2.0085241796184421E-2</v>
      </c>
      <c r="J133">
        <f t="array" ref="J133">LN(D133/D132)</f>
        <v>2.1978906718775167E-2</v>
      </c>
      <c r="K133">
        <f t="array" ref="K133">LN(E133/E132)</f>
        <v>3.6557595733797729E-2</v>
      </c>
      <c r="L133">
        <f t="array" ref="L133">LN(F133/F132)</f>
        <v>2.594339449202402E-2</v>
      </c>
    </row>
    <row r="134" spans="1:12" x14ac:dyDescent="0.3">
      <c r="A134" s="57">
        <v>40366</v>
      </c>
      <c r="B134">
        <v>15.34</v>
      </c>
      <c r="C134">
        <v>19.149999999999999</v>
      </c>
      <c r="D134">
        <v>0.47</v>
      </c>
      <c r="E134">
        <v>4.03</v>
      </c>
      <c r="F134">
        <v>8.06</v>
      </c>
      <c r="H134">
        <f t="array" ref="H134">LN(B134/B133)</f>
        <v>1.9750477417416302E-2</v>
      </c>
      <c r="I134">
        <f t="array" ref="I134">LN(C134/C133)</f>
        <v>2.090957374473193E-3</v>
      </c>
      <c r="J134">
        <f t="array" ref="J134">LN(D134/D133)</f>
        <v>2.1506205220963463E-2</v>
      </c>
      <c r="K134">
        <f t="array" ref="K134">LN(E134/E133)</f>
        <v>3.278982282299097E-2</v>
      </c>
      <c r="L134">
        <f t="array" ref="L134">LN(F134/F133)</f>
        <v>-1.7220597751670407E-2</v>
      </c>
    </row>
    <row r="135" spans="1:12" x14ac:dyDescent="0.3">
      <c r="A135" s="57">
        <v>40367</v>
      </c>
      <c r="B135">
        <v>15.43</v>
      </c>
      <c r="C135">
        <v>19.34</v>
      </c>
      <c r="D135">
        <v>0.47</v>
      </c>
      <c r="E135">
        <v>3.98</v>
      </c>
      <c r="F135">
        <v>8.15</v>
      </c>
      <c r="H135">
        <f t="array" ref="H135">LN(B135/B134)</f>
        <v>5.8498704359593789E-3</v>
      </c>
      <c r="I135">
        <f t="array" ref="I135">LN(C135/C134)</f>
        <v>9.8727743984932982E-3</v>
      </c>
      <c r="J135">
        <f t="array" ref="J135">LN(D135/D134)</f>
        <v>0</v>
      </c>
      <c r="K135">
        <f t="array" ref="K135">LN(E135/E134)</f>
        <v>-1.2484556662245396E-2</v>
      </c>
      <c r="L135">
        <f t="array" ref="L135">LN(F135/F134)</f>
        <v>1.1104370734234356E-2</v>
      </c>
    </row>
    <row r="136" spans="1:12" x14ac:dyDescent="0.3">
      <c r="A136" s="57">
        <v>40368</v>
      </c>
      <c r="B136">
        <v>15.54</v>
      </c>
      <c r="C136">
        <v>19.5</v>
      </c>
      <c r="D136">
        <v>0.48</v>
      </c>
      <c r="E136">
        <v>4.01</v>
      </c>
      <c r="F136">
        <v>8.1300000000000008</v>
      </c>
      <c r="H136">
        <f t="array" ref="H136">LN(B136/B135)</f>
        <v>7.1036785644318012E-3</v>
      </c>
      <c r="I136">
        <f t="array" ref="I136">LN(C136/C135)</f>
        <v>8.2389755445528619E-3</v>
      </c>
      <c r="J136">
        <f t="array" ref="J136">LN(D136/D135)</f>
        <v>2.1053409197832263E-2</v>
      </c>
      <c r="K136">
        <f t="array" ref="K136">LN(E136/E135)</f>
        <v>7.5094220221313479E-3</v>
      </c>
      <c r="L136">
        <f t="array" ref="L136">LN(F136/F135)</f>
        <v>-2.4570036930521028E-3</v>
      </c>
    </row>
    <row r="137" spans="1:12" x14ac:dyDescent="0.3">
      <c r="A137" s="57">
        <v>40371</v>
      </c>
      <c r="B137">
        <v>15.6</v>
      </c>
      <c r="C137">
        <v>19.440000000000001</v>
      </c>
      <c r="D137">
        <v>0.48</v>
      </c>
      <c r="E137">
        <v>4.04</v>
      </c>
      <c r="F137">
        <v>8.09</v>
      </c>
      <c r="H137">
        <f t="array" ref="H137">LN(B137/B136)</f>
        <v>3.8535693159899723E-3</v>
      </c>
      <c r="I137">
        <f t="array" ref="I137">LN(C137/C136)</f>
        <v>-3.0816665374080007E-3</v>
      </c>
      <c r="J137">
        <f t="array" ref="J137">LN(D137/D136)</f>
        <v>0</v>
      </c>
      <c r="K137">
        <f t="array" ref="K137">LN(E137/E136)</f>
        <v>7.4534506545809722E-3</v>
      </c>
      <c r="L137">
        <f t="array" ref="L137">LN(F137/F136)</f>
        <v>-4.9321924893190585E-3</v>
      </c>
    </row>
    <row r="138" spans="1:12" x14ac:dyDescent="0.3">
      <c r="A138" s="57">
        <v>40372</v>
      </c>
      <c r="B138">
        <v>15.84</v>
      </c>
      <c r="C138">
        <v>20.03</v>
      </c>
      <c r="D138">
        <v>0.49</v>
      </c>
      <c r="E138">
        <v>4.0999999999999996</v>
      </c>
      <c r="F138">
        <v>8.3699999999999992</v>
      </c>
      <c r="H138">
        <f t="array" ref="H138">LN(B138/B137)</f>
        <v>1.5267472130788381E-2</v>
      </c>
      <c r="I138">
        <f t="array" ref="I138">LN(C138/C137)</f>
        <v>2.9898350645433964E-2</v>
      </c>
      <c r="J138">
        <f t="array" ref="J138">LN(D138/D137)</f>
        <v>2.061928720273561E-2</v>
      </c>
      <c r="K138">
        <f t="array" ref="K138">LN(E138/E137)</f>
        <v>1.4742281737203431E-2</v>
      </c>
      <c r="L138">
        <f t="array" ref="L138">LN(F138/F137)</f>
        <v>3.402515343098364E-2</v>
      </c>
    </row>
    <row r="139" spans="1:12" x14ac:dyDescent="0.3">
      <c r="A139" s="57">
        <v>40373</v>
      </c>
      <c r="B139">
        <v>15.86</v>
      </c>
      <c r="C139">
        <v>19.64</v>
      </c>
      <c r="D139">
        <v>0.48</v>
      </c>
      <c r="E139">
        <v>4.1100000000000003</v>
      </c>
      <c r="F139">
        <v>8.27</v>
      </c>
      <c r="H139">
        <f t="array" ref="H139">LN(B139/B138)</f>
        <v>1.2618298204221654E-3</v>
      </c>
      <c r="I139">
        <f t="array" ref="I139">LN(C139/C138)</f>
        <v>-1.9662846751407052E-2</v>
      </c>
      <c r="J139">
        <f t="array" ref="J139">LN(D139/D138)</f>
        <v>-2.0619287202735703E-2</v>
      </c>
      <c r="K139">
        <f t="array" ref="K139">LN(E139/E138)</f>
        <v>2.4360547978813426E-3</v>
      </c>
      <c r="L139">
        <f t="array" ref="L139">LN(F139/F138)</f>
        <v>-1.2019375465783933E-2</v>
      </c>
    </row>
    <row r="140" spans="1:12" x14ac:dyDescent="0.3">
      <c r="A140" s="57">
        <v>40374</v>
      </c>
      <c r="B140">
        <v>15.76</v>
      </c>
      <c r="C140">
        <v>19.52</v>
      </c>
      <c r="D140">
        <v>0.48</v>
      </c>
      <c r="E140">
        <v>4.0599999999999996</v>
      </c>
      <c r="F140">
        <v>8.06</v>
      </c>
      <c r="H140">
        <f t="array" ref="H140">LN(B140/B139)</f>
        <v>-6.3251317769688143E-3</v>
      </c>
      <c r="I140">
        <f t="array" ref="I140">LN(C140/C139)</f>
        <v>-6.1287219413734993E-3</v>
      </c>
      <c r="J140">
        <f t="array" ref="J140">LN(D140/D139)</f>
        <v>0</v>
      </c>
      <c r="K140">
        <f t="array" ref="K140">LN(E140/E139)</f>
        <v>-1.2240054894502174E-2</v>
      </c>
      <c r="L140">
        <f t="array" ref="L140">LN(F140/F139)</f>
        <v>-2.572095251706295E-2</v>
      </c>
    </row>
    <row r="141" spans="1:12" x14ac:dyDescent="0.3">
      <c r="A141" s="57">
        <v>40375</v>
      </c>
      <c r="B141">
        <v>15.28</v>
      </c>
      <c r="C141">
        <v>19.18</v>
      </c>
      <c r="D141">
        <v>0.48</v>
      </c>
      <c r="E141">
        <v>3.94</v>
      </c>
      <c r="F141">
        <v>7.97</v>
      </c>
      <c r="H141">
        <f t="array" ref="H141">LN(B141/B140)</f>
        <v>-3.0930300691358614E-2</v>
      </c>
      <c r="I141">
        <f t="array" ref="I141">LN(C141/C140)</f>
        <v>-1.757151152965427E-2</v>
      </c>
      <c r="J141">
        <f t="array" ref="J141">LN(D141/D140)</f>
        <v>0</v>
      </c>
      <c r="K141">
        <f t="array" ref="K141">LN(E141/E140)</f>
        <v>-3.0002250303798789E-2</v>
      </c>
      <c r="L141">
        <f t="array" ref="L141">LN(F141/F140)</f>
        <v>-1.1229063716413303E-2</v>
      </c>
    </row>
    <row r="142" spans="1:12" x14ac:dyDescent="0.3">
      <c r="A142" s="57">
        <v>40378</v>
      </c>
      <c r="B142">
        <v>15.32</v>
      </c>
      <c r="C142">
        <v>18.940000000000001</v>
      </c>
      <c r="D142">
        <v>0.48</v>
      </c>
      <c r="E142">
        <v>3.88</v>
      </c>
      <c r="F142">
        <v>7.86</v>
      </c>
      <c r="H142">
        <f t="array" ref="H142">LN(B142/B141)</f>
        <v>2.6143805740708936E-3</v>
      </c>
      <c r="I142">
        <f t="array" ref="I142">LN(C142/C141)</f>
        <v>-1.2591981697359849E-2</v>
      </c>
      <c r="J142">
        <f t="array" ref="J142">LN(D142/D141)</f>
        <v>0</v>
      </c>
      <c r="K142">
        <f t="array" ref="K142">LN(E142/E141)</f>
        <v>-1.5345569674660421E-2</v>
      </c>
      <c r="L142">
        <f t="array" ref="L142">LN(F142/F141)</f>
        <v>-1.3897886361008438E-2</v>
      </c>
    </row>
    <row r="143" spans="1:12" x14ac:dyDescent="0.3">
      <c r="A143" s="57">
        <v>40379</v>
      </c>
      <c r="B143">
        <v>15.24</v>
      </c>
      <c r="C143">
        <v>18.95</v>
      </c>
      <c r="D143">
        <v>0.47</v>
      </c>
      <c r="E143">
        <v>3.82</v>
      </c>
      <c r="F143">
        <v>7.67</v>
      </c>
      <c r="H143">
        <f t="array" ref="H143">LN(B143/B142)</f>
        <v>-5.235614053945052E-3</v>
      </c>
      <c r="I143">
        <f t="array" ref="I143">LN(C143/C142)</f>
        <v>5.2784377050312241E-4</v>
      </c>
      <c r="J143">
        <f t="array" ref="J143">LN(D143/D142)</f>
        <v>-2.1053409197832381E-2</v>
      </c>
      <c r="K143">
        <f t="array" ref="K143">LN(E143/E142)</f>
        <v>-1.5584731016698316E-2</v>
      </c>
      <c r="L143">
        <f t="array" ref="L143">LN(F143/F142)</f>
        <v>-2.4469991061950382E-2</v>
      </c>
    </row>
    <row r="144" spans="1:12" x14ac:dyDescent="0.3">
      <c r="A144" s="57">
        <v>40380</v>
      </c>
      <c r="B144">
        <v>15.27</v>
      </c>
      <c r="C144">
        <v>19.309999999999999</v>
      </c>
      <c r="D144">
        <v>0.48</v>
      </c>
      <c r="E144">
        <v>3.91</v>
      </c>
      <c r="F144">
        <v>7.72</v>
      </c>
      <c r="H144">
        <f t="array" ref="H144">LN(B144/B143)</f>
        <v>1.9665689720408473E-3</v>
      </c>
      <c r="I144">
        <f t="array" ref="I144">LN(C144/C143)</f>
        <v>1.8819164911987634E-2</v>
      </c>
      <c r="J144">
        <f t="array" ref="J144">LN(D144/D143)</f>
        <v>2.1053409197832263E-2</v>
      </c>
      <c r="K144">
        <f t="array" ref="K144">LN(E144/E143)</f>
        <v>2.3286951378790693E-2</v>
      </c>
      <c r="L144">
        <f t="array" ref="L144">LN(F144/F143)</f>
        <v>6.4977486575199502E-3</v>
      </c>
    </row>
    <row r="145" spans="1:12" x14ac:dyDescent="0.3">
      <c r="A145" s="57">
        <v>40381</v>
      </c>
      <c r="B145">
        <v>15.63</v>
      </c>
      <c r="C145">
        <v>19.87</v>
      </c>
      <c r="D145">
        <v>0.49</v>
      </c>
      <c r="E145">
        <v>3.96</v>
      </c>
      <c r="F145">
        <v>8.01</v>
      </c>
      <c r="H145">
        <f t="array" ref="H145">LN(B145/B144)</f>
        <v>2.3302025202844329E-2</v>
      </c>
      <c r="I145">
        <f t="array" ref="I145">LN(C145/C144)</f>
        <v>2.8587960123302506E-2</v>
      </c>
      <c r="J145">
        <f t="array" ref="J145">LN(D145/D144)</f>
        <v>2.061928720273561E-2</v>
      </c>
      <c r="K145">
        <f t="array" ref="K145">LN(E145/E144)</f>
        <v>1.2706651269114662E-2</v>
      </c>
      <c r="L145">
        <f t="array" ref="L145">LN(F145/F144)</f>
        <v>3.6876397043582962E-2</v>
      </c>
    </row>
    <row r="146" spans="1:12" x14ac:dyDescent="0.3">
      <c r="A146" s="57">
        <v>40382</v>
      </c>
      <c r="B146">
        <v>15.59</v>
      </c>
      <c r="C146">
        <v>20.18</v>
      </c>
      <c r="D146">
        <v>0.49</v>
      </c>
      <c r="E146">
        <v>4</v>
      </c>
      <c r="F146">
        <v>8.06</v>
      </c>
      <c r="H146">
        <f t="array" ref="H146">LN(B146/B145)</f>
        <v>-2.5624613637001614E-3</v>
      </c>
      <c r="I146">
        <f t="array" ref="I146">LN(C146/C145)</f>
        <v>1.5480958361737324E-2</v>
      </c>
      <c r="J146">
        <f t="array" ref="J146">LN(D146/D145)</f>
        <v>0</v>
      </c>
      <c r="K146">
        <f t="array" ref="K146">LN(E146/E145)</f>
        <v>1.0050335853501506E-2</v>
      </c>
      <c r="L146">
        <f t="array" ref="L146">LN(F146/F145)</f>
        <v>6.2227954382690857E-3</v>
      </c>
    </row>
    <row r="147" spans="1:12" x14ac:dyDescent="0.3">
      <c r="A147" s="57">
        <v>40385</v>
      </c>
      <c r="B147">
        <v>15.73</v>
      </c>
      <c r="C147">
        <v>20.6</v>
      </c>
      <c r="D147">
        <v>5.47</v>
      </c>
      <c r="E147">
        <v>3.98</v>
      </c>
      <c r="F147">
        <v>8.09</v>
      </c>
      <c r="H147">
        <f t="array" ref="H147">LN(B147/B146)</f>
        <v>8.9400340005012929E-3</v>
      </c>
      <c r="I147">
        <f t="array" ref="I147">LN(C147/C146)</f>
        <v>2.05990608700726E-2</v>
      </c>
      <c r="J147">
        <f t="array" ref="J147">LN(D147/D146)</f>
        <v>2.4126285043113547</v>
      </c>
      <c r="K147">
        <f t="array" ref="K147">LN(E147/E146)</f>
        <v>-5.0125418235442863E-3</v>
      </c>
      <c r="L147">
        <f t="array" ref="L147">LN(F147/F146)</f>
        <v>3.7151745518633778E-3</v>
      </c>
    </row>
    <row r="148" spans="1:12" x14ac:dyDescent="0.3">
      <c r="A148" s="57">
        <v>40386</v>
      </c>
      <c r="B148">
        <v>15.84</v>
      </c>
      <c r="C148">
        <v>20.100000000000001</v>
      </c>
      <c r="D148">
        <v>5.45</v>
      </c>
      <c r="E148">
        <v>3.91</v>
      </c>
      <c r="F148">
        <v>8.26</v>
      </c>
      <c r="H148">
        <f t="array" ref="H148">LN(B148/B147)</f>
        <v>6.9686693160932152E-3</v>
      </c>
      <c r="I148">
        <f t="array" ref="I148">LN(C148/C147)</f>
        <v>-2.4571260730505317E-2</v>
      </c>
      <c r="J148">
        <f t="array" ref="J148">LN(D148/D147)</f>
        <v>-3.6630077587370352E-3</v>
      </c>
      <c r="K148">
        <f t="array" ref="K148">LN(E148/E147)</f>
        <v>-1.7744445299071841E-2</v>
      </c>
      <c r="L148">
        <f t="array" ref="L148">LN(F148/F147)</f>
        <v>2.0795856462486304E-2</v>
      </c>
    </row>
    <row r="149" spans="1:12" x14ac:dyDescent="0.3">
      <c r="A149" s="57">
        <v>40387</v>
      </c>
      <c r="B149">
        <v>15.74</v>
      </c>
      <c r="C149">
        <v>20.03</v>
      </c>
      <c r="D149">
        <v>5.46</v>
      </c>
      <c r="E149">
        <v>3.81</v>
      </c>
      <c r="F149">
        <v>8.35</v>
      </c>
      <c r="H149">
        <f t="array" ref="H149">LN(B149/B148)</f>
        <v>-6.3331433970225852E-3</v>
      </c>
      <c r="I149">
        <f t="array" ref="I149">LN(C149/C148)</f>
        <v>-3.4886653873031992E-3</v>
      </c>
      <c r="J149">
        <f t="array" ref="J149">LN(D149/D148)</f>
        <v>1.8331810816609117E-3</v>
      </c>
      <c r="K149">
        <f t="array" ref="K149">LN(E149/E148)</f>
        <v>-2.5908184858664803E-2</v>
      </c>
      <c r="L149">
        <f t="array" ref="L149">LN(F149/F148)</f>
        <v>1.083695132987742E-2</v>
      </c>
    </row>
    <row r="150" spans="1:12" x14ac:dyDescent="0.3">
      <c r="A150" s="57">
        <v>40388</v>
      </c>
      <c r="B150">
        <v>15.69</v>
      </c>
      <c r="C150">
        <v>19.68</v>
      </c>
      <c r="D150">
        <v>5.47</v>
      </c>
      <c r="E150">
        <v>3.78</v>
      </c>
      <c r="F150">
        <v>8.43</v>
      </c>
      <c r="H150">
        <f t="array" ref="H150">LN(B150/B149)</f>
        <v>-3.1816762443160414E-3</v>
      </c>
      <c r="I150">
        <f t="array" ref="I150">LN(C150/C149)</f>
        <v>-1.7628258053619617E-2</v>
      </c>
      <c r="J150">
        <f t="array" ref="J150">LN(D150/D149)</f>
        <v>1.8298266770761572E-3</v>
      </c>
      <c r="K150">
        <f t="array" ref="K150">LN(E150/E149)</f>
        <v>-7.9051795071133739E-3</v>
      </c>
      <c r="L150">
        <f t="array" ref="L150">LN(F150/F149)</f>
        <v>9.5352331510000048E-3</v>
      </c>
    </row>
    <row r="151" spans="1:12" x14ac:dyDescent="0.3">
      <c r="A151" s="57">
        <v>40389</v>
      </c>
      <c r="B151">
        <v>15.69</v>
      </c>
      <c r="C151">
        <v>19.96</v>
      </c>
      <c r="D151">
        <v>5.42</v>
      </c>
      <c r="E151">
        <v>3.72</v>
      </c>
      <c r="F151">
        <v>8.36</v>
      </c>
      <c r="H151">
        <f t="array" ref="H151">LN(B151/B150)</f>
        <v>0</v>
      </c>
      <c r="I151">
        <f t="array" ref="I151">LN(C151/C150)</f>
        <v>1.4127379259210709E-2</v>
      </c>
      <c r="J151">
        <f t="array" ref="J151">LN(D151/D150)</f>
        <v>-9.1828009823349804E-3</v>
      </c>
      <c r="K151">
        <f t="array" ref="K151">LN(E151/E150)</f>
        <v>-1.6000341346441075E-2</v>
      </c>
      <c r="L151">
        <f t="array" ref="L151">LN(F151/F150)</f>
        <v>-8.3383449171539181E-3</v>
      </c>
    </row>
    <row r="152" spans="1:12" x14ac:dyDescent="0.3">
      <c r="A152" s="57">
        <v>40392</v>
      </c>
      <c r="B152">
        <v>16.11</v>
      </c>
      <c r="C152">
        <v>20.27</v>
      </c>
      <c r="D152">
        <v>5.42</v>
      </c>
      <c r="E152">
        <v>3.82</v>
      </c>
      <c r="F152">
        <v>8.6</v>
      </c>
      <c r="H152">
        <f t="array" ref="H152">LN(B152/B151)</f>
        <v>2.6416630443941772E-2</v>
      </c>
      <c r="I152">
        <f t="array" ref="I152">LN(C152/C151)</f>
        <v>1.541168958059063E-2</v>
      </c>
      <c r="J152">
        <f t="array" ref="J152">LN(D152/D151)</f>
        <v>0</v>
      </c>
      <c r="K152">
        <f t="array" ref="K152">LN(E152/E151)</f>
        <v>2.6526754333428604E-2</v>
      </c>
      <c r="L152">
        <f t="array" ref="L152">LN(F152/F151)</f>
        <v>2.8303776162851724E-2</v>
      </c>
    </row>
    <row r="153" spans="1:12" x14ac:dyDescent="0.3">
      <c r="A153" s="57">
        <v>40393</v>
      </c>
      <c r="B153">
        <v>16.11</v>
      </c>
      <c r="C153">
        <v>20.12</v>
      </c>
      <c r="D153">
        <v>5.47</v>
      </c>
      <c r="E153">
        <v>3.81</v>
      </c>
      <c r="F153">
        <v>8.51</v>
      </c>
      <c r="H153">
        <f t="array" ref="H153">LN(B153/B152)</f>
        <v>0</v>
      </c>
      <c r="I153">
        <f t="array" ref="I153">LN(C153/C152)</f>
        <v>-7.4276152323701616E-3</v>
      </c>
      <c r="J153">
        <f t="array" ref="J153">LN(D153/D152)</f>
        <v>9.1828009823349821E-3</v>
      </c>
      <c r="K153">
        <f t="array" ref="K153">LN(E153/E152)</f>
        <v>-2.6212334798741926E-3</v>
      </c>
      <c r="L153">
        <f t="array" ref="L153">LN(F153/F152)</f>
        <v>-1.0520260674179278E-2</v>
      </c>
    </row>
    <row r="154" spans="1:12" x14ac:dyDescent="0.3">
      <c r="A154" s="57">
        <v>40394</v>
      </c>
      <c r="B154">
        <v>16.350000000000001</v>
      </c>
      <c r="C154">
        <v>20.239999999999998</v>
      </c>
      <c r="D154">
        <v>5.47</v>
      </c>
      <c r="E154">
        <v>3.83</v>
      </c>
      <c r="F154">
        <v>8.48</v>
      </c>
      <c r="H154">
        <f t="array" ref="H154">LN(B154/B153)</f>
        <v>1.4787700154379592E-2</v>
      </c>
      <c r="I154">
        <f t="array" ref="I154">LN(C154/C153)</f>
        <v>5.9464991877263033E-3</v>
      </c>
      <c r="J154">
        <f t="array" ref="J154">LN(D154/D153)</f>
        <v>0</v>
      </c>
      <c r="K154">
        <f t="array" ref="K154">LN(E154/E153)</f>
        <v>5.2356140539449427E-3</v>
      </c>
      <c r="L154">
        <f t="array" ref="L154">LN(F154/F153)</f>
        <v>-3.531492781471037E-3</v>
      </c>
    </row>
    <row r="155" spans="1:12" x14ac:dyDescent="0.3">
      <c r="A155" s="57">
        <v>40395</v>
      </c>
      <c r="B155">
        <v>16.399999999999999</v>
      </c>
      <c r="C155">
        <v>20.16</v>
      </c>
      <c r="D155">
        <v>5.62</v>
      </c>
      <c r="E155">
        <v>3.79</v>
      </c>
      <c r="F155">
        <v>8.5299999999999994</v>
      </c>
      <c r="H155">
        <f t="array" ref="H155">LN(B155/B154)</f>
        <v>3.0534374868902482E-3</v>
      </c>
      <c r="I155">
        <f t="array" ref="I155">LN(C155/C154)</f>
        <v>-3.9604012160967938E-3</v>
      </c>
      <c r="J155">
        <f t="array" ref="J155">LN(D155/D154)</f>
        <v>2.7053047471710039E-2</v>
      </c>
      <c r="K155">
        <f t="array" ref="K155">LN(E155/E154)</f>
        <v>-1.0498784098219695E-2</v>
      </c>
      <c r="L155">
        <f t="array" ref="L155">LN(F155/F154)</f>
        <v>5.8789116997758377E-3</v>
      </c>
    </row>
    <row r="156" spans="1:12" x14ac:dyDescent="0.3">
      <c r="A156" s="57">
        <v>40396</v>
      </c>
      <c r="B156">
        <v>16.34</v>
      </c>
      <c r="C156">
        <v>19.739999999999998</v>
      </c>
      <c r="D156">
        <v>5.53</v>
      </c>
      <c r="E156">
        <v>3.75</v>
      </c>
      <c r="F156">
        <v>8.43</v>
      </c>
      <c r="H156">
        <f t="array" ref="H156">LN(B156/B155)</f>
        <v>-3.6652453982958058E-3</v>
      </c>
      <c r="I156">
        <f t="array" ref="I156">LN(C156/C155)</f>
        <v>-2.1053409197832381E-2</v>
      </c>
      <c r="J156">
        <f t="array" ref="J156">LN(D156/D155)</f>
        <v>-1.6143848371356278E-2</v>
      </c>
      <c r="K156">
        <f t="array" ref="K156">LN(E156/E155)</f>
        <v>-1.0610179112015571E-2</v>
      </c>
      <c r="L156">
        <f t="array" ref="L156">LN(F156/F155)</f>
        <v>-1.1792589489823676E-2</v>
      </c>
    </row>
    <row r="157" spans="1:12" x14ac:dyDescent="0.3">
      <c r="A157" s="57">
        <v>40399</v>
      </c>
      <c r="B157">
        <v>16.59</v>
      </c>
      <c r="C157">
        <v>20.04</v>
      </c>
      <c r="D157">
        <v>5.59</v>
      </c>
      <c r="E157">
        <v>3.82</v>
      </c>
      <c r="F157">
        <v>8.4499999999999993</v>
      </c>
      <c r="H157">
        <f t="array" ref="H157">LN(B157/B156)</f>
        <v>1.5184014770496279E-2</v>
      </c>
      <c r="I157">
        <f t="array" ref="I157">LN(C157/C156)</f>
        <v>1.50832422113285E-2</v>
      </c>
      <c r="J157">
        <f t="array" ref="J157">LN(D157/D156)</f>
        <v>1.0791471632764386E-2</v>
      </c>
      <c r="K157">
        <f t="array" ref="K157">LN(E157/E156)</f>
        <v>1.8494582636164311E-2</v>
      </c>
      <c r="L157">
        <f t="array" ref="L157">LN(F157/F156)</f>
        <v>2.3696693553183824E-3</v>
      </c>
    </row>
    <row r="158" spans="1:12" x14ac:dyDescent="0.3">
      <c r="A158" s="57">
        <v>40400</v>
      </c>
      <c r="B158">
        <v>16.43</v>
      </c>
      <c r="C158">
        <v>19.760000000000002</v>
      </c>
      <c r="D158">
        <v>5.49</v>
      </c>
      <c r="E158">
        <v>3.79</v>
      </c>
      <c r="F158">
        <v>8.17</v>
      </c>
      <c r="H158">
        <f t="array" ref="H158">LN(B158/B157)</f>
        <v>-9.6911721531763723E-3</v>
      </c>
      <c r="I158">
        <f t="array" ref="I158">LN(C158/C157)</f>
        <v>-1.4070583896942218E-2</v>
      </c>
      <c r="J158">
        <f t="array" ref="J158">LN(D158/D157)</f>
        <v>-1.805103164556842E-2</v>
      </c>
      <c r="K158">
        <f t="array" ref="K158">LN(E158/E157)</f>
        <v>-7.884403524148759E-3</v>
      </c>
      <c r="L158">
        <f t="array" ref="L158">LN(F158/F157)</f>
        <v>-3.3697532497170883E-2</v>
      </c>
    </row>
    <row r="159" spans="1:12" x14ac:dyDescent="0.3">
      <c r="A159" s="57">
        <v>40401</v>
      </c>
      <c r="B159">
        <v>16.059999999999999</v>
      </c>
      <c r="C159">
        <v>19.3</v>
      </c>
      <c r="D159">
        <v>5.3</v>
      </c>
      <c r="E159">
        <v>3.68</v>
      </c>
      <c r="F159">
        <v>7.89</v>
      </c>
      <c r="H159">
        <f t="array" ref="H159">LN(B159/B158)</f>
        <v>-2.2777223530561108E-2</v>
      </c>
      <c r="I159">
        <f t="array" ref="I159">LN(C159/C158)</f>
        <v>-2.3554596408881971E-2</v>
      </c>
      <c r="J159">
        <f t="array" ref="J159">LN(D159/D158)</f>
        <v>-3.5221434963363191E-2</v>
      </c>
      <c r="K159">
        <f t="array" ref="K159">LN(E159/E158)</f>
        <v>-2.9453266913495382E-2</v>
      </c>
      <c r="L159">
        <f t="array" ref="L159">LN(F159/F158)</f>
        <v>-3.4872774014128673E-2</v>
      </c>
    </row>
    <row r="160" spans="1:12" x14ac:dyDescent="0.3">
      <c r="A160" s="57">
        <v>40402</v>
      </c>
      <c r="B160">
        <v>16.04</v>
      </c>
      <c r="C160">
        <v>19.3</v>
      </c>
      <c r="D160">
        <v>5.24</v>
      </c>
      <c r="E160">
        <v>3.7</v>
      </c>
      <c r="F160">
        <v>7.67</v>
      </c>
      <c r="H160">
        <f t="array" ref="H160">LN(B160/B159)</f>
        <v>-1.2461060802471829E-3</v>
      </c>
      <c r="I160">
        <f t="array" ref="I160">LN(C160/C159)</f>
        <v>0</v>
      </c>
      <c r="J160">
        <f t="array" ref="J160">LN(D160/D159)</f>
        <v>-1.1385322225125241E-2</v>
      </c>
      <c r="K160">
        <f t="array" ref="K160">LN(E160/E159)</f>
        <v>5.4200674693391133E-3</v>
      </c>
      <c r="L160">
        <f t="array" ref="L160">LN(F160/F159)</f>
        <v>-2.8279519478617995E-2</v>
      </c>
    </row>
    <row r="161" spans="1:12" x14ac:dyDescent="0.3">
      <c r="A161" s="57">
        <v>40403</v>
      </c>
      <c r="B161">
        <v>16.05</v>
      </c>
      <c r="C161">
        <v>19.36</v>
      </c>
      <c r="D161">
        <v>5.22</v>
      </c>
      <c r="E161">
        <v>3.68</v>
      </c>
      <c r="F161">
        <v>7.68</v>
      </c>
      <c r="H161">
        <f t="array" ref="H161">LN(B161/B160)</f>
        <v>6.2324713765642354E-4</v>
      </c>
      <c r="I161">
        <f t="array" ref="I161">LN(C161/C160)</f>
        <v>3.1039859375910123E-3</v>
      </c>
      <c r="J161">
        <f t="array" ref="J161">LN(D161/D160)</f>
        <v>-3.8240964384035057E-3</v>
      </c>
      <c r="K161">
        <f t="array" ref="K161">LN(E161/E160)</f>
        <v>-5.4200674693392556E-3</v>
      </c>
      <c r="L161">
        <f t="array" ref="L161">LN(F161/F160)</f>
        <v>1.3029317804160619E-3</v>
      </c>
    </row>
    <row r="162" spans="1:12" x14ac:dyDescent="0.3">
      <c r="A162" s="57">
        <v>40406</v>
      </c>
      <c r="B162">
        <v>16.010000000000002</v>
      </c>
      <c r="C162">
        <v>19.45</v>
      </c>
      <c r="D162">
        <v>5.32</v>
      </c>
      <c r="E162">
        <v>3.68</v>
      </c>
      <c r="F162">
        <v>7.64</v>
      </c>
      <c r="H162">
        <f t="array" ref="H162">LN(B162/B161)</f>
        <v>-2.4953225674015089E-3</v>
      </c>
      <c r="I162">
        <f t="array" ref="I162">LN(C162/C161)</f>
        <v>4.6379882160243122E-3</v>
      </c>
      <c r="J162">
        <f t="array" ref="J162">LN(D162/D161)</f>
        <v>1.8975901459005823E-2</v>
      </c>
      <c r="K162">
        <f t="array" ref="K162">LN(E162/E161)</f>
        <v>0</v>
      </c>
      <c r="L162">
        <f t="array" ref="L162">LN(F162/F161)</f>
        <v>-5.2219439811517126E-3</v>
      </c>
    </row>
    <row r="163" spans="1:12" x14ac:dyDescent="0.3">
      <c r="A163" s="57">
        <v>40407</v>
      </c>
      <c r="B163">
        <v>16.16</v>
      </c>
      <c r="C163">
        <v>19.350000000000001</v>
      </c>
      <c r="D163">
        <v>5.37</v>
      </c>
      <c r="E163">
        <v>3.75</v>
      </c>
      <c r="F163">
        <v>7.91</v>
      </c>
      <c r="H163">
        <f t="array" ref="H163">LN(B163/B162)</f>
        <v>9.3255260843258456E-3</v>
      </c>
      <c r="I163">
        <f t="array" ref="I163">LN(C163/C162)</f>
        <v>-5.1546505886644264E-3</v>
      </c>
      <c r="J163">
        <f t="array" ref="J163">LN(D163/D162)</f>
        <v>9.3546051672203177E-3</v>
      </c>
      <c r="K163">
        <f t="array" ref="K163">LN(E163/E162)</f>
        <v>1.8843087801479915E-2</v>
      </c>
      <c r="L163">
        <f t="array" ref="L163">LN(F163/F162)</f>
        <v>3.4730178601133428E-2</v>
      </c>
    </row>
    <row r="164" spans="1:12" x14ac:dyDescent="0.3">
      <c r="A164" s="57">
        <v>40408</v>
      </c>
      <c r="B164">
        <v>16.04</v>
      </c>
      <c r="C164">
        <v>19.149999999999999</v>
      </c>
      <c r="D164">
        <v>5.41</v>
      </c>
      <c r="E164">
        <v>3.73</v>
      </c>
      <c r="F164">
        <v>7.82</v>
      </c>
      <c r="H164">
        <f t="array" ref="H164">LN(B164/B163)</f>
        <v>-7.4534506545808907E-3</v>
      </c>
      <c r="I164">
        <f t="array" ref="I164">LN(C164/C163)</f>
        <v>-1.0389703849135909E-2</v>
      </c>
      <c r="J164">
        <f t="array" ref="J164">LN(D164/D163)</f>
        <v>7.4211843376168259E-3</v>
      </c>
      <c r="K164">
        <f t="array" ref="K164">LN(E164/E163)</f>
        <v>-5.3476063265952417E-3</v>
      </c>
      <c r="L164">
        <f t="array" ref="L164">LN(F164/F163)</f>
        <v>-1.1443227222342795E-2</v>
      </c>
    </row>
    <row r="165" spans="1:12" x14ac:dyDescent="0.3">
      <c r="A165" s="57">
        <v>40409</v>
      </c>
      <c r="B165">
        <v>15.73</v>
      </c>
      <c r="C165">
        <v>18.55</v>
      </c>
      <c r="D165">
        <v>5.26</v>
      </c>
      <c r="E165">
        <v>3.6</v>
      </c>
      <c r="F165">
        <v>7.66</v>
      </c>
      <c r="H165">
        <f t="array" ref="H165">LN(B165/B164)</f>
        <v>-1.9515885368181857E-2</v>
      </c>
      <c r="I165">
        <f t="array" ref="I165">LN(C165/C164)</f>
        <v>-3.1832926573210782E-2</v>
      </c>
      <c r="J165">
        <f t="array" ref="J165">LN(D165/D164)</f>
        <v>-2.811806610877168E-2</v>
      </c>
      <c r="K165">
        <f t="array" ref="K165">LN(E165/E164)</f>
        <v>-3.5474388193659882E-2</v>
      </c>
      <c r="L165">
        <f t="array" ref="L165">LN(F165/F164)</f>
        <v>-2.0672570804719799E-2</v>
      </c>
    </row>
    <row r="166" spans="1:12" x14ac:dyDescent="0.3">
      <c r="A166" s="57">
        <v>40410</v>
      </c>
      <c r="B166">
        <v>15.66</v>
      </c>
      <c r="C166">
        <v>18.3</v>
      </c>
      <c r="D166">
        <v>5.26</v>
      </c>
      <c r="E166">
        <v>3.53</v>
      </c>
      <c r="F166">
        <v>7.48</v>
      </c>
      <c r="H166">
        <f t="array" ref="H166">LN(B166/B165)</f>
        <v>-4.4600265075294245E-3</v>
      </c>
      <c r="I166">
        <f t="array" ref="I166">LN(C166/C165)</f>
        <v>-1.3568729206068903E-2</v>
      </c>
      <c r="J166">
        <f t="array" ref="J166">LN(D166/D165)</f>
        <v>0</v>
      </c>
      <c r="K166">
        <f t="array" ref="K166">LN(E166/E165)</f>
        <v>-1.9635974516858962E-2</v>
      </c>
      <c r="L166">
        <f t="array" ref="L166">LN(F166/F165)</f>
        <v>-2.3779191766114063E-2</v>
      </c>
    </row>
    <row r="167" spans="1:12" x14ac:dyDescent="0.3">
      <c r="A167" s="57">
        <v>40413</v>
      </c>
      <c r="B167">
        <v>15.75</v>
      </c>
      <c r="C167">
        <v>18.32</v>
      </c>
      <c r="D167">
        <v>5.25</v>
      </c>
      <c r="E167">
        <v>3.51</v>
      </c>
      <c r="F167">
        <v>7.51</v>
      </c>
      <c r="H167">
        <f t="array" ref="H167">LN(B167/B166)</f>
        <v>5.7306747089850745E-3</v>
      </c>
      <c r="I167">
        <f t="array" ref="I167">LN(C167/C166)</f>
        <v>1.092299398608865E-3</v>
      </c>
      <c r="J167">
        <f t="array" ref="J167">LN(D167/D166)</f>
        <v>-1.9029501460860756E-3</v>
      </c>
      <c r="K167">
        <f t="array" ref="K167">LN(E167/E166)</f>
        <v>-5.6818334674309462E-3</v>
      </c>
      <c r="L167">
        <f t="array" ref="L167">LN(F167/F166)</f>
        <v>4.0026737896574063E-3</v>
      </c>
    </row>
    <row r="168" spans="1:12" x14ac:dyDescent="0.3">
      <c r="A168" s="57">
        <v>40414</v>
      </c>
      <c r="B168">
        <v>15.49</v>
      </c>
      <c r="C168">
        <v>18.23</v>
      </c>
      <c r="D168">
        <v>5.21</v>
      </c>
      <c r="E168">
        <v>3.52</v>
      </c>
      <c r="F168">
        <v>7.47</v>
      </c>
      <c r="H168">
        <f t="array" ref="H168">LN(B168/B167)</f>
        <v>-1.6645710842864769E-2</v>
      </c>
      <c r="I168">
        <f t="array" ref="I168">LN(C168/C167)</f>
        <v>-4.9247705554125365E-3</v>
      </c>
      <c r="J168">
        <f t="array" ref="J168">LN(D168/D167)</f>
        <v>-7.6482208382568449E-3</v>
      </c>
      <c r="K168">
        <f t="array" ref="K168">LN(E168/E167)</f>
        <v>2.8449521322313448E-3</v>
      </c>
      <c r="L168">
        <f t="array" ref="L168">LN(F168/F167)</f>
        <v>-5.3404666313174743E-3</v>
      </c>
    </row>
    <row r="169" spans="1:12" x14ac:dyDescent="0.3">
      <c r="A169" s="57">
        <v>40415</v>
      </c>
      <c r="B169">
        <v>15.39</v>
      </c>
      <c r="C169">
        <v>17.82</v>
      </c>
      <c r="D169">
        <v>5.14</v>
      </c>
      <c r="E169">
        <v>3.52</v>
      </c>
      <c r="F169">
        <v>7.2</v>
      </c>
      <c r="H169">
        <f t="array" ref="H169">LN(B169/B168)</f>
        <v>-6.4767065779894216E-3</v>
      </c>
      <c r="I169">
        <f t="array" ref="I169">LN(C169/C168)</f>
        <v>-2.2747166647908438E-2</v>
      </c>
      <c r="J169">
        <f t="array" ref="J169">LN(D169/D168)</f>
        <v>-1.3526776298201851E-2</v>
      </c>
      <c r="K169">
        <f t="array" ref="K169">LN(E169/E168)</f>
        <v>0</v>
      </c>
      <c r="L169">
        <f t="array" ref="L169">LN(F169/F168)</f>
        <v>-3.6813973122716198E-2</v>
      </c>
    </row>
    <row r="170" spans="1:12" x14ac:dyDescent="0.3">
      <c r="A170" s="57">
        <v>40416</v>
      </c>
      <c r="B170">
        <v>15.61</v>
      </c>
      <c r="C170">
        <v>18.12</v>
      </c>
      <c r="D170">
        <v>5.22</v>
      </c>
      <c r="E170">
        <v>3.54</v>
      </c>
      <c r="F170">
        <v>7.18</v>
      </c>
      <c r="H170">
        <f t="array" ref="H170">LN(B170/B169)</f>
        <v>1.4193786676552729E-2</v>
      </c>
      <c r="I170">
        <f t="array" ref="I170">LN(C170/C169)</f>
        <v>1.6694878572170054E-2</v>
      </c>
      <c r="J170">
        <f t="array" ref="J170">LN(D170/D169)</f>
        <v>1.5444322427473556E-2</v>
      </c>
      <c r="K170">
        <f t="array" ref="K170">LN(E170/E169)</f>
        <v>5.6657375356772999E-3</v>
      </c>
      <c r="L170">
        <f t="array" ref="L170">LN(F170/F169)</f>
        <v>-2.781642961876914E-3</v>
      </c>
    </row>
    <row r="171" spans="1:12" x14ac:dyDescent="0.3">
      <c r="A171" s="57">
        <v>40417</v>
      </c>
      <c r="B171">
        <v>15.65</v>
      </c>
      <c r="C171">
        <v>18.27</v>
      </c>
      <c r="D171">
        <v>5.28</v>
      </c>
      <c r="E171">
        <v>3.6</v>
      </c>
      <c r="F171">
        <v>7.24</v>
      </c>
      <c r="H171">
        <f t="array" ref="H171">LN(B171/B170)</f>
        <v>2.5591824588216613E-3</v>
      </c>
      <c r="I171">
        <f t="array" ref="I171">LN(C171/C170)</f>
        <v>8.2440697750820625E-3</v>
      </c>
      <c r="J171">
        <f t="array" ref="J171">LN(D171/D170)</f>
        <v>1.142869582362285E-2</v>
      </c>
      <c r="K171">
        <f t="array" ref="K171">LN(E171/E170)</f>
        <v>1.6807118316381191E-2</v>
      </c>
      <c r="L171">
        <f t="array" ref="L171">LN(F171/F170)</f>
        <v>8.3218233374922779E-3</v>
      </c>
    </row>
    <row r="172" spans="1:12" x14ac:dyDescent="0.3">
      <c r="A172" s="57">
        <v>40420</v>
      </c>
      <c r="B172">
        <v>15.62</v>
      </c>
      <c r="C172">
        <v>18.260000000000002</v>
      </c>
      <c r="D172">
        <v>5.28</v>
      </c>
      <c r="E172">
        <v>3.54</v>
      </c>
      <c r="F172">
        <v>7.22</v>
      </c>
      <c r="H172">
        <f t="array" ref="H172">LN(B172/B171)</f>
        <v>-1.9187725746223636E-3</v>
      </c>
      <c r="I172">
        <f t="array" ref="I172">LN(C172/C171)</f>
        <v>-5.4749522309286336E-4</v>
      </c>
      <c r="J172">
        <f t="array" ref="J172">LN(D172/D171)</f>
        <v>0</v>
      </c>
      <c r="K172">
        <f t="array" ref="K172">LN(E172/E171)</f>
        <v>-1.6807118316381289E-2</v>
      </c>
      <c r="L172">
        <f t="array" ref="L172">LN(F172/F171)</f>
        <v>-2.766253492890185E-3</v>
      </c>
    </row>
    <row r="173" spans="1:12" x14ac:dyDescent="0.3">
      <c r="A173" s="57">
        <v>40421</v>
      </c>
      <c r="B173">
        <v>15.67</v>
      </c>
      <c r="C173">
        <v>18.239999999999998</v>
      </c>
      <c r="D173">
        <v>5.24</v>
      </c>
      <c r="E173">
        <v>3.57</v>
      </c>
      <c r="F173">
        <v>7.16</v>
      </c>
      <c r="H173">
        <f t="array" ref="H173">LN(B173/B172)</f>
        <v>3.1959119563895692E-3</v>
      </c>
      <c r="I173">
        <f t="array" ref="I173">LN(C173/C172)</f>
        <v>-1.0958905206372234E-3</v>
      </c>
      <c r="J173">
        <f t="array" ref="J173">LN(D173/D172)</f>
        <v>-7.6045993852193036E-3</v>
      </c>
      <c r="K173">
        <f t="array" ref="K173">LN(E173/E172)</f>
        <v>8.4388686458646035E-3</v>
      </c>
      <c r="L173">
        <f t="array" ref="L173">LN(F173/F172)</f>
        <v>-8.3449719321805338E-3</v>
      </c>
    </row>
    <row r="174" spans="1:12" x14ac:dyDescent="0.3">
      <c r="A174" s="57">
        <v>40422</v>
      </c>
      <c r="B174">
        <v>16.05</v>
      </c>
      <c r="C174">
        <v>18.91</v>
      </c>
      <c r="D174">
        <v>5.41</v>
      </c>
      <c r="E174">
        <v>3.7</v>
      </c>
      <c r="F174">
        <v>7.45</v>
      </c>
      <c r="H174">
        <f t="array" ref="H174">LN(B174/B173)</f>
        <v>2.3960793208095459E-2</v>
      </c>
      <c r="I174">
        <f t="array" ref="I174">LN(C174/C173)</f>
        <v>3.6073898024180949E-2</v>
      </c>
      <c r="J174">
        <f t="array" ref="J174">LN(D174/D173)</f>
        <v>3.1927594525439279E-2</v>
      </c>
      <c r="K174">
        <f t="array" ref="K174">LN(E174/E173)</f>
        <v>3.5767223858631139E-2</v>
      </c>
      <c r="L174">
        <f t="array" ref="L174">LN(F174/F173)</f>
        <v>3.9704051418913817E-2</v>
      </c>
    </row>
    <row r="175" spans="1:12" x14ac:dyDescent="0.3">
      <c r="A175" s="57">
        <v>40423</v>
      </c>
      <c r="B175">
        <v>16.100000000000001</v>
      </c>
      <c r="C175">
        <v>18.559999999999999</v>
      </c>
      <c r="D175">
        <v>5.49</v>
      </c>
      <c r="E175">
        <v>3.65</v>
      </c>
      <c r="F175">
        <v>7.42</v>
      </c>
      <c r="H175">
        <f t="array" ref="H175">LN(B175/B174)</f>
        <v>3.1104224143925518E-3</v>
      </c>
      <c r="I175">
        <f t="array" ref="I175">LN(C175/C174)</f>
        <v>-1.8682155312311668E-2</v>
      </c>
      <c r="J175">
        <f t="array" ref="J175">LN(D175/D174)</f>
        <v>1.4679162663049075E-2</v>
      </c>
      <c r="K175">
        <f t="array" ref="K175">LN(E175/E174)</f>
        <v>-1.3605652055778709E-2</v>
      </c>
      <c r="L175">
        <f t="array" ref="L175">LN(F175/F174)</f>
        <v>-4.0349752121791056E-3</v>
      </c>
    </row>
    <row r="176" spans="1:12" x14ac:dyDescent="0.3">
      <c r="A176" s="57">
        <v>40424</v>
      </c>
      <c r="B176">
        <v>16.39</v>
      </c>
      <c r="C176">
        <v>18.850000000000001</v>
      </c>
      <c r="D176">
        <v>5.47</v>
      </c>
      <c r="E176">
        <v>3.72</v>
      </c>
      <c r="F176">
        <v>7.51</v>
      </c>
      <c r="H176">
        <f t="array" ref="H176">LN(B176/B175)</f>
        <v>1.7852120765321028E-2</v>
      </c>
      <c r="I176">
        <f t="array" ref="I176">LN(C176/C175)</f>
        <v>1.5504186535965473E-2</v>
      </c>
      <c r="J176">
        <f t="array" ref="J176">LN(D176/D175)</f>
        <v>-3.6496390875495042E-3</v>
      </c>
      <c r="K176">
        <f t="array" ref="K176">LN(E176/E175)</f>
        <v>1.8996500690655085E-2</v>
      </c>
      <c r="L176">
        <f t="array" ref="L176">LN(F176/F175)</f>
        <v>1.205640859675434E-2</v>
      </c>
    </row>
    <row r="177" spans="1:12" x14ac:dyDescent="0.3">
      <c r="A177" s="57">
        <v>40427</v>
      </c>
      <c r="B177">
        <v>16.36</v>
      </c>
      <c r="C177">
        <v>18.7</v>
      </c>
      <c r="D177">
        <v>5.45</v>
      </c>
      <c r="E177">
        <v>3.71</v>
      </c>
      <c r="F177">
        <v>7.46</v>
      </c>
      <c r="H177">
        <f t="array" ref="H177">LN(B177/B176)</f>
        <v>-1.8320615811373987E-3</v>
      </c>
      <c r="I177">
        <f t="array" ref="I177">LN(C177/C176)</f>
        <v>-7.9893900334789755E-3</v>
      </c>
      <c r="J177">
        <f t="array" ref="J177">LN(D177/D176)</f>
        <v>-3.6630077587370352E-3</v>
      </c>
      <c r="K177">
        <f t="array" ref="K177">LN(E177/E176)</f>
        <v>-2.6917916657115256E-3</v>
      </c>
      <c r="L177">
        <f t="array" ref="L177">LN(F177/F176)</f>
        <v>-6.6800515603739107E-3</v>
      </c>
    </row>
    <row r="178" spans="1:12" x14ac:dyDescent="0.3">
      <c r="A178" s="57">
        <v>40428</v>
      </c>
      <c r="B178">
        <v>16.239999999999998</v>
      </c>
      <c r="C178">
        <v>18.78</v>
      </c>
      <c r="D178">
        <v>5.39</v>
      </c>
      <c r="E178">
        <v>3.7</v>
      </c>
      <c r="F178">
        <v>7.36</v>
      </c>
      <c r="H178">
        <f t="array" ref="H178">LN(B178/B177)</f>
        <v>-7.3619964410691942E-3</v>
      </c>
      <c r="I178">
        <f t="array" ref="I178">LN(C178/C177)</f>
        <v>4.2689499195760145E-3</v>
      </c>
      <c r="J178">
        <f t="array" ref="J178">LN(D178/D177)</f>
        <v>-1.1070223754247033E-2</v>
      </c>
      <c r="K178">
        <f t="array" ref="K178">LN(E178/E177)</f>
        <v>-2.6990569691649467E-3</v>
      </c>
      <c r="L178">
        <f t="array" ref="L178">LN(F178/F177)</f>
        <v>-1.3495481474884509E-2</v>
      </c>
    </row>
    <row r="179" spans="1:12" x14ac:dyDescent="0.3">
      <c r="A179" s="57">
        <v>40429</v>
      </c>
      <c r="B179">
        <v>16.34</v>
      </c>
      <c r="C179">
        <v>18.97</v>
      </c>
      <c r="D179">
        <v>5.45</v>
      </c>
      <c r="E179">
        <v>3.73</v>
      </c>
      <c r="F179">
        <v>7.32</v>
      </c>
      <c r="H179">
        <f t="array" ref="H179">LN(B179/B178)</f>
        <v>6.1387546983250624E-3</v>
      </c>
      <c r="I179">
        <f t="array" ref="I179">LN(C179/C178)</f>
        <v>1.0066310166805916E-2</v>
      </c>
      <c r="J179">
        <f t="array" ref="J179">LN(D179/D178)</f>
        <v>1.1070223754247113E-2</v>
      </c>
      <c r="K179">
        <f t="array" ref="K179">LN(E179/E178)</f>
        <v>8.0754140055453311E-3</v>
      </c>
      <c r="L179">
        <f t="array" ref="L179">LN(F179/F178)</f>
        <v>-5.449604767564703E-3</v>
      </c>
    </row>
    <row r="180" spans="1:12" x14ac:dyDescent="0.3">
      <c r="A180" s="57">
        <v>40430</v>
      </c>
      <c r="B180">
        <v>16.5</v>
      </c>
      <c r="C180">
        <v>19.25</v>
      </c>
      <c r="D180">
        <v>5.55</v>
      </c>
      <c r="E180">
        <v>3.77</v>
      </c>
      <c r="F180">
        <v>7.53</v>
      </c>
      <c r="H180">
        <f t="array" ref="H180">LN(B180/B179)</f>
        <v>9.744291474678141E-3</v>
      </c>
      <c r="I180">
        <f t="array" ref="I180">LN(C180/C179)</f>
        <v>1.4652276786870415E-2</v>
      </c>
      <c r="J180">
        <f t="array" ref="J180">LN(D180/D179)</f>
        <v>1.8182319083190328E-2</v>
      </c>
      <c r="K180">
        <f t="array" ref="K180">LN(E180/E179)</f>
        <v>1.0666767804195228E-2</v>
      </c>
      <c r="L180">
        <f t="array" ref="L180">LN(F180/F179)</f>
        <v>2.8284713838582103E-2</v>
      </c>
    </row>
    <row r="181" spans="1:12" x14ac:dyDescent="0.3">
      <c r="A181" s="57">
        <v>40431</v>
      </c>
      <c r="B181">
        <v>16.47</v>
      </c>
      <c r="C181">
        <v>19.420000000000002</v>
      </c>
      <c r="D181">
        <v>5.64</v>
      </c>
      <c r="E181">
        <v>3.81</v>
      </c>
      <c r="F181">
        <v>7.54</v>
      </c>
      <c r="H181">
        <f t="array" ref="H181">LN(B181/B180)</f>
        <v>-1.819836716986094E-3</v>
      </c>
      <c r="I181">
        <f t="array" ref="I181">LN(C181/C180)</f>
        <v>8.7924021293856475E-3</v>
      </c>
      <c r="J181">
        <f t="array" ref="J181">LN(D181/D180)</f>
        <v>1.6086137751624444E-2</v>
      </c>
      <c r="K181">
        <f t="array" ref="K181">LN(E181/E180)</f>
        <v>1.0554187678690171E-2</v>
      </c>
      <c r="L181">
        <f t="array" ref="L181">LN(F181/F180)</f>
        <v>1.3271402080624938E-3</v>
      </c>
    </row>
    <row r="182" spans="1:12" x14ac:dyDescent="0.3">
      <c r="A182" s="57">
        <v>40434</v>
      </c>
      <c r="B182">
        <v>16.53</v>
      </c>
      <c r="C182">
        <v>19.43</v>
      </c>
      <c r="D182">
        <v>5.74</v>
      </c>
      <c r="E182">
        <v>3.81</v>
      </c>
      <c r="F182">
        <v>7.63</v>
      </c>
      <c r="H182">
        <f t="array" ref="H182">LN(B182/B181)</f>
        <v>3.6363676433839335E-3</v>
      </c>
      <c r="I182">
        <f t="array" ref="I182">LN(C182/C181)</f>
        <v>5.1480052616970258E-4</v>
      </c>
      <c r="J182">
        <f t="array" ref="J182">LN(D182/D181)</f>
        <v>1.757514482150771E-2</v>
      </c>
      <c r="K182">
        <f t="array" ref="K182">LN(E182/E181)</f>
        <v>0</v>
      </c>
      <c r="L182">
        <f t="array" ref="L182">LN(F182/F181)</f>
        <v>1.1865663276500982E-2</v>
      </c>
    </row>
    <row r="183" spans="1:12" x14ac:dyDescent="0.3">
      <c r="A183" s="57">
        <v>40435</v>
      </c>
      <c r="B183">
        <v>16.47</v>
      </c>
      <c r="C183">
        <v>19.399999999999999</v>
      </c>
      <c r="D183">
        <v>5.83</v>
      </c>
      <c r="E183">
        <v>3.81</v>
      </c>
      <c r="F183">
        <v>7.53</v>
      </c>
      <c r="H183">
        <f t="array" ref="H183">LN(B183/B182)</f>
        <v>-3.636367643383986E-3</v>
      </c>
      <c r="I183">
        <f t="array" ref="I183">LN(C183/C182)</f>
        <v>-1.5451973200663026E-3</v>
      </c>
      <c r="J183">
        <f t="array" ref="J183">LN(D183/D182)</f>
        <v>1.5557790030925943E-2</v>
      </c>
      <c r="K183">
        <f t="array" ref="K183">LN(E183/E182)</f>
        <v>0</v>
      </c>
      <c r="L183">
        <f t="array" ref="L183">LN(F183/F182)</f>
        <v>-1.3192803484563332E-2</v>
      </c>
    </row>
    <row r="184" spans="1:12" x14ac:dyDescent="0.3">
      <c r="A184" s="57">
        <v>40436</v>
      </c>
      <c r="B184">
        <v>16.29</v>
      </c>
      <c r="C184">
        <v>19.760000000000002</v>
      </c>
      <c r="D184">
        <v>5.76</v>
      </c>
      <c r="E184">
        <v>3.77</v>
      </c>
      <c r="F184">
        <v>7.45</v>
      </c>
      <c r="H184">
        <f t="array" ref="H184">LN(B184/B183)</f>
        <v>-1.0989121575595206E-2</v>
      </c>
      <c r="I184">
        <f t="array" ref="I184">LN(C184/C183)</f>
        <v>1.8386626250439461E-2</v>
      </c>
      <c r="J184">
        <f t="array" ref="J184">LN(D184/D183)</f>
        <v>-1.2079525654601238E-2</v>
      </c>
      <c r="K184">
        <f t="array" ref="K184">LN(E184/E183)</f>
        <v>-1.0554187678690256E-2</v>
      </c>
      <c r="L184">
        <f t="array" ref="L184">LN(F184/F183)</f>
        <v>-1.0681009420334052E-2</v>
      </c>
    </row>
    <row r="185" spans="1:12" x14ac:dyDescent="0.3">
      <c r="A185" s="57">
        <v>40437</v>
      </c>
      <c r="B185">
        <v>16.260000000000002</v>
      </c>
      <c r="C185">
        <v>20.12</v>
      </c>
      <c r="D185">
        <v>5.75</v>
      </c>
      <c r="E185">
        <v>3.72</v>
      </c>
      <c r="F185">
        <v>7.32</v>
      </c>
      <c r="H185">
        <f t="array" ref="H185">LN(B185/B184)</f>
        <v>-1.8433184942891127E-3</v>
      </c>
      <c r="I185">
        <f t="array" ref="I185">LN(C185/C184)</f>
        <v>1.8054652911816706E-2</v>
      </c>
      <c r="J185">
        <f t="array" ref="J185">LN(D185/D184)</f>
        <v>-1.7376198985407374E-3</v>
      </c>
      <c r="K185">
        <f t="array" ref="K185">LN(E185/E184)</f>
        <v>-1.3351333174864113E-2</v>
      </c>
      <c r="L185">
        <f t="array" ref="L185">LN(F185/F184)</f>
        <v>-1.7603704418247976E-2</v>
      </c>
    </row>
    <row r="186" spans="1:12" x14ac:dyDescent="0.3">
      <c r="A186" s="57">
        <v>40438</v>
      </c>
      <c r="B186">
        <v>16.07</v>
      </c>
      <c r="C186">
        <v>20.07</v>
      </c>
      <c r="D186">
        <v>5.82</v>
      </c>
      <c r="E186">
        <v>3.73</v>
      </c>
      <c r="F186">
        <v>7.24</v>
      </c>
      <c r="H186">
        <f t="array" ref="H186">LN(B186/B185)</f>
        <v>-1.1753924370243378E-2</v>
      </c>
      <c r="I186">
        <f t="array" ref="I186">LN(C186/C185)</f>
        <v>-2.488182423291688E-3</v>
      </c>
      <c r="J186">
        <f t="array" ref="J186">LN(D186/D185)</f>
        <v>1.2100406934087489E-2</v>
      </c>
      <c r="K186">
        <f t="array" ref="K186">LN(E186/E185)</f>
        <v>2.6845653706689828E-3</v>
      </c>
      <c r="L186">
        <f t="array" ref="L186">LN(F186/F185)</f>
        <v>-1.0989121575595206E-2</v>
      </c>
    </row>
    <row r="187" spans="1:12" x14ac:dyDescent="0.3">
      <c r="A187" s="57">
        <v>40441</v>
      </c>
      <c r="B187">
        <v>15.92</v>
      </c>
      <c r="C187">
        <v>20.100000000000001</v>
      </c>
      <c r="D187">
        <v>5.92</v>
      </c>
      <c r="E187">
        <v>3.78</v>
      </c>
      <c r="F187">
        <v>7.35</v>
      </c>
      <c r="H187">
        <f t="array" ref="H187">LN(B187/B186)</f>
        <v>-9.3779993331843045E-3</v>
      </c>
      <c r="I187">
        <f t="array" ref="I187">LN(C187/C186)</f>
        <v>1.493652256783372E-3</v>
      </c>
      <c r="J187">
        <f t="array" ref="J187">LN(D187/D186)</f>
        <v>1.70361871525678E-2</v>
      </c>
      <c r="K187">
        <f t="array" ref="K187">LN(E187/E186)</f>
        <v>1.3315775975772156E-2</v>
      </c>
      <c r="L187">
        <f t="array" ref="L187">LN(F187/F186)</f>
        <v>1.5079106827120299E-2</v>
      </c>
    </row>
    <row r="188" spans="1:12" x14ac:dyDescent="0.3">
      <c r="A188" s="57">
        <v>40442</v>
      </c>
      <c r="B188">
        <v>15.95</v>
      </c>
      <c r="C188">
        <v>20.010000000000002</v>
      </c>
      <c r="D188">
        <v>5.89</v>
      </c>
      <c r="E188">
        <v>3.78</v>
      </c>
      <c r="F188">
        <v>7.64</v>
      </c>
      <c r="H188">
        <f t="array" ref="H188">LN(B188/B187)</f>
        <v>1.8826488146165888E-3</v>
      </c>
      <c r="I188">
        <f t="array" ref="I188">LN(C188/C187)</f>
        <v>-4.4876664693880167E-3</v>
      </c>
      <c r="J188">
        <f t="array" ref="J188">LN(D188/D187)</f>
        <v>-5.0804512324190637E-3</v>
      </c>
      <c r="K188">
        <f t="array" ref="K188">LN(E188/E187)</f>
        <v>0</v>
      </c>
      <c r="L188">
        <f t="array" ref="L188">LN(F188/F187)</f>
        <v>3.8697289953683774E-2</v>
      </c>
    </row>
    <row r="189" spans="1:12" x14ac:dyDescent="0.3">
      <c r="A189" s="57">
        <v>40443</v>
      </c>
      <c r="B189">
        <v>15.79</v>
      </c>
      <c r="C189">
        <v>19.59</v>
      </c>
      <c r="D189">
        <v>5.74</v>
      </c>
      <c r="E189">
        <v>3.68</v>
      </c>
      <c r="F189">
        <v>7.68</v>
      </c>
      <c r="H189">
        <f t="array" ref="H189">LN(B189/B188)</f>
        <v>-1.0082000963302886E-2</v>
      </c>
      <c r="I189">
        <f t="array" ref="I189">LN(C189/C188)</f>
        <v>-2.1212916639192763E-2</v>
      </c>
      <c r="J189">
        <f t="array" ref="J189">LN(D189/D188)</f>
        <v>-2.5796787332020191E-2</v>
      </c>
      <c r="K189">
        <f t="array" ref="K189">LN(E189/E188)</f>
        <v>-2.6811257450656701E-2</v>
      </c>
      <c r="L189">
        <f t="array" ref="L189">LN(F189/F188)</f>
        <v>5.2219439811516249E-3</v>
      </c>
    </row>
    <row r="190" spans="1:12" x14ac:dyDescent="0.3">
      <c r="A190" s="57">
        <v>40444</v>
      </c>
      <c r="B190">
        <v>15.67</v>
      </c>
      <c r="C190">
        <v>19.7</v>
      </c>
      <c r="D190">
        <v>5.72</v>
      </c>
      <c r="E190">
        <v>3.65</v>
      </c>
      <c r="F190">
        <v>7.64</v>
      </c>
      <c r="H190">
        <f t="array" ref="H190">LN(B190/B189)</f>
        <v>-7.6287718996211956E-3</v>
      </c>
      <c r="I190">
        <f t="array" ref="I190">LN(C190/C189)</f>
        <v>5.5994037874935029E-3</v>
      </c>
      <c r="J190">
        <f t="array" ref="J190">LN(D190/D189)</f>
        <v>-3.4904049397686022E-3</v>
      </c>
      <c r="K190">
        <f t="array" ref="K190">LN(E190/E189)</f>
        <v>-8.1855845864395177E-3</v>
      </c>
      <c r="L190">
        <f t="array" ref="L190">LN(F190/F189)</f>
        <v>-5.2219439811517126E-3</v>
      </c>
    </row>
    <row r="191" spans="1:12" x14ac:dyDescent="0.3">
      <c r="A191" s="57">
        <v>40445</v>
      </c>
      <c r="B191">
        <v>15.73</v>
      </c>
      <c r="C191">
        <v>19.809999999999999</v>
      </c>
      <c r="D191">
        <v>5.98</v>
      </c>
      <c r="E191">
        <v>3.63</v>
      </c>
      <c r="F191">
        <v>7.8</v>
      </c>
      <c r="H191">
        <f t="array" ref="H191">LN(B191/B190)</f>
        <v>3.8216607022569225E-3</v>
      </c>
      <c r="I191">
        <f t="array" ref="I191">LN(C191/C190)</f>
        <v>5.5682249665167886E-3</v>
      </c>
      <c r="J191">
        <f t="array" ref="J191">LN(D191/D190)</f>
        <v>4.4451762570834011E-2</v>
      </c>
      <c r="K191">
        <f t="array" ref="K191">LN(E191/E190)</f>
        <v>-5.4945193176407017E-3</v>
      </c>
      <c r="L191">
        <f t="array" ref="L191">LN(F191/F190)</f>
        <v>2.0726130517116952E-2</v>
      </c>
    </row>
    <row r="192" spans="1:12" x14ac:dyDescent="0.3">
      <c r="A192" s="57">
        <v>40448</v>
      </c>
      <c r="B192">
        <v>15.85</v>
      </c>
      <c r="C192">
        <v>19.809999999999999</v>
      </c>
      <c r="D192">
        <v>5.95</v>
      </c>
      <c r="E192">
        <v>3.63</v>
      </c>
      <c r="F192">
        <v>8.07</v>
      </c>
      <c r="H192">
        <f t="array" ref="H192">LN(B192/B191)</f>
        <v>7.5997832531030885E-3</v>
      </c>
      <c r="I192">
        <f t="array" ref="I192">LN(C192/C191)</f>
        <v>0</v>
      </c>
      <c r="J192">
        <f t="array" ref="J192">LN(D192/D191)</f>
        <v>-5.0293484050019733E-3</v>
      </c>
      <c r="K192">
        <f t="array" ref="K192">LN(E192/E191)</f>
        <v>0</v>
      </c>
      <c r="L192">
        <f t="array" ref="L192">LN(F192/F191)</f>
        <v>3.402974858631147E-2</v>
      </c>
    </row>
    <row r="193" spans="1:12" x14ac:dyDescent="0.3">
      <c r="A193" s="57">
        <v>40449</v>
      </c>
      <c r="B193">
        <v>15.86</v>
      </c>
      <c r="C193">
        <v>19.89</v>
      </c>
      <c r="D193">
        <v>5.84</v>
      </c>
      <c r="E193">
        <v>3.64</v>
      </c>
      <c r="F193">
        <v>7.85</v>
      </c>
      <c r="H193">
        <f t="array" ref="H193">LN(B193/B192)</f>
        <v>6.3071588341234589E-4</v>
      </c>
      <c r="I193">
        <f t="array" ref="I193">LN(C193/C192)</f>
        <v>4.030232155421456E-3</v>
      </c>
      <c r="J193">
        <f t="array" ref="J193">LN(D193/D192)</f>
        <v>-1.8660422717402748E-2</v>
      </c>
      <c r="K193">
        <f t="array" ref="K193">LN(E193/E192)</f>
        <v>2.7510333718900187E-3</v>
      </c>
      <c r="L193">
        <f t="array" ref="L193">LN(F193/F192)</f>
        <v>-2.7639950487540494E-2</v>
      </c>
    </row>
    <row r="194" spans="1:12" x14ac:dyDescent="0.3">
      <c r="A194" s="57">
        <v>40450</v>
      </c>
      <c r="B194">
        <v>15.89</v>
      </c>
      <c r="C194">
        <v>19.91</v>
      </c>
      <c r="D194">
        <v>5.91</v>
      </c>
      <c r="E194">
        <v>3.61</v>
      </c>
      <c r="F194">
        <v>7.72</v>
      </c>
      <c r="H194">
        <f t="array" ref="H194">LN(B194/B193)</f>
        <v>1.88976434192285E-3</v>
      </c>
      <c r="I194">
        <f t="array" ref="I194">LN(C194/C193)</f>
        <v>1.0050252102240882E-3</v>
      </c>
      <c r="J194">
        <f t="array" ref="J194">LN(D194/D193)</f>
        <v>1.1915034577871244E-2</v>
      </c>
      <c r="K194">
        <f t="array" ref="K194">LN(E194/E193)</f>
        <v>-8.2759093038598224E-3</v>
      </c>
      <c r="L194">
        <f t="array" ref="L194">LN(F194/F193)</f>
        <v>-1.6699167757632256E-2</v>
      </c>
    </row>
    <row r="195" spans="1:12" x14ac:dyDescent="0.3">
      <c r="A195" s="57">
        <v>40451</v>
      </c>
      <c r="B195">
        <v>15.83</v>
      </c>
      <c r="C195">
        <v>20.059999999999999</v>
      </c>
      <c r="D195">
        <v>5.97</v>
      </c>
      <c r="E195">
        <v>3.6</v>
      </c>
      <c r="F195">
        <v>7.75</v>
      </c>
      <c r="H195">
        <f t="array" ref="H195">LN(B195/B194)</f>
        <v>-3.7831066557038454E-3</v>
      </c>
      <c r="I195">
        <f t="array" ref="I195">LN(C195/C194)</f>
        <v>7.50566445768454E-3</v>
      </c>
      <c r="J195">
        <f t="array" ref="J195">LN(D195/D194)</f>
        <v>1.0101095986503919E-2</v>
      </c>
      <c r="K195">
        <f t="array" ref="K195">LN(E195/E194)</f>
        <v>-2.7739268827252079E-3</v>
      </c>
      <c r="L195">
        <f t="array" ref="L195">LN(F195/F194)</f>
        <v>3.8784793285708383E-3</v>
      </c>
    </row>
    <row r="196" spans="1:12" x14ac:dyDescent="0.3">
      <c r="A196" s="57">
        <v>40452</v>
      </c>
      <c r="B196">
        <v>15.97</v>
      </c>
      <c r="C196">
        <v>19.77</v>
      </c>
      <c r="D196">
        <v>5.95</v>
      </c>
      <c r="E196">
        <v>3.58</v>
      </c>
      <c r="F196">
        <v>7.84</v>
      </c>
      <c r="H196">
        <f t="array" ref="H196">LN(B196/B195)</f>
        <v>8.8050883340003681E-3</v>
      </c>
      <c r="I196">
        <f t="array" ref="I196">LN(C196/C195)</f>
        <v>-1.4562145351263852E-2</v>
      </c>
      <c r="J196">
        <f t="array" ref="J196">LN(D196/D195)</f>
        <v>-3.3557078469723042E-3</v>
      </c>
      <c r="K196">
        <f t="array" ref="K196">LN(E196/E195)</f>
        <v>-5.5710450494553601E-3</v>
      </c>
      <c r="L196">
        <f t="array" ref="L196">LN(F196/F195)</f>
        <v>1.1545990997060728E-2</v>
      </c>
    </row>
    <row r="197" spans="1:12" x14ac:dyDescent="0.3">
      <c r="A197" s="57">
        <v>40455</v>
      </c>
      <c r="B197">
        <v>15.74</v>
      </c>
      <c r="C197">
        <v>19.64</v>
      </c>
      <c r="D197">
        <v>5.86</v>
      </c>
      <c r="E197">
        <v>3.54</v>
      </c>
      <c r="F197">
        <v>7.91</v>
      </c>
      <c r="H197">
        <f t="array" ref="H197">LN(B197/B196)</f>
        <v>-1.4506719237663918E-2</v>
      </c>
      <c r="I197">
        <f t="array" ref="I197">LN(C197/C196)</f>
        <v>-6.5973342562056312E-3</v>
      </c>
      <c r="J197">
        <f t="array" ref="J197">LN(D197/D196)</f>
        <v>-1.5241615968617089E-2</v>
      </c>
      <c r="K197">
        <f t="array" ref="K197">LN(E197/E196)</f>
        <v>-1.1236073266925842E-2</v>
      </c>
      <c r="L197">
        <f t="array" ref="L197">LN(F197/F196)</f>
        <v>8.8889474172459942E-3</v>
      </c>
    </row>
    <row r="198" spans="1:12" x14ac:dyDescent="0.3">
      <c r="A198" s="57">
        <v>40456</v>
      </c>
      <c r="B198">
        <v>15.97</v>
      </c>
      <c r="C198">
        <v>19.96</v>
      </c>
      <c r="D198">
        <v>5.94</v>
      </c>
      <c r="E198">
        <v>3.58</v>
      </c>
      <c r="F198">
        <v>8.1999999999999993</v>
      </c>
      <c r="H198">
        <f t="array" ref="H198">LN(B198/B197)</f>
        <v>1.4506719237664008E-2</v>
      </c>
      <c r="I198">
        <f t="array" ref="I198">LN(C198/C197)</f>
        <v>1.6161967956998122E-2</v>
      </c>
      <c r="J198">
        <f t="array" ref="J198">LN(D198/D197)</f>
        <v>1.3559529785632294E-2</v>
      </c>
      <c r="K198">
        <f t="array" ref="K198">LN(E198/E197)</f>
        <v>1.123607326692597E-2</v>
      </c>
      <c r="L198">
        <f t="array" ref="L198">LN(F198/F197)</f>
        <v>3.6006372490644915E-2</v>
      </c>
    </row>
    <row r="199" spans="1:12" x14ac:dyDescent="0.3">
      <c r="A199" s="57">
        <v>40457</v>
      </c>
      <c r="B199">
        <v>16.12</v>
      </c>
      <c r="C199">
        <v>19.96</v>
      </c>
      <c r="D199">
        <v>5.98</v>
      </c>
      <c r="E199">
        <v>3.6</v>
      </c>
      <c r="F199">
        <v>8.19</v>
      </c>
      <c r="H199">
        <f t="array" ref="H199">LN(B199/B198)</f>
        <v>9.3487748515612284E-3</v>
      </c>
      <c r="I199">
        <f t="array" ref="I199">LN(C199/C198)</f>
        <v>0</v>
      </c>
      <c r="J199">
        <f t="array" ref="J199">LN(D199/D198)</f>
        <v>6.7114345879867778E-3</v>
      </c>
      <c r="K199">
        <f t="array" ref="K199">LN(E199/E198)</f>
        <v>5.5710450494554295E-3</v>
      </c>
      <c r="L199">
        <f t="array" ref="L199">LN(F199/F198)</f>
        <v>-1.2202564052293744E-3</v>
      </c>
    </row>
    <row r="200" spans="1:12" x14ac:dyDescent="0.3">
      <c r="A200" s="57">
        <v>40458</v>
      </c>
      <c r="B200">
        <v>16.170000000000002</v>
      </c>
      <c r="C200">
        <v>19.989999999999998</v>
      </c>
      <c r="D200">
        <v>6.05</v>
      </c>
      <c r="E200">
        <v>3.6</v>
      </c>
      <c r="F200">
        <v>8.07</v>
      </c>
      <c r="H200">
        <f t="array" ref="H200">LN(B200/B199)</f>
        <v>3.096936510533191E-3</v>
      </c>
      <c r="I200">
        <f t="array" ref="I200">LN(C200/C199)</f>
        <v>1.5018776289907531E-3</v>
      </c>
      <c r="J200">
        <f t="array" ref="J200">LN(D200/D199)</f>
        <v>1.1637704080209609E-2</v>
      </c>
      <c r="K200">
        <f t="array" ref="K200">LN(E200/E199)</f>
        <v>0</v>
      </c>
      <c r="L200">
        <f t="array" ref="L200">LN(F200/F199)</f>
        <v>-1.4760415583120573E-2</v>
      </c>
    </row>
    <row r="201" spans="1:12" x14ac:dyDescent="0.3">
      <c r="A201" s="57">
        <v>40459</v>
      </c>
      <c r="B201">
        <v>16.2</v>
      </c>
      <c r="C201">
        <v>19.809999999999999</v>
      </c>
      <c r="D201">
        <v>5.99</v>
      </c>
      <c r="E201">
        <v>3.6</v>
      </c>
      <c r="F201">
        <v>8.1</v>
      </c>
      <c r="H201">
        <f t="array" ref="H201">LN(B201/B200)</f>
        <v>1.8535686493228347E-3</v>
      </c>
      <c r="I201">
        <f t="array" ref="I201">LN(C201/C200)</f>
        <v>-9.0452878018491608E-3</v>
      </c>
      <c r="J201">
        <f t="array" ref="J201">LN(D201/D200)</f>
        <v>-9.9668599153920363E-3</v>
      </c>
      <c r="K201">
        <f t="array" ref="K201">LN(E201/E200)</f>
        <v>0</v>
      </c>
      <c r="L201">
        <f t="array" ref="L201">LN(F201/F200)</f>
        <v>3.7105793965355534E-3</v>
      </c>
    </row>
    <row r="202" spans="1:12" x14ac:dyDescent="0.3">
      <c r="A202" s="57">
        <v>40462</v>
      </c>
      <c r="B202">
        <v>16.29</v>
      </c>
      <c r="C202">
        <v>19.989999999999998</v>
      </c>
      <c r="D202">
        <v>5.99</v>
      </c>
      <c r="E202">
        <v>3.61</v>
      </c>
      <c r="F202">
        <v>8.17</v>
      </c>
      <c r="H202">
        <f t="array" ref="H202">LN(B202/B201)</f>
        <v>5.5401803756153509E-3</v>
      </c>
      <c r="I202">
        <f t="array" ref="I202">LN(C202/C201)</f>
        <v>9.045287801849166E-3</v>
      </c>
      <c r="J202">
        <f t="array" ref="J202">LN(D202/D201)</f>
        <v>0</v>
      </c>
      <c r="K202">
        <f t="array" ref="K202">LN(E202/E201)</f>
        <v>2.7739268827252244E-3</v>
      </c>
      <c r="L202">
        <f t="array" ref="L202">LN(F202/F201)</f>
        <v>8.6048471935184275E-3</v>
      </c>
    </row>
    <row r="203" spans="1:12" x14ac:dyDescent="0.3">
      <c r="A203" s="57">
        <v>40463</v>
      </c>
      <c r="B203">
        <v>15.89</v>
      </c>
      <c r="C203">
        <v>19.920000000000002</v>
      </c>
      <c r="D203">
        <v>6.12</v>
      </c>
      <c r="E203">
        <v>3.54</v>
      </c>
      <c r="F203">
        <v>8.14</v>
      </c>
      <c r="H203">
        <f t="array" ref="H203">LN(B203/B202)</f>
        <v>-2.4861442065329087E-2</v>
      </c>
      <c r="I203">
        <f t="array" ref="I203">LN(C203/C202)</f>
        <v>-3.5078963558563825E-3</v>
      </c>
      <c r="J203">
        <f t="array" ref="J203">LN(D203/D202)</f>
        <v>2.147068439687665E-2</v>
      </c>
      <c r="K203">
        <f t="array" ref="K203">LN(E203/E202)</f>
        <v>-1.9581045199106393E-2</v>
      </c>
      <c r="L203">
        <f t="array" ref="L203">LN(F203/F202)</f>
        <v>-3.6787288574625454E-3</v>
      </c>
    </row>
    <row r="204" spans="1:12" x14ac:dyDescent="0.3">
      <c r="A204" s="57">
        <v>40464</v>
      </c>
      <c r="B204">
        <v>16.18</v>
      </c>
      <c r="C204">
        <v>20.47</v>
      </c>
      <c r="D204">
        <v>6.28</v>
      </c>
      <c r="E204">
        <v>3.51</v>
      </c>
      <c r="F204">
        <v>8.2100000000000009</v>
      </c>
      <c r="H204">
        <f t="array" ref="H204">LN(B204/B203)</f>
        <v>1.8085931081721063E-2</v>
      </c>
      <c r="I204">
        <f t="array" ref="I204">LN(C204/C203)</f>
        <v>2.7236147516745888E-2</v>
      </c>
      <c r="J204">
        <f t="array" ref="J204">LN(D204/D203)</f>
        <v>2.5807883955872721E-2</v>
      </c>
      <c r="K204">
        <f t="array" ref="K204">LN(E204/E203)</f>
        <v>-8.5106896679087302E-3</v>
      </c>
      <c r="L204">
        <f t="array" ref="L204">LN(F204/F203)</f>
        <v>8.5627434498878573E-3</v>
      </c>
    </row>
    <row r="205" spans="1:12" x14ac:dyDescent="0.3">
      <c r="A205" s="57">
        <v>40465</v>
      </c>
      <c r="B205">
        <v>16.18</v>
      </c>
      <c r="C205">
        <v>20.32</v>
      </c>
      <c r="D205">
        <v>6.34</v>
      </c>
      <c r="E205">
        <v>3.56</v>
      </c>
      <c r="F205">
        <v>8.34</v>
      </c>
      <c r="H205">
        <f t="array" ref="H205">LN(B205/B204)</f>
        <v>0</v>
      </c>
      <c r="I205">
        <f t="array" ref="I205">LN(C205/C204)</f>
        <v>-7.3547769629169341E-3</v>
      </c>
      <c r="J205">
        <f t="array" ref="J205">LN(D205/D204)</f>
        <v>9.5087879690271358E-3</v>
      </c>
      <c r="K205">
        <f t="array" ref="K205">LN(E205/E204)</f>
        <v>1.4144507386164743E-2</v>
      </c>
      <c r="L205">
        <f t="array" ref="L205">LN(F205/F204)</f>
        <v>1.5710292906318486E-2</v>
      </c>
    </row>
    <row r="206" spans="1:12" x14ac:dyDescent="0.3">
      <c r="A206" s="57">
        <v>40466</v>
      </c>
      <c r="B206">
        <v>16.23</v>
      </c>
      <c r="C206">
        <v>20.23</v>
      </c>
      <c r="D206">
        <v>6.39</v>
      </c>
      <c r="E206">
        <v>3.55</v>
      </c>
      <c r="F206">
        <v>8.31</v>
      </c>
      <c r="H206">
        <f t="array" ref="H206">LN(B206/B205)</f>
        <v>3.0854698961542233E-3</v>
      </c>
      <c r="I206">
        <f t="array" ref="I206">LN(C206/C205)</f>
        <v>-4.438971530627037E-3</v>
      </c>
      <c r="J206">
        <f t="array" ref="J206">LN(D206/D205)</f>
        <v>7.8554999403088327E-3</v>
      </c>
      <c r="K206">
        <f t="array" ref="K206">LN(E206/E205)</f>
        <v>-2.8129413766147236E-3</v>
      </c>
      <c r="L206">
        <f t="array" ref="L206">LN(F206/F205)</f>
        <v>-3.6036075032985443E-3</v>
      </c>
    </row>
    <row r="207" spans="1:12" x14ac:dyDescent="0.3">
      <c r="A207" s="57">
        <v>40469</v>
      </c>
      <c r="B207">
        <v>16.3</v>
      </c>
      <c r="C207">
        <v>20.29</v>
      </c>
      <c r="D207">
        <v>6.43</v>
      </c>
      <c r="E207">
        <v>3.56</v>
      </c>
      <c r="F207">
        <v>8.2799999999999994</v>
      </c>
      <c r="H207">
        <f t="array" ref="H207">LN(B207/B206)</f>
        <v>4.3037262862167854E-3</v>
      </c>
      <c r="I207">
        <f t="array" ref="I207">LN(C207/C206)</f>
        <v>2.9615026580692276E-3</v>
      </c>
      <c r="J207">
        <f t="array" ref="J207">LN(D207/D206)</f>
        <v>6.2402698600846733E-3</v>
      </c>
      <c r="K207">
        <f t="array" ref="K207">LN(E207/E206)</f>
        <v>2.8129413766146577E-3</v>
      </c>
      <c r="L207">
        <f t="array" ref="L207">LN(F207/F206)</f>
        <v>-3.6166404701886618E-3</v>
      </c>
    </row>
    <row r="208" spans="1:12" x14ac:dyDescent="0.3">
      <c r="A208" s="57">
        <v>40470</v>
      </c>
      <c r="B208">
        <v>16.149999999999999</v>
      </c>
      <c r="C208">
        <v>20.43</v>
      </c>
      <c r="D208">
        <v>6.32</v>
      </c>
      <c r="E208">
        <v>3.56</v>
      </c>
      <c r="F208">
        <v>8.26</v>
      </c>
      <c r="H208">
        <f t="array" ref="H208">LN(B208/B207)</f>
        <v>-9.2450581440512731E-3</v>
      </c>
      <c r="I208">
        <f t="array" ref="I208">LN(C208/C207)</f>
        <v>6.8762549918072336E-3</v>
      </c>
      <c r="J208">
        <f t="array" ref="J208">LN(D208/D207)</f>
        <v>-1.725533009076188E-2</v>
      </c>
      <c r="K208">
        <f t="array" ref="K208">LN(E208/E207)</f>
        <v>0</v>
      </c>
      <c r="L208">
        <f t="array" ref="L208">LN(F208/F207)</f>
        <v>-2.4183808642815269E-3</v>
      </c>
    </row>
    <row r="209" spans="1:12" x14ac:dyDescent="0.3">
      <c r="A209" s="57">
        <v>40471</v>
      </c>
      <c r="B209">
        <v>16.260000000000002</v>
      </c>
      <c r="C209">
        <v>20.62</v>
      </c>
      <c r="D209">
        <v>6.43</v>
      </c>
      <c r="E209">
        <v>3.55</v>
      </c>
      <c r="F209">
        <v>8.34</v>
      </c>
      <c r="H209">
        <f t="array" ref="H209">LN(B209/B208)</f>
        <v>6.7880544509992405E-3</v>
      </c>
      <c r="I209">
        <f t="array" ref="I209">LN(C209/C208)</f>
        <v>9.257069759283176E-3</v>
      </c>
      <c r="J209">
        <f t="array" ref="J209">LN(D209/D208)</f>
        <v>1.7255330090761838E-2</v>
      </c>
      <c r="K209">
        <f t="array" ref="K209">LN(E209/E208)</f>
        <v>-2.8129413766147236E-3</v>
      </c>
      <c r="L209">
        <f t="array" ref="L209">LN(F209/F208)</f>
        <v>9.6386288377687934E-3</v>
      </c>
    </row>
    <row r="210" spans="1:12" x14ac:dyDescent="0.3">
      <c r="A210" s="57">
        <v>40472</v>
      </c>
      <c r="B210">
        <v>16.3</v>
      </c>
      <c r="C210">
        <v>21.05</v>
      </c>
      <c r="D210">
        <v>6.56</v>
      </c>
      <c r="E210">
        <v>3.65</v>
      </c>
      <c r="F210">
        <v>8.41</v>
      </c>
      <c r="H210">
        <f t="array" ref="H210">LN(B210/B209)</f>
        <v>2.4570036930520837E-3</v>
      </c>
      <c r="I210">
        <f t="array" ref="I210">LN(C210/C209)</f>
        <v>2.0639081539576543E-2</v>
      </c>
      <c r="J210">
        <f t="array" ref="J210">LN(D210/D209)</f>
        <v>2.0016064706469536E-2</v>
      </c>
      <c r="K210">
        <f t="array" ref="K210">LN(E210/E209)</f>
        <v>2.7779564107075671E-2</v>
      </c>
      <c r="L210">
        <f t="array" ref="L210">LN(F210/F209)</f>
        <v>8.3582576142012446E-3</v>
      </c>
    </row>
    <row r="211" spans="1:12" x14ac:dyDescent="0.3">
      <c r="A211" s="57">
        <v>40473</v>
      </c>
      <c r="B211">
        <v>16.190000000000001</v>
      </c>
      <c r="C211">
        <v>20.9</v>
      </c>
      <c r="D211">
        <v>6.58</v>
      </c>
      <c r="E211">
        <v>3.68</v>
      </c>
      <c r="F211">
        <v>8.48</v>
      </c>
      <c r="H211">
        <f t="array" ref="H211">LN(B211/B210)</f>
        <v>-6.7713401231728485E-3</v>
      </c>
      <c r="I211">
        <f t="array" ref="I211">LN(C211/C210)</f>
        <v>-7.1514011576252401E-3</v>
      </c>
      <c r="J211">
        <f t="array" ref="J211">LN(D211/D210)</f>
        <v>3.044142381228273E-3</v>
      </c>
      <c r="K211">
        <f t="array" ref="K211">LN(E211/E210)</f>
        <v>8.1855845864395021E-3</v>
      </c>
      <c r="L211">
        <f t="array" ref="L211">LN(F211/F210)</f>
        <v>8.2889758189550796E-3</v>
      </c>
    </row>
    <row r="212" spans="1:12" x14ac:dyDescent="0.3">
      <c r="A212" s="57">
        <v>40476</v>
      </c>
      <c r="B212">
        <v>16.18</v>
      </c>
      <c r="C212">
        <v>21.36</v>
      </c>
      <c r="D212">
        <v>6.26</v>
      </c>
      <c r="E212">
        <v>3.66</v>
      </c>
      <c r="F212">
        <v>8.4499999999999993</v>
      </c>
      <c r="H212">
        <f t="array" ref="H212">LN(B212/B211)</f>
        <v>-6.1785605919825173E-4</v>
      </c>
      <c r="I212">
        <f t="array" ref="I212">LN(C212/C211)</f>
        <v>2.1770855121228817E-2</v>
      </c>
      <c r="J212">
        <f t="array" ref="J212">LN(D212/D211)</f>
        <v>-4.9854560225218683E-2</v>
      </c>
      <c r="K212">
        <f t="array" ref="K212">LN(E212/E211)</f>
        <v>-5.449604767564703E-3</v>
      </c>
      <c r="L212">
        <f t="array" ref="L212">LN(F212/F211)</f>
        <v>-3.544008434729322E-3</v>
      </c>
    </row>
    <row r="213" spans="1:12" x14ac:dyDescent="0.3">
      <c r="A213" s="57">
        <v>40477</v>
      </c>
      <c r="B213">
        <v>16.02</v>
      </c>
      <c r="C213">
        <v>20.95</v>
      </c>
      <c r="D213">
        <v>6.2</v>
      </c>
      <c r="E213">
        <v>3.73</v>
      </c>
      <c r="F213">
        <v>8.4</v>
      </c>
      <c r="H213">
        <f t="array" ref="H213">LN(B213/B212)</f>
        <v>-9.9379699901325207E-3</v>
      </c>
      <c r="I213">
        <f t="array" ref="I213">LN(C213/C212)</f>
        <v>-1.9381367723847371E-2</v>
      </c>
      <c r="J213">
        <f t="array" ref="J213">LN(D213/D212)</f>
        <v>-9.630893060961189E-3</v>
      </c>
      <c r="K213">
        <f t="array" ref="K213">LN(E213/E212)</f>
        <v>1.8945086242449203E-2</v>
      </c>
      <c r="L213">
        <f t="array" ref="L213">LN(F213/F212)</f>
        <v>-5.9347355198144658E-3</v>
      </c>
    </row>
    <row r="214" spans="1:12" x14ac:dyDescent="0.3">
      <c r="A214" s="57">
        <v>40478</v>
      </c>
      <c r="B214">
        <v>15.71</v>
      </c>
      <c r="C214">
        <v>21.05</v>
      </c>
      <c r="D214">
        <v>6.16</v>
      </c>
      <c r="E214">
        <v>3.7</v>
      </c>
      <c r="F214">
        <v>8.2799999999999994</v>
      </c>
      <c r="H214">
        <f t="array" ref="H214">LN(B214/B213)</f>
        <v>-1.9540489372683309E-2</v>
      </c>
      <c r="I214">
        <f t="array" ref="I214">LN(C214/C213)</f>
        <v>4.761913760243785E-3</v>
      </c>
      <c r="J214">
        <f t="array" ref="J214">LN(D214/D213)</f>
        <v>-6.4725145056174788E-3</v>
      </c>
      <c r="K214">
        <f t="array" ref="K214">LN(E214/E213)</f>
        <v>-8.0754140055453068E-3</v>
      </c>
      <c r="L214">
        <f t="array" ref="L214">LN(F214/F213)</f>
        <v>-1.438873745209978E-2</v>
      </c>
    </row>
    <row r="215" spans="1:12" x14ac:dyDescent="0.3">
      <c r="A215" s="57">
        <v>40479</v>
      </c>
      <c r="B215">
        <v>16.149999999999999</v>
      </c>
      <c r="C215">
        <v>21.29</v>
      </c>
      <c r="D215">
        <v>6.16</v>
      </c>
      <c r="E215">
        <v>3.72</v>
      </c>
      <c r="F215">
        <v>8.31</v>
      </c>
      <c r="H215">
        <f t="array" ref="H215">LN(B215/B214)</f>
        <v>2.7622597401135679E-2</v>
      </c>
      <c r="I215">
        <f t="array" ref="I215">LN(C215/C214)</f>
        <v>1.1336918776997541E-2</v>
      </c>
      <c r="J215">
        <f t="array" ref="J215">LN(D215/D214)</f>
        <v>0</v>
      </c>
      <c r="K215">
        <f t="array" ref="K215">LN(E215/E214)</f>
        <v>5.390848634876373E-3</v>
      </c>
      <c r="L215">
        <f t="array" ref="L215">LN(F215/F214)</f>
        <v>3.616640470188736E-3</v>
      </c>
    </row>
    <row r="216" spans="1:12" x14ac:dyDescent="0.3">
      <c r="A216" s="57">
        <v>40480</v>
      </c>
      <c r="B216">
        <v>16.190000000000001</v>
      </c>
      <c r="C216">
        <v>21.23</v>
      </c>
      <c r="D216">
        <v>6.14</v>
      </c>
      <c r="E216">
        <v>3.75</v>
      </c>
      <c r="F216">
        <v>8.25</v>
      </c>
      <c r="H216">
        <f t="array" ref="H216">LN(B216/B215)</f>
        <v>2.473718020878288E-3</v>
      </c>
      <c r="I216">
        <f t="array" ref="I216">LN(C216/C215)</f>
        <v>-2.822203190223355E-3</v>
      </c>
      <c r="J216">
        <f t="array" ref="J216">LN(D216/D215)</f>
        <v>-3.2520353863773432E-3</v>
      </c>
      <c r="K216">
        <f t="array" ref="K216">LN(E216/E215)</f>
        <v>8.0321716972642527E-3</v>
      </c>
      <c r="L216">
        <f t="array" ref="L216">LN(F216/F215)</f>
        <v>-7.2464085207673097E-3</v>
      </c>
    </row>
    <row r="217" spans="1:12" x14ac:dyDescent="0.3">
      <c r="A217" s="57">
        <v>40483</v>
      </c>
      <c r="B217">
        <v>16.149999999999999</v>
      </c>
      <c r="C217">
        <v>21.06</v>
      </c>
      <c r="D217">
        <v>6.18</v>
      </c>
      <c r="E217">
        <v>3.7</v>
      </c>
      <c r="F217">
        <v>8.1999999999999993</v>
      </c>
      <c r="H217">
        <f t="array" ref="H217">LN(B217/B216)</f>
        <v>-2.4737180208783639E-3</v>
      </c>
      <c r="I217">
        <f t="array" ref="I217">LN(C217/C216)</f>
        <v>-8.0397690093353541E-3</v>
      </c>
      <c r="J217">
        <f t="array" ref="J217">LN(D217/D216)</f>
        <v>6.4935293105483115E-3</v>
      </c>
      <c r="K217">
        <f t="array" ref="K217">LN(E217/E216)</f>
        <v>-1.3423020332140661E-2</v>
      </c>
      <c r="L217">
        <f t="array" ref="L217">LN(F217/F216)</f>
        <v>-6.0790460763822263E-3</v>
      </c>
    </row>
    <row r="218" spans="1:12" x14ac:dyDescent="0.3">
      <c r="A218" s="57">
        <v>40484</v>
      </c>
      <c r="B218">
        <v>16.27</v>
      </c>
      <c r="C218">
        <v>21.15</v>
      </c>
      <c r="D218">
        <v>6.16</v>
      </c>
      <c r="E218">
        <v>3.65</v>
      </c>
      <c r="F218">
        <v>8.1300000000000008</v>
      </c>
      <c r="H218">
        <f t="array" ref="H218">LN(B218/B217)</f>
        <v>7.4028715622808808E-3</v>
      </c>
      <c r="I218">
        <f t="array" ref="I218">LN(C218/C217)</f>
        <v>4.264398786457518E-3</v>
      </c>
      <c r="J218">
        <f t="array" ref="J218">LN(D218/D217)</f>
        <v>-3.2414939241709557E-3</v>
      </c>
      <c r="K218">
        <f t="array" ref="K218">LN(E218/E217)</f>
        <v>-1.3605652055778709E-2</v>
      </c>
      <c r="L218">
        <f t="array" ref="L218">LN(F218/F217)</f>
        <v>-8.573230710487989E-3</v>
      </c>
    </row>
    <row r="219" spans="1:12" x14ac:dyDescent="0.3">
      <c r="A219" s="57">
        <v>40485</v>
      </c>
      <c r="B219">
        <v>16.21</v>
      </c>
      <c r="C219">
        <v>20.96</v>
      </c>
      <c r="D219">
        <v>6.1</v>
      </c>
      <c r="E219">
        <v>3.71</v>
      </c>
      <c r="F219">
        <v>8.36</v>
      </c>
      <c r="H219">
        <f t="array" ref="H219">LN(B219/B218)</f>
        <v>-3.6945854833615641E-3</v>
      </c>
      <c r="I219">
        <f t="array" ref="I219">LN(C219/C218)</f>
        <v>-9.0240460394454634E-3</v>
      </c>
      <c r="J219">
        <f t="array" ref="J219">LN(D219/D218)</f>
        <v>-9.7880063661629317E-3</v>
      </c>
      <c r="K219">
        <f t="array" ref="K219">LN(E219/E218)</f>
        <v>1.6304709024943569E-2</v>
      </c>
      <c r="L219">
        <f t="array" ref="L219">LN(F219/F218)</f>
        <v>2.7897503536890876E-2</v>
      </c>
    </row>
    <row r="220" spans="1:12" x14ac:dyDescent="0.3">
      <c r="A220" s="57">
        <v>40486</v>
      </c>
      <c r="B220">
        <v>16.489999999999998</v>
      </c>
      <c r="C220">
        <v>20.98</v>
      </c>
      <c r="D220">
        <v>6.16</v>
      </c>
      <c r="E220">
        <v>3.76</v>
      </c>
      <c r="F220">
        <v>8.8000000000000007</v>
      </c>
      <c r="H220">
        <f t="array" ref="H220">LN(B220/B219)</f>
        <v>1.712580082392268E-2</v>
      </c>
      <c r="I220">
        <f t="array" ref="I220">LN(C220/C219)</f>
        <v>9.5374351530963498E-4</v>
      </c>
      <c r="J220">
        <f t="array" ref="J220">LN(D220/D219)</f>
        <v>9.7880063661629439E-3</v>
      </c>
      <c r="K220">
        <f t="array" ref="K220">LN(E220/E219)</f>
        <v>1.3387080782459279E-2</v>
      </c>
      <c r="L220">
        <f t="array" ref="L220">LN(F220/F219)</f>
        <v>5.1293294387550689E-2</v>
      </c>
    </row>
    <row r="221" spans="1:12" x14ac:dyDescent="0.3">
      <c r="A221" s="57">
        <v>40487</v>
      </c>
      <c r="B221">
        <v>16.41</v>
      </c>
      <c r="C221">
        <v>20.85</v>
      </c>
      <c r="D221">
        <v>6.14</v>
      </c>
      <c r="E221">
        <v>3.76</v>
      </c>
      <c r="F221">
        <v>8.68</v>
      </c>
      <c r="H221">
        <f t="array" ref="H221">LN(B221/B220)</f>
        <v>-4.8632314695078761E-3</v>
      </c>
      <c r="I221">
        <f t="array" ref="I221">LN(C221/C220)</f>
        <v>-6.2156547233406601E-3</v>
      </c>
      <c r="J221">
        <f t="array" ref="J221">LN(D221/D220)</f>
        <v>-3.2520353863773432E-3</v>
      </c>
      <c r="K221">
        <f t="array" ref="K221">LN(E221/E220)</f>
        <v>0</v>
      </c>
      <c r="L221">
        <f t="array" ref="L221">LN(F221/F220)</f>
        <v>-1.3730192811902131E-2</v>
      </c>
    </row>
    <row r="222" spans="1:12" x14ac:dyDescent="0.3">
      <c r="A222" s="57">
        <v>40490</v>
      </c>
      <c r="B222">
        <v>16.37</v>
      </c>
      <c r="C222">
        <v>20.8</v>
      </c>
      <c r="D222">
        <v>6.01</v>
      </c>
      <c r="E222">
        <v>3.76</v>
      </c>
      <c r="F222">
        <v>8.57</v>
      </c>
      <c r="H222">
        <f t="array" ref="H222">LN(B222/B221)</f>
        <v>-2.4405137189559673E-3</v>
      </c>
      <c r="I222">
        <f t="array" ref="I222">LN(C222/C221)</f>
        <v>-2.4009615375381503E-3</v>
      </c>
      <c r="J222">
        <f t="array" ref="J222">LN(D222/D221)</f>
        <v>-2.1399993611934894E-2</v>
      </c>
      <c r="K222">
        <f t="array" ref="K222">LN(E222/E221)</f>
        <v>0</v>
      </c>
      <c r="L222">
        <f t="array" ref="L222">LN(F222/F221)</f>
        <v>-1.2753796062570353E-2</v>
      </c>
    </row>
    <row r="223" spans="1:12" x14ac:dyDescent="0.3">
      <c r="A223" s="57">
        <v>40491</v>
      </c>
      <c r="B223">
        <v>16.64</v>
      </c>
      <c r="C223">
        <v>20.95</v>
      </c>
      <c r="D223">
        <v>6.11</v>
      </c>
      <c r="E223">
        <v>3.82</v>
      </c>
      <c r="F223">
        <v>8.74</v>
      </c>
      <c r="H223">
        <f t="array" ref="H223">LN(B223/B222)</f>
        <v>1.6359044010018867E-2</v>
      </c>
      <c r="I223">
        <f t="array" ref="I223">LN(C223/C222)</f>
        <v>7.1856596608743124E-3</v>
      </c>
      <c r="J223">
        <f t="array" ref="J223">LN(D223/D222)</f>
        <v>1.6502024636387728E-2</v>
      </c>
      <c r="K223">
        <f t="array" ref="K223">LN(E223/E222)</f>
        <v>1.5831465216680662E-2</v>
      </c>
      <c r="L223">
        <f t="array" ref="L223">LN(F223/F222)</f>
        <v>1.9642457057755566E-2</v>
      </c>
    </row>
    <row r="224" spans="1:12" x14ac:dyDescent="0.3">
      <c r="A224" s="57">
        <v>40492</v>
      </c>
      <c r="B224">
        <v>16.46</v>
      </c>
      <c r="C224">
        <v>20.82</v>
      </c>
      <c r="D224">
        <v>5.97</v>
      </c>
      <c r="E224">
        <v>3.81</v>
      </c>
      <c r="F224">
        <v>8.44</v>
      </c>
      <c r="H224">
        <f t="array" ref="H224">LN(B224/B223)</f>
        <v>-1.0876240144138799E-2</v>
      </c>
      <c r="I224">
        <f t="array" ref="I224">LN(C224/C223)</f>
        <v>-6.2245831813238636E-3</v>
      </c>
      <c r="J224">
        <f t="array" ref="J224">LN(D224/D223)</f>
        <v>-2.317984577899335E-2</v>
      </c>
      <c r="K224">
        <f t="array" ref="K224">LN(E224/E223)</f>
        <v>-2.6212334798741926E-3</v>
      </c>
      <c r="L224">
        <f t="array" ref="L224">LN(F224/F223)</f>
        <v>-3.4927881059578461E-2</v>
      </c>
    </row>
    <row r="225" spans="1:12" x14ac:dyDescent="0.3">
      <c r="A225" s="57">
        <v>40493</v>
      </c>
      <c r="B225">
        <v>16.37</v>
      </c>
      <c r="C225">
        <v>20.68</v>
      </c>
      <c r="D225">
        <v>5.88</v>
      </c>
      <c r="E225">
        <v>3.9</v>
      </c>
      <c r="F225">
        <v>8.0399999999999991</v>
      </c>
      <c r="H225">
        <f t="array" ref="H225">LN(B225/B224)</f>
        <v>-5.4828038658801936E-3</v>
      </c>
      <c r="I225">
        <f t="array" ref="I225">LN(C225/C224)</f>
        <v>-6.747013546594488E-3</v>
      </c>
      <c r="J225">
        <f t="array" ref="J225">LN(D225/D224)</f>
        <v>-1.519016549397512E-2</v>
      </c>
      <c r="K225">
        <f t="array" ref="K225">LN(E225/E224)</f>
        <v>2.3347363996991107E-2</v>
      </c>
      <c r="L225">
        <f t="array" ref="L225">LN(F225/F224)</f>
        <v>-4.8553225416990795E-2</v>
      </c>
    </row>
    <row r="226" spans="1:12" x14ac:dyDescent="0.3">
      <c r="A226" s="57">
        <v>40494</v>
      </c>
      <c r="B226">
        <v>16.18</v>
      </c>
      <c r="C226">
        <v>20.59</v>
      </c>
      <c r="D226">
        <v>5.88</v>
      </c>
      <c r="E226">
        <v>3.87</v>
      </c>
      <c r="F226">
        <v>7.8</v>
      </c>
      <c r="H226">
        <f t="array" ref="H226">LN(B226/B225)</f>
        <v>-1.1674479752697935E-2</v>
      </c>
      <c r="I226">
        <f t="array" ref="I226">LN(C226/C225)</f>
        <v>-4.3615286005302591E-3</v>
      </c>
      <c r="J226">
        <f t="array" ref="J226">LN(D226/D225)</f>
        <v>0</v>
      </c>
      <c r="K226">
        <f t="array" ref="K226">LN(E226/E225)</f>
        <v>-7.7220460939102778E-3</v>
      </c>
      <c r="L226">
        <f t="array" ref="L226">LN(F226/F225)</f>
        <v>-3.0305349495328808E-2</v>
      </c>
    </row>
    <row r="227" spans="1:12" x14ac:dyDescent="0.3">
      <c r="A227" s="57">
        <v>40497</v>
      </c>
      <c r="B227">
        <v>16.38</v>
      </c>
      <c r="C227">
        <v>20.53</v>
      </c>
      <c r="D227">
        <v>5.99</v>
      </c>
      <c r="E227">
        <v>3.92</v>
      </c>
      <c r="F227">
        <v>7.76</v>
      </c>
      <c r="H227">
        <f t="array" ref="H227">LN(B227/B226)</f>
        <v>1.228516679457777E-2</v>
      </c>
      <c r="I227">
        <f t="array" ref="I227">LN(C227/C226)</f>
        <v>-2.9182900088558579E-3</v>
      </c>
      <c r="J227">
        <f t="array" ref="J227">LN(D227/D226)</f>
        <v>1.8534650216822393E-2</v>
      </c>
      <c r="K227">
        <f t="array" ref="K227">LN(E227/E226)</f>
        <v>1.2837146760680682E-2</v>
      </c>
      <c r="L227">
        <f t="array" ref="L227">LN(F227/F226)</f>
        <v>-5.1413995004186523E-3</v>
      </c>
    </row>
    <row r="228" spans="1:12" x14ac:dyDescent="0.3">
      <c r="A228" s="57">
        <v>40498</v>
      </c>
      <c r="B228">
        <v>16.09</v>
      </c>
      <c r="C228">
        <v>20.16</v>
      </c>
      <c r="D228">
        <v>5.82</v>
      </c>
      <c r="E228">
        <v>3.88</v>
      </c>
      <c r="F228">
        <v>7.57</v>
      </c>
      <c r="H228">
        <f t="array" ref="H228">LN(B228/B227)</f>
        <v>-1.7863117420631461E-2</v>
      </c>
      <c r="I228">
        <f t="array" ref="I228">LN(C228/C227)</f>
        <v>-1.8186787827674432E-2</v>
      </c>
      <c r="J228">
        <f t="array" ref="J228">LN(D228/D227)</f>
        <v>-2.8791150384011522E-2</v>
      </c>
      <c r="K228">
        <f t="array" ref="K228">LN(E228/E227)</f>
        <v>-1.025650016718911E-2</v>
      </c>
      <c r="L228">
        <f t="array" ref="L228">LN(F228/F227)</f>
        <v>-2.4789266745769884E-2</v>
      </c>
    </row>
    <row r="229" spans="1:12" x14ac:dyDescent="0.3">
      <c r="A229" s="57">
        <v>40499</v>
      </c>
      <c r="B229">
        <v>16.12</v>
      </c>
      <c r="C229">
        <v>20.52</v>
      </c>
      <c r="D229">
        <v>5.85</v>
      </c>
      <c r="E229">
        <v>3.87</v>
      </c>
      <c r="F229">
        <v>7.55</v>
      </c>
      <c r="H229">
        <f t="array" ref="H229">LN(B229/B228)</f>
        <v>1.8627760741904253E-3</v>
      </c>
      <c r="I229">
        <f t="array" ref="I229">LN(C229/C228)</f>
        <v>1.7699577099400857E-2</v>
      </c>
      <c r="J229">
        <f t="array" ref="J229">LN(D229/D228)</f>
        <v>5.1413995004186523E-3</v>
      </c>
      <c r="K229">
        <f t="array" ref="K229">LN(E229/E228)</f>
        <v>-2.5806465934916254E-3</v>
      </c>
      <c r="L229">
        <f t="array" ref="L229">LN(F229/F228)</f>
        <v>-2.6455041884241655E-3</v>
      </c>
    </row>
    <row r="230" spans="1:12" x14ac:dyDescent="0.3">
      <c r="A230" s="57">
        <v>40500</v>
      </c>
      <c r="B230">
        <v>16.309999999999999</v>
      </c>
      <c r="C230">
        <v>20.56</v>
      </c>
      <c r="D230">
        <v>6.07</v>
      </c>
      <c r="E230">
        <v>3.93</v>
      </c>
      <c r="F230">
        <v>7.62</v>
      </c>
      <c r="H230">
        <f t="array" ref="H230">LN(B230/B229)</f>
        <v>1.1717679554440023E-2</v>
      </c>
      <c r="I230">
        <f t="array" ref="I230">LN(C230/C229)</f>
        <v>1.9474202843956288E-3</v>
      </c>
      <c r="J230">
        <f t="array" ref="J230">LN(D230/D229)</f>
        <v>3.6916943827641852E-2</v>
      </c>
      <c r="K230">
        <f t="array" ref="K230">LN(E230/E229)</f>
        <v>1.5384918839479456E-2</v>
      </c>
      <c r="L230">
        <f t="array" ref="L230">LN(F230/F229)</f>
        <v>9.2288064376217054E-3</v>
      </c>
    </row>
    <row r="231" spans="1:12" x14ac:dyDescent="0.3">
      <c r="A231" s="57">
        <v>40501</v>
      </c>
      <c r="B231">
        <v>16.29</v>
      </c>
      <c r="C231">
        <v>20.56</v>
      </c>
      <c r="D231">
        <v>6.09</v>
      </c>
      <c r="E231">
        <v>3.91</v>
      </c>
      <c r="F231">
        <v>7.76</v>
      </c>
      <c r="H231">
        <f t="array" ref="H231">LN(B231/B230)</f>
        <v>-1.2269940189687022E-3</v>
      </c>
      <c r="I231">
        <f t="array" ref="I231">LN(C231/C230)</f>
        <v>0</v>
      </c>
      <c r="J231">
        <f t="array" ref="J231">LN(D231/D230)</f>
        <v>3.2894766503987053E-3</v>
      </c>
      <c r="K231">
        <f t="array" ref="K231">LN(E231/E230)</f>
        <v>-5.1020518838955104E-3</v>
      </c>
      <c r="L231">
        <f t="array" ref="L231">LN(F231/F230)</f>
        <v>1.8205964496572517E-2</v>
      </c>
    </row>
    <row r="232" spans="1:12" x14ac:dyDescent="0.3">
      <c r="A232" s="57">
        <v>40504</v>
      </c>
      <c r="B232">
        <v>16.190000000000001</v>
      </c>
      <c r="C232">
        <v>20.420000000000002</v>
      </c>
      <c r="D232">
        <v>6.06</v>
      </c>
      <c r="E232">
        <v>3.89</v>
      </c>
      <c r="F232">
        <v>7.66</v>
      </c>
      <c r="H232">
        <f t="array" ref="H232">LN(B232/B231)</f>
        <v>-6.1576549244098718E-3</v>
      </c>
      <c r="I232">
        <f t="array" ref="I232">LN(C232/C231)</f>
        <v>-6.832627850444725E-3</v>
      </c>
      <c r="J232">
        <f t="array" ref="J232">LN(D232/D231)</f>
        <v>-4.9382816405825663E-3</v>
      </c>
      <c r="K232">
        <f t="array" ref="K232">LN(E232/E231)</f>
        <v>-5.1282163669194554E-3</v>
      </c>
      <c r="L232">
        <f t="array" ref="L232">LN(F232/F231)</f>
        <v>-1.2970350442627404E-2</v>
      </c>
    </row>
    <row r="233" spans="1:12" x14ac:dyDescent="0.3">
      <c r="A233" s="57">
        <v>40505</v>
      </c>
      <c r="B233">
        <v>15.86</v>
      </c>
      <c r="C233">
        <v>20.23</v>
      </c>
      <c r="D233">
        <v>5.89</v>
      </c>
      <c r="E233">
        <v>3.83</v>
      </c>
      <c r="F233">
        <v>7.42</v>
      </c>
      <c r="H233">
        <f t="array" ref="H233">LN(B233/B232)</f>
        <v>-2.0593551482841921E-2</v>
      </c>
      <c r="I233">
        <f t="array" ref="I233">LN(C233/C232)</f>
        <v>-9.3481615568655023E-3</v>
      </c>
      <c r="J233">
        <f t="array" ref="J233">LN(D233/D232)</f>
        <v>-2.8453802417727696E-2</v>
      </c>
      <c r="K233">
        <f t="array" ref="K233">LN(E233/E232)</f>
        <v>-1.5544354437800344E-2</v>
      </c>
      <c r="L233">
        <f t="array" ref="L233">LN(F233/F232)</f>
        <v>-3.18329265732109E-2</v>
      </c>
    </row>
    <row r="234" spans="1:12" x14ac:dyDescent="0.3">
      <c r="A234" s="57">
        <v>40506</v>
      </c>
      <c r="B234">
        <v>15.7</v>
      </c>
      <c r="C234">
        <v>20.440000000000001</v>
      </c>
      <c r="D234">
        <v>5.95</v>
      </c>
      <c r="E234">
        <v>3.97</v>
      </c>
      <c r="F234">
        <v>7.47</v>
      </c>
      <c r="H234">
        <f t="array" ref="H234">LN(B234/B233)</f>
        <v>-1.0139503852439617E-2</v>
      </c>
      <c r="I234">
        <f t="array" ref="I234">LN(C234/C233)</f>
        <v>1.0327114155849524E-2</v>
      </c>
      <c r="J234">
        <f t="array" ref="J234">LN(D234/D233)</f>
        <v>1.0135221894043148E-2</v>
      </c>
      <c r="K234">
        <f t="array" ref="K234">LN(E234/E233)</f>
        <v>3.5901291506544385E-2</v>
      </c>
      <c r="L234">
        <f t="array" ref="L234">LN(F234/F233)</f>
        <v>6.7159419654368091E-3</v>
      </c>
    </row>
    <row r="235" spans="1:12" x14ac:dyDescent="0.3">
      <c r="A235" s="57">
        <v>40507</v>
      </c>
      <c r="B235">
        <v>15.67</v>
      </c>
      <c r="C235">
        <v>20.93</v>
      </c>
      <c r="D235">
        <v>6.01</v>
      </c>
      <c r="E235">
        <v>3.9</v>
      </c>
      <c r="F235">
        <v>7.43</v>
      </c>
      <c r="H235">
        <f t="array" ref="H235">LN(B235/B234)</f>
        <v>-1.912655986332913E-3</v>
      </c>
      <c r="I235">
        <f t="array" ref="I235">LN(C235/C234)</f>
        <v>2.3689771122404665E-2</v>
      </c>
      <c r="J235">
        <f t="array" ref="J235">LN(D235/D234)</f>
        <v>1.0033528989577784E-2</v>
      </c>
      <c r="K235">
        <f t="array" ref="K235">LN(E235/E234)</f>
        <v>-1.778954156349841E-2</v>
      </c>
      <c r="L235">
        <f t="array" ref="L235">LN(F235/F234)</f>
        <v>-5.3691404150580969E-3</v>
      </c>
    </row>
    <row r="236" spans="1:12" x14ac:dyDescent="0.3">
      <c r="A236" s="57">
        <v>40508</v>
      </c>
      <c r="B236">
        <v>15.64</v>
      </c>
      <c r="C236">
        <v>20.6</v>
      </c>
      <c r="D236">
        <v>6.09</v>
      </c>
      <c r="E236">
        <v>3.92</v>
      </c>
      <c r="F236">
        <v>7.35</v>
      </c>
      <c r="H236">
        <f t="array" ref="H236">LN(B236/B235)</f>
        <v>-1.9163212507644009E-3</v>
      </c>
      <c r="I236">
        <f t="array" ref="I236">LN(C236/C235)</f>
        <v>-1.5892460662372876E-2</v>
      </c>
      <c r="J236">
        <f t="array" ref="J236">LN(D236/D235)</f>
        <v>1.3223333174689433E-2</v>
      </c>
      <c r="K236">
        <f t="array" ref="K236">LN(E236/E235)</f>
        <v>5.1151006667704089E-3</v>
      </c>
      <c r="L236">
        <f t="array" ref="L236">LN(F236/F235)</f>
        <v>-1.0825545504922447E-2</v>
      </c>
    </row>
    <row r="237" spans="1:12" x14ac:dyDescent="0.3">
      <c r="A237" s="57">
        <v>40511</v>
      </c>
      <c r="B237">
        <v>15.35</v>
      </c>
      <c r="C237">
        <v>20</v>
      </c>
      <c r="D237">
        <v>5.89</v>
      </c>
      <c r="E237">
        <v>3.95</v>
      </c>
      <c r="F237">
        <v>7.2</v>
      </c>
      <c r="H237">
        <f t="array" ref="H237">LN(B237/B236)</f>
        <v>-1.8716261083958931E-2</v>
      </c>
      <c r="I237">
        <f t="array" ref="I237">LN(C237/C236)</f>
        <v>-2.9558802241544505E-2</v>
      </c>
      <c r="J237">
        <f t="array" ref="J237">LN(D237/D236)</f>
        <v>-3.3392084058310394E-2</v>
      </c>
      <c r="K237">
        <f t="array" ref="K237">LN(E237/E236)</f>
        <v>7.6239251106593664E-3</v>
      </c>
      <c r="L237">
        <f t="array" ref="L237">LN(F237/F236)</f>
        <v>-2.0619287202735592E-2</v>
      </c>
    </row>
    <row r="238" spans="1:12" x14ac:dyDescent="0.3">
      <c r="A238" s="57">
        <v>40512</v>
      </c>
      <c r="B238">
        <v>15.5</v>
      </c>
      <c r="C238">
        <v>20.41</v>
      </c>
      <c r="D238">
        <v>5.86</v>
      </c>
      <c r="E238">
        <v>3.86</v>
      </c>
      <c r="F238">
        <v>7.19</v>
      </c>
      <c r="H238">
        <f t="array" ref="H238">LN(B238/B237)</f>
        <v>9.7245498919947809E-3</v>
      </c>
      <c r="I238">
        <f t="array" ref="I238">LN(C238/C237)</f>
        <v>2.0292703267762394E-2</v>
      </c>
      <c r="J238">
        <f t="array" ref="J238">LN(D238/D237)</f>
        <v>-5.1063940745740277E-3</v>
      </c>
      <c r="K238">
        <f t="array" ref="K238">LN(E238/E237)</f>
        <v>-2.3048395436291131E-2</v>
      </c>
      <c r="L238">
        <f t="array" ref="L238">LN(F238/F237)</f>
        <v>-1.3898542890543016E-3</v>
      </c>
    </row>
    <row r="239" spans="1:12" x14ac:dyDescent="0.3">
      <c r="A239" s="57">
        <v>40513</v>
      </c>
      <c r="B239">
        <v>15.56</v>
      </c>
      <c r="C239">
        <v>20.43</v>
      </c>
      <c r="D239">
        <v>6.04</v>
      </c>
      <c r="E239">
        <v>3.91</v>
      </c>
      <c r="F239">
        <v>7.39</v>
      </c>
      <c r="H239">
        <f t="array" ref="H239">LN(B239/B238)</f>
        <v>3.8634948250446392E-3</v>
      </c>
      <c r="I239">
        <f t="array" ref="I239">LN(C239/C238)</f>
        <v>9.794320077771959E-4</v>
      </c>
      <c r="J239">
        <f t="array" ref="J239">LN(D239/D238)</f>
        <v>3.0254408357802343E-2</v>
      </c>
      <c r="K239">
        <f t="array" ref="K239">LN(E239/E238)</f>
        <v>1.2870190520534956E-2</v>
      </c>
      <c r="L239">
        <f t="array" ref="L239">LN(F239/F238)</f>
        <v>2.743656322715491E-2</v>
      </c>
    </row>
    <row r="240" spans="1:12" x14ac:dyDescent="0.3">
      <c r="A240" s="57">
        <v>40514</v>
      </c>
      <c r="B240">
        <v>15.79</v>
      </c>
      <c r="C240">
        <v>21.38</v>
      </c>
      <c r="D240">
        <v>6.2</v>
      </c>
      <c r="E240">
        <v>3.99</v>
      </c>
      <c r="F240">
        <v>7.76</v>
      </c>
      <c r="H240">
        <f t="array" ref="H240">LN(B240/B239)</f>
        <v>1.4673309517305022E-2</v>
      </c>
      <c r="I240">
        <f t="array" ref="I240">LN(C240/C239)</f>
        <v>4.5451496767368468E-2</v>
      </c>
      <c r="J240">
        <f t="array" ref="J240">LN(D240/D239)</f>
        <v>2.6145280104322207E-2</v>
      </c>
      <c r="K240">
        <f t="array" ref="K240">LN(E240/E239)</f>
        <v>2.0253856904497596E-2</v>
      </c>
      <c r="L240">
        <f t="array" ref="L240">LN(F240/F239)</f>
        <v>4.8854599235017004E-2</v>
      </c>
    </row>
    <row r="241" spans="1:12" x14ac:dyDescent="0.3">
      <c r="A241" s="57">
        <v>40515</v>
      </c>
      <c r="B241">
        <v>15.75</v>
      </c>
      <c r="C241">
        <v>21.34</v>
      </c>
      <c r="D241">
        <v>6.2</v>
      </c>
      <c r="E241">
        <v>4.07</v>
      </c>
      <c r="F241">
        <v>7.75</v>
      </c>
      <c r="H241">
        <f t="array" ref="H241">LN(B241/B240)</f>
        <v>-2.5364629959086313E-3</v>
      </c>
      <c r="I241">
        <f t="array" ref="I241">LN(C241/C240)</f>
        <v>-1.8726597232917772E-3</v>
      </c>
      <c r="J241">
        <f t="array" ref="J241">LN(D241/D240)</f>
        <v>0</v>
      </c>
      <c r="K241">
        <f t="array" ref="K241">LN(E241/E240)</f>
        <v>1.9851768552731529E-2</v>
      </c>
      <c r="L241">
        <f t="array" ref="L241">LN(F241/F240)</f>
        <v>-1.2894908298717507E-3</v>
      </c>
    </row>
    <row r="242" spans="1:12" x14ac:dyDescent="0.3">
      <c r="A242" s="57">
        <v>40518</v>
      </c>
      <c r="B242">
        <v>15.8</v>
      </c>
      <c r="C242">
        <v>21.42</v>
      </c>
      <c r="D242">
        <v>6.24</v>
      </c>
      <c r="E242">
        <v>4.0599999999999996</v>
      </c>
      <c r="F242">
        <v>7.63</v>
      </c>
      <c r="H242">
        <f t="array" ref="H242">LN(B242/B241)</f>
        <v>3.1695747612790395E-3</v>
      </c>
      <c r="I242">
        <f t="array" ref="I242">LN(C242/C241)</f>
        <v>3.7418191459955698E-3</v>
      </c>
      <c r="J242">
        <f t="array" ref="J242">LN(D242/D241)</f>
        <v>6.4308903302903314E-3</v>
      </c>
      <c r="K242">
        <f t="array" ref="K242">LN(E242/E241)</f>
        <v>-2.4600258408625339E-3</v>
      </c>
      <c r="L242">
        <f t="array" ref="L242">LN(F242/F241)</f>
        <v>-1.5604998068890007E-2</v>
      </c>
    </row>
    <row r="243" spans="1:12" x14ac:dyDescent="0.3">
      <c r="A243" s="57">
        <v>40519</v>
      </c>
      <c r="B243">
        <v>16.010000000000002</v>
      </c>
      <c r="C243">
        <v>21.81</v>
      </c>
      <c r="D243">
        <v>6.32</v>
      </c>
      <c r="E243">
        <v>4.05</v>
      </c>
      <c r="F243">
        <v>7.99</v>
      </c>
      <c r="H243">
        <f t="array" ref="H243">LN(B243/B242)</f>
        <v>1.3203586975702269E-2</v>
      </c>
      <c r="I243">
        <f t="array" ref="I243">LN(C243/C242)</f>
        <v>1.8043515193934916E-2</v>
      </c>
      <c r="J243">
        <f t="array" ref="J243">LN(D243/D242)</f>
        <v>1.2739025777429712E-2</v>
      </c>
      <c r="K243">
        <f t="array" ref="K243">LN(E243/E242)</f>
        <v>-2.4660924951934427E-3</v>
      </c>
      <c r="L243">
        <f t="array" ref="L243">LN(F243/F242)</f>
        <v>4.6102914481817636E-2</v>
      </c>
    </row>
    <row r="244" spans="1:12" x14ac:dyDescent="0.3">
      <c r="A244" s="57">
        <v>40520</v>
      </c>
      <c r="B244">
        <v>16.13</v>
      </c>
      <c r="C244">
        <v>21.71</v>
      </c>
      <c r="D244">
        <v>6.39</v>
      </c>
      <c r="E244">
        <v>4.08</v>
      </c>
      <c r="F244">
        <v>8.16</v>
      </c>
      <c r="H244">
        <f t="array" ref="H244">LN(B244/B243)</f>
        <v>7.4673651284940063E-3</v>
      </c>
      <c r="I244">
        <f t="array" ref="I244">LN(C244/C243)</f>
        <v>-4.5955963233371162E-3</v>
      </c>
      <c r="J244">
        <f t="array" ref="J244">LN(D244/D243)</f>
        <v>1.1015060230677221E-2</v>
      </c>
      <c r="K244">
        <f t="array" ref="K244">LN(E244/E243)</f>
        <v>7.3801072976226803E-3</v>
      </c>
      <c r="L244">
        <f t="array" ref="L244">LN(F244/F243)</f>
        <v>2.1053409197832263E-2</v>
      </c>
    </row>
    <row r="245" spans="1:12" x14ac:dyDescent="0.3">
      <c r="A245" s="57">
        <v>40521</v>
      </c>
      <c r="B245">
        <v>16.2</v>
      </c>
      <c r="C245">
        <v>21.82</v>
      </c>
      <c r="D245">
        <v>6.2</v>
      </c>
      <c r="E245">
        <v>4.0999999999999996</v>
      </c>
      <c r="F245">
        <v>8.44</v>
      </c>
      <c r="H245">
        <f t="array" ref="H245">LN(B245/B244)</f>
        <v>4.3303501012208964E-3</v>
      </c>
      <c r="I245">
        <f t="array" ref="I245">LN(C245/C244)</f>
        <v>5.0539965147243324E-3</v>
      </c>
      <c r="J245">
        <f t="array" ref="J245">LN(D245/D244)</f>
        <v>-3.0184976338397434E-2</v>
      </c>
      <c r="K245">
        <f t="array" ref="K245">LN(E245/E244)</f>
        <v>4.8899852941917702E-3</v>
      </c>
      <c r="L245">
        <f t="array" ref="L245">LN(F245/F244)</f>
        <v>3.3738139631849989E-2</v>
      </c>
    </row>
    <row r="246" spans="1:12" x14ac:dyDescent="0.3">
      <c r="A246" s="57">
        <v>40522</v>
      </c>
      <c r="B246">
        <v>16.21</v>
      </c>
      <c r="C246">
        <v>21.69</v>
      </c>
      <c r="D246">
        <v>6.14</v>
      </c>
      <c r="E246">
        <v>4.1100000000000003</v>
      </c>
      <c r="F246">
        <v>8.2799999999999994</v>
      </c>
      <c r="H246">
        <f t="array" ref="H246">LN(B246/B245)</f>
        <v>6.170935092463907E-4</v>
      </c>
      <c r="I246">
        <f t="array" ref="I246">LN(C246/C245)</f>
        <v>-5.9756555661417366E-3</v>
      </c>
      <c r="J246">
        <f t="array" ref="J246">LN(D246/D245)</f>
        <v>-9.7245498919948572E-3</v>
      </c>
      <c r="K246">
        <f t="array" ref="K246">LN(E246/E245)</f>
        <v>2.4360547978813426E-3</v>
      </c>
      <c r="L246">
        <f t="array" ref="L246">LN(F246/F245)</f>
        <v>-1.9139340210697395E-2</v>
      </c>
    </row>
    <row r="247" spans="1:12" x14ac:dyDescent="0.3">
      <c r="A247" s="57">
        <v>40525</v>
      </c>
      <c r="B247">
        <v>16.329999999999998</v>
      </c>
      <c r="C247">
        <v>21.87</v>
      </c>
      <c r="D247">
        <v>6.2</v>
      </c>
      <c r="E247">
        <v>4.08</v>
      </c>
      <c r="F247">
        <v>8.5299999999999994</v>
      </c>
      <c r="H247">
        <f t="array" ref="H247">LN(B247/B246)</f>
        <v>7.3755712347888316E-3</v>
      </c>
      <c r="I247">
        <f t="array" ref="I247">LN(C247/C246)</f>
        <v>8.2645098498934314E-3</v>
      </c>
      <c r="J247">
        <f t="array" ref="J247">LN(D247/D246)</f>
        <v>9.7245498919947809E-3</v>
      </c>
      <c r="K247">
        <f t="array" ref="K247">LN(E247/E246)</f>
        <v>-7.3260400920730096E-3</v>
      </c>
      <c r="L247">
        <f t="array" ref="L247">LN(F247/F246)</f>
        <v>2.9746393106419342E-2</v>
      </c>
    </row>
    <row r="248" spans="1:12" x14ac:dyDescent="0.3">
      <c r="A248" s="57">
        <v>40526</v>
      </c>
      <c r="B248">
        <v>16.559999999999999</v>
      </c>
      <c r="C248">
        <v>21.85</v>
      </c>
      <c r="D248">
        <v>6.17</v>
      </c>
      <c r="E248">
        <v>4.04</v>
      </c>
      <c r="F248">
        <v>8.51</v>
      </c>
      <c r="H248">
        <f t="array" ref="H248">LN(B248/B247)</f>
        <v>1.398624197473987E-2</v>
      </c>
      <c r="I248">
        <f t="array" ref="I248">LN(C248/C247)</f>
        <v>-9.1491314707724844E-4</v>
      </c>
      <c r="J248">
        <f t="array" ref="J248">LN(D248/D247)</f>
        <v>-4.8504541337494661E-3</v>
      </c>
      <c r="K248">
        <f t="array" ref="K248">LN(E248/E247)</f>
        <v>-9.8522964430115944E-3</v>
      </c>
      <c r="L248">
        <f t="array" ref="L248">LN(F248/F247)</f>
        <v>-2.3474189183048965E-3</v>
      </c>
    </row>
    <row r="249" spans="1:12" x14ac:dyDescent="0.3">
      <c r="A249" s="57">
        <v>40527</v>
      </c>
      <c r="B249">
        <v>16.39</v>
      </c>
      <c r="C249">
        <v>21.8</v>
      </c>
      <c r="D249">
        <v>6.16</v>
      </c>
      <c r="E249">
        <v>4.04</v>
      </c>
      <c r="F249">
        <v>8.57</v>
      </c>
      <c r="H249">
        <f t="array" ref="H249">LN(B249/B248)</f>
        <v>-1.031875620137525E-2</v>
      </c>
      <c r="I249">
        <f t="array" ref="I249">LN(C249/C248)</f>
        <v>-2.2909517465558244E-3</v>
      </c>
      <c r="J249">
        <f t="array" ref="J249">LN(D249/D248)</f>
        <v>-1.6220603718680551E-3</v>
      </c>
      <c r="K249">
        <f t="array" ref="K249">LN(E249/E248)</f>
        <v>0</v>
      </c>
      <c r="L249">
        <f t="array" ref="L249">LN(F249/F248)</f>
        <v>7.0257900244058225E-3</v>
      </c>
    </row>
    <row r="250" spans="1:12" x14ac:dyDescent="0.3">
      <c r="A250" s="57">
        <v>40528</v>
      </c>
      <c r="B250">
        <v>16.45</v>
      </c>
      <c r="C250">
        <v>22.12</v>
      </c>
      <c r="D250">
        <v>6.2</v>
      </c>
      <c r="E250">
        <v>4.08</v>
      </c>
      <c r="F250">
        <v>8.48</v>
      </c>
      <c r="H250">
        <f t="array" ref="H250">LN(B250/B249)</f>
        <v>3.6540844556425161E-3</v>
      </c>
      <c r="I250">
        <f t="array" ref="I250">LN(C250/C249)</f>
        <v>1.4572206859090725E-2</v>
      </c>
      <c r="J250">
        <f t="array" ref="J250">LN(D250/D249)</f>
        <v>6.4725145056175196E-3</v>
      </c>
      <c r="K250">
        <f t="array" ref="K250">LN(E250/E249)</f>
        <v>9.8522964430116395E-3</v>
      </c>
      <c r="L250">
        <f t="array" ref="L250">LN(F250/F249)</f>
        <v>-1.0557282805876726E-2</v>
      </c>
    </row>
    <row r="251" spans="1:12" x14ac:dyDescent="0.3">
      <c r="A251" s="57">
        <v>40529</v>
      </c>
      <c r="B251">
        <v>16.260000000000002</v>
      </c>
      <c r="C251">
        <v>21.96</v>
      </c>
      <c r="D251">
        <v>6.12</v>
      </c>
      <c r="E251">
        <v>4.0199999999999996</v>
      </c>
      <c r="F251">
        <v>8.43</v>
      </c>
      <c r="H251">
        <f t="array" ref="H251">LN(B251/B250)</f>
        <v>-1.1617373091716237E-2</v>
      </c>
      <c r="I251">
        <f t="array" ref="I251">LN(C251/C250)</f>
        <v>-7.2595600128042229E-3</v>
      </c>
      <c r="J251">
        <f t="array" ref="J251">LN(D251/D250)</f>
        <v>-1.298719552681119E-2</v>
      </c>
      <c r="K251">
        <f t="array" ref="K251">LN(E251/E250)</f>
        <v>-1.4815085785140812E-2</v>
      </c>
      <c r="L251">
        <f t="array" ref="L251">LN(F251/F250)</f>
        <v>-5.9136777900477399E-3</v>
      </c>
    </row>
    <row r="252" spans="1:12" x14ac:dyDescent="0.3">
      <c r="A252" s="57">
        <v>40532</v>
      </c>
      <c r="B252">
        <v>16.39</v>
      </c>
      <c r="C252">
        <v>22.48</v>
      </c>
      <c r="D252">
        <v>6.16</v>
      </c>
      <c r="E252">
        <v>4.04</v>
      </c>
      <c r="F252">
        <v>8.4499999999999993</v>
      </c>
      <c r="H252">
        <f t="array" ref="H252">LN(B252/B251)</f>
        <v>7.9632886360737863E-3</v>
      </c>
      <c r="I252">
        <f t="array" ref="I252">LN(C252/C251)</f>
        <v>2.3403408384160395E-2</v>
      </c>
      <c r="J252">
        <f t="array" ref="J252">LN(D252/D251)</f>
        <v>6.5146810211936723E-3</v>
      </c>
      <c r="K252">
        <f t="array" ref="K252">LN(E252/E251)</f>
        <v>4.9627893421290972E-3</v>
      </c>
      <c r="L252">
        <f t="array" ref="L252">LN(F252/F251)</f>
        <v>2.3696693553183824E-3</v>
      </c>
    </row>
    <row r="253" spans="1:12" x14ac:dyDescent="0.3">
      <c r="A253" s="57">
        <v>40533</v>
      </c>
      <c r="B253">
        <v>16.55</v>
      </c>
      <c r="C253">
        <v>22.78</v>
      </c>
      <c r="D253">
        <v>6.24</v>
      </c>
      <c r="E253">
        <v>4.08</v>
      </c>
      <c r="F253">
        <v>8.68</v>
      </c>
      <c r="H253">
        <f t="array" ref="H253">LN(B253/B252)</f>
        <v>9.7147090673336371E-3</v>
      </c>
      <c r="I253">
        <f t="array" ref="I253">LN(C253/C252)</f>
        <v>1.3256932993545795E-2</v>
      </c>
      <c r="J253">
        <f t="array" ref="J253">LN(D253/D252)</f>
        <v>1.2903404835908001E-2</v>
      </c>
      <c r="K253">
        <f t="array" ref="K253">LN(E253/E252)</f>
        <v>9.8522964430116395E-3</v>
      </c>
      <c r="L253">
        <f t="array" ref="L253">LN(F253/F252)</f>
        <v>2.6855087303176328E-2</v>
      </c>
    </row>
    <row r="254" spans="1:12" x14ac:dyDescent="0.3">
      <c r="A254" s="57">
        <v>40534</v>
      </c>
      <c r="B254">
        <v>16.59</v>
      </c>
      <c r="C254">
        <v>22.8</v>
      </c>
      <c r="D254">
        <v>6.21</v>
      </c>
      <c r="E254">
        <v>4.08</v>
      </c>
      <c r="F254">
        <v>8.61</v>
      </c>
      <c r="H254">
        <f t="array" ref="H254">LN(B254/B253)</f>
        <v>2.4140023792812394E-3</v>
      </c>
      <c r="I254">
        <f t="array" ref="I254">LN(C254/C253)</f>
        <v>8.7757794135894223E-4</v>
      </c>
      <c r="J254">
        <f t="array" ref="J254">LN(D254/D253)</f>
        <v>-4.8192864359489947E-3</v>
      </c>
      <c r="K254">
        <f t="array" ref="K254">LN(E254/E253)</f>
        <v>0</v>
      </c>
      <c r="L254">
        <f t="array" ref="L254">LN(F254/F253)</f>
        <v>-8.0972102326193618E-3</v>
      </c>
    </row>
    <row r="255" spans="1:12" x14ac:dyDescent="0.3">
      <c r="A255" s="57">
        <v>40535</v>
      </c>
      <c r="B255">
        <v>16.670000000000002</v>
      </c>
      <c r="C255">
        <v>23</v>
      </c>
      <c r="D255">
        <v>6.22</v>
      </c>
      <c r="E255">
        <v>4.18</v>
      </c>
      <c r="F255">
        <v>8.59</v>
      </c>
      <c r="H255">
        <f t="array" ref="H255">LN(B255/B254)</f>
        <v>4.8105925603495478E-3</v>
      </c>
      <c r="I255">
        <f t="array" ref="I255">LN(C255/C254)</f>
        <v>8.7336799687546315E-3</v>
      </c>
      <c r="J255">
        <f t="array" ref="J255">LN(D255/D254)</f>
        <v>1.6090108057006858E-3</v>
      </c>
      <c r="K255">
        <f t="array" ref="K255">LN(E255/E254)</f>
        <v>2.421425812059453E-2</v>
      </c>
      <c r="L255">
        <f t="array" ref="L255">LN(F255/F254)</f>
        <v>-2.3255824434754101E-3</v>
      </c>
    </row>
    <row r="256" spans="1:12" x14ac:dyDescent="0.3">
      <c r="A256" s="57">
        <v>40536</v>
      </c>
      <c r="B256">
        <v>16.670000000000002</v>
      </c>
      <c r="C256">
        <v>23</v>
      </c>
      <c r="D256">
        <v>6.22</v>
      </c>
      <c r="E256">
        <v>4.18</v>
      </c>
      <c r="F256">
        <v>8.59</v>
      </c>
      <c r="H256">
        <f t="array" ref="H256">LN(B256/B255)</f>
        <v>0</v>
      </c>
      <c r="I256">
        <f t="array" ref="I256">LN(C256/C255)</f>
        <v>0</v>
      </c>
      <c r="J256">
        <f t="array" ref="J256">LN(D256/D255)</f>
        <v>0</v>
      </c>
      <c r="K256">
        <f t="array" ref="K256">LN(E256/E255)</f>
        <v>0</v>
      </c>
      <c r="L256">
        <f t="array" ref="L256">LN(F256/F255)</f>
        <v>0</v>
      </c>
    </row>
    <row r="257" spans="1:12" x14ac:dyDescent="0.3">
      <c r="A257" s="57">
        <v>40539</v>
      </c>
      <c r="B257">
        <v>16.52</v>
      </c>
      <c r="C257">
        <v>23</v>
      </c>
      <c r="D257">
        <v>6.09</v>
      </c>
      <c r="E257">
        <v>4.16</v>
      </c>
      <c r="F257">
        <v>8.5500000000000007</v>
      </c>
      <c r="H257">
        <f t="array" ref="H257">LN(B257/B256)</f>
        <v>-9.0389286698707681E-3</v>
      </c>
      <c r="I257">
        <f t="array" ref="I257">LN(C257/C256)</f>
        <v>0</v>
      </c>
      <c r="J257">
        <f t="array" ref="J257">LN(D257/D256)</f>
        <v>-2.1121825029282434E-2</v>
      </c>
      <c r="K257">
        <f t="array" ref="K257">LN(E257/E256)</f>
        <v>-4.7961722634929441E-3</v>
      </c>
      <c r="L257">
        <f t="array" ref="L257">LN(F257/F256)</f>
        <v>-4.6674530474950576E-3</v>
      </c>
    </row>
    <row r="258" spans="1:12" x14ac:dyDescent="0.3">
      <c r="A258" s="57">
        <v>40540</v>
      </c>
      <c r="B258">
        <v>16.5</v>
      </c>
      <c r="C258">
        <v>23.17</v>
      </c>
      <c r="D258">
        <v>6.07</v>
      </c>
      <c r="E258">
        <v>4.18</v>
      </c>
      <c r="F258">
        <v>8.6199999999999992</v>
      </c>
      <c r="H258">
        <f t="array" ref="H258">LN(B258/B257)</f>
        <v>-1.2113871862970932E-3</v>
      </c>
      <c r="I258">
        <f t="array" ref="I258">LN(C258/C257)</f>
        <v>7.364122515135259E-3</v>
      </c>
      <c r="J258">
        <f t="array" ref="J258">LN(D258/D257)</f>
        <v>-3.2894766503986459E-3</v>
      </c>
      <c r="K258">
        <f t="array" ref="K258">LN(E258/E257)</f>
        <v>4.7961722634930135E-3</v>
      </c>
      <c r="L258">
        <f t="array" ref="L258">LN(F258/F257)</f>
        <v>8.1538017269327575E-3</v>
      </c>
    </row>
    <row r="259" spans="1:12" x14ac:dyDescent="0.3">
      <c r="A259" s="57">
        <v>40541</v>
      </c>
      <c r="B259">
        <v>16.579999999999998</v>
      </c>
      <c r="C259">
        <v>23.13</v>
      </c>
      <c r="D259">
        <v>6.18</v>
      </c>
      <c r="E259">
        <v>4.18</v>
      </c>
      <c r="F259">
        <v>8.81</v>
      </c>
      <c r="H259">
        <f t="array" ref="H259">LN(B259/B258)</f>
        <v>4.8367688006138001E-3</v>
      </c>
      <c r="I259">
        <f t="array" ref="I259">LN(C259/C258)</f>
        <v>-1.7278622009371533E-3</v>
      </c>
      <c r="J259">
        <f t="array" ref="J259">LN(D259/D258)</f>
        <v>1.7959666398192423E-2</v>
      </c>
      <c r="K259">
        <f t="array" ref="K259">LN(E259/E258)</f>
        <v>0</v>
      </c>
      <c r="L259">
        <f t="array" ref="L259">LN(F259/F258)</f>
        <v>2.1802355272486567E-2</v>
      </c>
    </row>
    <row r="260" spans="1:12" x14ac:dyDescent="0.3">
      <c r="A260" s="57">
        <v>40542</v>
      </c>
      <c r="B260">
        <v>16.34</v>
      </c>
      <c r="C260">
        <v>22.8</v>
      </c>
      <c r="D260">
        <v>6.05</v>
      </c>
      <c r="E260">
        <v>4.1399999999999997</v>
      </c>
      <c r="F260">
        <v>8.5399999999999991</v>
      </c>
      <c r="H260">
        <f t="array" ref="H260">LN(B260/B259)</f>
        <v>-1.458106027529199E-2</v>
      </c>
      <c r="I260">
        <f t="array" ref="I260">LN(C260/C259)</f>
        <v>-1.4369940282952675E-2</v>
      </c>
      <c r="J260">
        <f t="array" ref="J260">LN(D260/D259)</f>
        <v>-2.1259999426849339E-2</v>
      </c>
      <c r="K260">
        <f t="array" ref="K260">LN(E260/E259)</f>
        <v>-9.6154586994419804E-3</v>
      </c>
      <c r="L260">
        <f t="array" ref="L260">LN(F260/F259)</f>
        <v>-3.1126432147609844E-2</v>
      </c>
    </row>
    <row r="261" spans="1:12" x14ac:dyDescent="0.3">
      <c r="A261" s="57">
        <v>40546</v>
      </c>
      <c r="B261">
        <v>16.420000000000002</v>
      </c>
      <c r="C261">
        <v>22.91</v>
      </c>
      <c r="D261">
        <v>6.14</v>
      </c>
      <c r="E261">
        <v>4.17</v>
      </c>
      <c r="F261">
        <v>8.69</v>
      </c>
      <c r="H261">
        <f t="array" ref="H261">LN(B261/B260)</f>
        <v>4.8840145924253587E-3</v>
      </c>
      <c r="I261">
        <f t="array" ref="I261">LN(C261/C260)</f>
        <v>4.8129605050090266E-3</v>
      </c>
      <c r="J261">
        <f t="array" ref="J261">LN(D261/D260)</f>
        <v>1.4766470116300995E-2</v>
      </c>
      <c r="K261">
        <f t="array" ref="K261">LN(E261/E260)</f>
        <v>7.2202479734870973E-3</v>
      </c>
      <c r="L261">
        <f t="array" ref="L261">LN(F261/F260)</f>
        <v>1.7411931476822302E-2</v>
      </c>
    </row>
    <row r="262" spans="1:12" x14ac:dyDescent="0.3">
      <c r="A262" s="57">
        <v>40547</v>
      </c>
      <c r="B262">
        <v>16.63</v>
      </c>
      <c r="C262">
        <v>22.54</v>
      </c>
      <c r="D262">
        <v>6.1</v>
      </c>
      <c r="E262">
        <v>4.22</v>
      </c>
      <c r="F262">
        <v>8.7200000000000006</v>
      </c>
      <c r="H262">
        <f t="array" ref="H262">LN(B262/B261)</f>
        <v>1.270818918055402E-2</v>
      </c>
      <c r="I262">
        <f t="array" ref="I262">LN(C262/C261)</f>
        <v>-1.6281987853774001E-2</v>
      </c>
      <c r="J262">
        <f t="array" ref="J262">LN(D262/D261)</f>
        <v>-6.5359709797855334E-3</v>
      </c>
      <c r="K262">
        <f t="array" ref="K262">LN(E262/E261)</f>
        <v>1.1919092237210284E-2</v>
      </c>
      <c r="L262">
        <f t="array" ref="L262">LN(F262/F261)</f>
        <v>3.4462986435876489E-3</v>
      </c>
    </row>
    <row r="263" spans="1:12" x14ac:dyDescent="0.3">
      <c r="A263" s="57">
        <v>40548</v>
      </c>
      <c r="B263">
        <v>16.850000000000001</v>
      </c>
      <c r="C263">
        <v>22.76</v>
      </c>
      <c r="D263">
        <v>6.01</v>
      </c>
      <c r="E263">
        <v>4.22</v>
      </c>
      <c r="F263">
        <v>8.4600000000000009</v>
      </c>
      <c r="H263">
        <f t="array" ref="H263">LN(B263/B262)</f>
        <v>1.3142363593534602E-2</v>
      </c>
      <c r="I263">
        <f t="array" ref="I263">LN(C263/C262)</f>
        <v>9.7131006465000259E-3</v>
      </c>
      <c r="J263">
        <f t="array" ref="J263">LN(D263/D262)</f>
        <v>-1.486402263214928E-2</v>
      </c>
      <c r="K263">
        <f t="array" ref="K263">LN(E263/E262)</f>
        <v>0</v>
      </c>
      <c r="L263">
        <f t="array" ref="L263">LN(F263/F262)</f>
        <v>-3.0270064302756337E-2</v>
      </c>
    </row>
    <row r="264" spans="1:12" x14ac:dyDescent="0.3">
      <c r="A264" s="57">
        <v>40549</v>
      </c>
      <c r="B264">
        <v>17.18</v>
      </c>
      <c r="C264">
        <v>23.01</v>
      </c>
      <c r="D264">
        <v>6.03</v>
      </c>
      <c r="E264">
        <v>4.24</v>
      </c>
      <c r="F264">
        <v>8.48</v>
      </c>
      <c r="H264">
        <f t="array" ref="H264">LN(B264/B263)</f>
        <v>1.9395259757738439E-2</v>
      </c>
      <c r="I264">
        <f t="array" ref="I264">LN(C264/C263)</f>
        <v>1.0924294789144287E-2</v>
      </c>
      <c r="J264">
        <f t="array" ref="J264">LN(D264/D263)</f>
        <v>3.3222621919778601E-3</v>
      </c>
      <c r="K264">
        <f t="array" ref="K264">LN(E264/E263)</f>
        <v>4.728141195946116E-3</v>
      </c>
      <c r="L264">
        <f t="array" ref="L264">LN(F264/F263)</f>
        <v>2.3612761856796854E-3</v>
      </c>
    </row>
    <row r="265" spans="1:12" x14ac:dyDescent="0.3">
      <c r="A265" s="57">
        <v>40550</v>
      </c>
      <c r="B265">
        <v>17.149999999999999</v>
      </c>
      <c r="C265">
        <v>23.15</v>
      </c>
      <c r="D265">
        <v>6.05</v>
      </c>
      <c r="E265">
        <v>4.28</v>
      </c>
      <c r="F265">
        <v>8.1999999999999993</v>
      </c>
      <c r="H265">
        <f t="array" ref="H265">LN(B265/B264)</f>
        <v>-1.7477429441605079E-3</v>
      </c>
      <c r="I265">
        <f t="array" ref="I265">LN(C265/C264)</f>
        <v>6.0658764849683619E-3</v>
      </c>
      <c r="J265">
        <f t="array" ref="J265">LN(D265/D264)</f>
        <v>3.3112613036560051E-3</v>
      </c>
      <c r="K265">
        <f t="array" ref="K265">LN(E265/E264)</f>
        <v>9.3897403498391374E-3</v>
      </c>
      <c r="L265">
        <f t="array" ref="L265">LN(F265/F264)</f>
        <v>-3.3576295533604437E-2</v>
      </c>
    </row>
    <row r="266" spans="1:12" x14ac:dyDescent="0.3">
      <c r="A266" s="57">
        <v>40553</v>
      </c>
      <c r="B266">
        <v>16.920000000000002</v>
      </c>
      <c r="C266">
        <v>22.88</v>
      </c>
      <c r="D266">
        <v>5.91</v>
      </c>
      <c r="E266">
        <v>4.2</v>
      </c>
      <c r="F266">
        <v>7.99</v>
      </c>
      <c r="H266">
        <f t="array" ref="H266">LN(B266/B265)</f>
        <v>-1.3501819433871463E-2</v>
      </c>
      <c r="I266">
        <f t="array" ref="I266">LN(C266/C265)</f>
        <v>-1.1731614020645887E-2</v>
      </c>
      <c r="J266">
        <f t="array" ref="J266">LN(D266/D265)</f>
        <v>-2.3412440624743232E-2</v>
      </c>
      <c r="K266">
        <f t="array" ref="K266">LN(E266/E265)</f>
        <v>-1.8868484304382805E-2</v>
      </c>
      <c r="L266">
        <f t="array" ref="L266">LN(F266/F265)</f>
        <v>-2.5943394492024041E-2</v>
      </c>
    </row>
    <row r="267" spans="1:12" x14ac:dyDescent="0.3">
      <c r="A267" s="57">
        <v>40554</v>
      </c>
      <c r="B267">
        <v>17.079999999999998</v>
      </c>
      <c r="C267">
        <v>23.15</v>
      </c>
      <c r="D267">
        <v>6.02</v>
      </c>
      <c r="E267">
        <v>4.2699999999999996</v>
      </c>
      <c r="F267">
        <v>7.96</v>
      </c>
      <c r="H267">
        <f t="array" ref="H267">LN(B267/B266)</f>
        <v>9.4118341823463784E-3</v>
      </c>
      <c r="I267">
        <f t="array" ref="I267">LN(C267/C266)</f>
        <v>1.1731614020646009E-2</v>
      </c>
      <c r="J267">
        <f t="array" ref="J267">LN(D267/D266)</f>
        <v>1.8441427902722712E-2</v>
      </c>
      <c r="K267">
        <f t="array" ref="K267">LN(E267/E266)</f>
        <v>1.6529301951210506E-2</v>
      </c>
      <c r="L267">
        <f t="array" ref="L267">LN(F267/F266)</f>
        <v>-3.7617599218916845E-3</v>
      </c>
    </row>
    <row r="268" spans="1:12" x14ac:dyDescent="0.3">
      <c r="A268" s="57">
        <v>40555</v>
      </c>
      <c r="B268">
        <v>17.34</v>
      </c>
      <c r="C268">
        <v>23.34</v>
      </c>
      <c r="D268">
        <v>6.09</v>
      </c>
      <c r="E268">
        <v>4.3</v>
      </c>
      <c r="F268">
        <v>8.27</v>
      </c>
      <c r="H268">
        <f t="array" ref="H268">LN(B268/B267)</f>
        <v>1.5107782991972114E-2</v>
      </c>
      <c r="I268">
        <f t="array" ref="I268">LN(C268/C267)</f>
        <v>8.1738463261670034E-3</v>
      </c>
      <c r="J268">
        <f t="array" ref="J268">LN(D268/D267)</f>
        <v>1.1560822401076006E-2</v>
      </c>
      <c r="K268">
        <f t="array" ref="K268">LN(E268/E267)</f>
        <v>7.0011954589835612E-3</v>
      </c>
      <c r="L268">
        <f t="array" ref="L268">LN(F268/F267)</f>
        <v>3.8205509179308275E-2</v>
      </c>
    </row>
    <row r="269" spans="1:12" x14ac:dyDescent="0.3">
      <c r="A269" s="57">
        <v>40556</v>
      </c>
      <c r="B269">
        <v>17.559999999999999</v>
      </c>
      <c r="C269">
        <v>23.24</v>
      </c>
      <c r="D269">
        <v>5.91</v>
      </c>
      <c r="E269">
        <v>4.2300000000000004</v>
      </c>
      <c r="F269">
        <v>8.34</v>
      </c>
      <c r="H269">
        <f t="array" ref="H269">LN(B269/B268)</f>
        <v>1.2607616854574634E-2</v>
      </c>
      <c r="I269">
        <f t="array" ref="I269">LN(C269/C268)</f>
        <v>-4.2936948746995635E-3</v>
      </c>
      <c r="J269">
        <f t="array" ref="J269">LN(D269/D268)</f>
        <v>-3.0002250303798789E-2</v>
      </c>
      <c r="K269">
        <f t="array" ref="K269">LN(E269/E268)</f>
        <v>-1.6413029641330033E-2</v>
      </c>
      <c r="L269">
        <f t="array" ref="L269">LN(F269/F268)</f>
        <v>8.428707335055529E-3</v>
      </c>
    </row>
    <row r="270" spans="1:12" x14ac:dyDescent="0.3">
      <c r="A270" s="57">
        <v>40557</v>
      </c>
      <c r="B270">
        <v>17.71</v>
      </c>
      <c r="C270">
        <v>23.13</v>
      </c>
      <c r="D270">
        <v>5.88</v>
      </c>
      <c r="E270">
        <v>4.17</v>
      </c>
      <c r="F270">
        <v>8.49</v>
      </c>
      <c r="H270">
        <f t="array" ref="H270">LN(B270/B269)</f>
        <v>8.5058635877715907E-3</v>
      </c>
      <c r="I270">
        <f t="array" ref="I270">LN(C270/C269)</f>
        <v>-4.7444557403626773E-3</v>
      </c>
      <c r="J270">
        <f t="array" ref="J270">LN(D270/D269)</f>
        <v>-5.0890695074712932E-3</v>
      </c>
      <c r="K270">
        <f t="array" ref="K270">LN(E270/E269)</f>
        <v>-1.4285957247476654E-2</v>
      </c>
      <c r="L270">
        <f t="array" ref="L270">LN(F270/F269)</f>
        <v>1.7825783952600666E-2</v>
      </c>
    </row>
    <row r="271" spans="1:12" x14ac:dyDescent="0.3">
      <c r="A271" s="57">
        <v>40560</v>
      </c>
      <c r="B271">
        <v>17.45</v>
      </c>
      <c r="C271">
        <v>22.87</v>
      </c>
      <c r="D271">
        <v>5.99</v>
      </c>
      <c r="E271">
        <v>4.1399999999999997</v>
      </c>
      <c r="F271">
        <v>8.52</v>
      </c>
      <c r="H271">
        <f t="array" ref="H271">LN(B271/B270)</f>
        <v>-1.4789803146306062E-2</v>
      </c>
      <c r="I271">
        <f t="array" ref="I271">LN(C271/C270)</f>
        <v>-1.1304468208658E-2</v>
      </c>
      <c r="J271">
        <f t="array" ref="J271">LN(D271/D270)</f>
        <v>1.8534650216822393E-2</v>
      </c>
      <c r="K271">
        <f t="array" ref="K271">LN(E271/E270)</f>
        <v>-7.220247973487132E-3</v>
      </c>
      <c r="L271">
        <f t="array" ref="L271">LN(F271/F270)</f>
        <v>3.5273405179684406E-3</v>
      </c>
    </row>
    <row r="272" spans="1:12" x14ac:dyDescent="0.3">
      <c r="A272" s="57">
        <v>40561</v>
      </c>
      <c r="B272">
        <v>17.55</v>
      </c>
      <c r="C272">
        <v>23.49</v>
      </c>
      <c r="D272">
        <v>6.09</v>
      </c>
      <c r="E272">
        <v>4.1399999999999997</v>
      </c>
      <c r="F272">
        <v>8.7100000000000009</v>
      </c>
      <c r="H272">
        <f t="array" ref="H272">LN(B272/B271)</f>
        <v>5.7143012634386352E-3</v>
      </c>
      <c r="I272">
        <f t="array" ref="I272">LN(C272/C271)</f>
        <v>2.6748790636131583E-2</v>
      </c>
      <c r="J272">
        <f t="array" ref="J272">LN(D272/D271)</f>
        <v>1.6556669594447609E-2</v>
      </c>
      <c r="K272">
        <f t="array" ref="K272">LN(E272/E271)</f>
        <v>0</v>
      </c>
      <c r="L272">
        <f t="array" ref="L272">LN(F272/F271)</f>
        <v>2.2055450023187217E-2</v>
      </c>
    </row>
    <row r="273" spans="1:12" x14ac:dyDescent="0.3">
      <c r="A273" s="57">
        <v>40562</v>
      </c>
      <c r="B273">
        <v>17.43</v>
      </c>
      <c r="C273">
        <v>22.78</v>
      </c>
      <c r="D273">
        <v>5.97</v>
      </c>
      <c r="E273">
        <v>4.0599999999999996</v>
      </c>
      <c r="F273">
        <v>9.17</v>
      </c>
      <c r="H273">
        <f t="array" ref="H273">LN(B273/B272)</f>
        <v>-6.8610903799453523E-3</v>
      </c>
      <c r="I273">
        <f t="array" ref="I273">LN(C273/C272)</f>
        <v>-3.0691840651785172E-2</v>
      </c>
      <c r="J273">
        <f t="array" ref="J273">LN(D273/D272)</f>
        <v>-1.9901154317294913E-2</v>
      </c>
      <c r="K273">
        <f t="array" ref="K273">LN(E273/E272)</f>
        <v>-1.9512814223581715E-2</v>
      </c>
      <c r="L273">
        <f t="array" ref="L273">LN(F273/F272)</f>
        <v>5.1465495403961919E-2</v>
      </c>
    </row>
    <row r="274" spans="1:12" x14ac:dyDescent="0.3">
      <c r="A274" s="57">
        <v>40563</v>
      </c>
      <c r="B274">
        <v>17.3</v>
      </c>
      <c r="C274">
        <v>22.29</v>
      </c>
      <c r="D274">
        <v>5.78</v>
      </c>
      <c r="E274">
        <v>4.01</v>
      </c>
      <c r="F274">
        <v>9.19</v>
      </c>
      <c r="H274">
        <f t="array" ref="H274">LN(B274/B273)</f>
        <v>-7.4863580281962867E-3</v>
      </c>
      <c r="I274">
        <f t="array" ref="I274">LN(C274/C273)</f>
        <v>-2.1744810621258725E-2</v>
      </c>
      <c r="J274">
        <f t="array" ref="J274">LN(D274/D273)</f>
        <v>-3.2343244720224568E-2</v>
      </c>
      <c r="K274">
        <f t="array" ref="K274">LN(E274/E273)</f>
        <v>-1.2391732295163384E-2</v>
      </c>
      <c r="L274">
        <f t="array" ref="L274">LN(F274/F273)</f>
        <v>2.1786500992221724E-3</v>
      </c>
    </row>
    <row r="275" spans="1:12" x14ac:dyDescent="0.3">
      <c r="A275" s="57">
        <v>40564</v>
      </c>
      <c r="B275">
        <v>17.64</v>
      </c>
      <c r="C275">
        <v>22.2</v>
      </c>
      <c r="D275">
        <v>5.78</v>
      </c>
      <c r="E275">
        <v>4.04</v>
      </c>
      <c r="F275">
        <v>9.56</v>
      </c>
      <c r="H275">
        <f t="array" ref="H275">LN(B275/B274)</f>
        <v>1.9462549074912027E-2</v>
      </c>
      <c r="I275">
        <f t="array" ref="I275">LN(C275/C274)</f>
        <v>-4.0458585195436835E-3</v>
      </c>
      <c r="J275">
        <f t="array" ref="J275">LN(D275/D274)</f>
        <v>0</v>
      </c>
      <c r="K275">
        <f t="array" ref="K275">LN(E275/E274)</f>
        <v>7.4534506545809722E-3</v>
      </c>
      <c r="L275">
        <f t="array" ref="L275">LN(F275/F274)</f>
        <v>3.9471790695714409E-2</v>
      </c>
    </row>
    <row r="276" spans="1:12" x14ac:dyDescent="0.3">
      <c r="A276" s="57">
        <v>40567</v>
      </c>
      <c r="B276">
        <v>17.71</v>
      </c>
      <c r="C276">
        <v>22.47</v>
      </c>
      <c r="D276">
        <v>5.68</v>
      </c>
      <c r="E276">
        <v>4.03</v>
      </c>
      <c r="F276">
        <v>9.57</v>
      </c>
      <c r="H276">
        <f t="array" ref="H276">LN(B276/B275)</f>
        <v>3.9604012160969143E-3</v>
      </c>
      <c r="I276">
        <f t="array" ref="I276">LN(C276/C275)</f>
        <v>1.2088797319004028E-2</v>
      </c>
      <c r="J276">
        <f t="array" ref="J276">LN(D276/D275)</f>
        <v>-1.7452449951226166E-2</v>
      </c>
      <c r="K276">
        <f t="array" ref="K276">LN(E276/E275)</f>
        <v>-2.4783160144670898E-3</v>
      </c>
      <c r="L276">
        <f t="array" ref="L276">LN(F276/F275)</f>
        <v>1.0454784015529657E-3</v>
      </c>
    </row>
    <row r="277" spans="1:12" x14ac:dyDescent="0.3">
      <c r="A277" s="57">
        <v>40568</v>
      </c>
      <c r="B277">
        <v>17.61</v>
      </c>
      <c r="C277">
        <v>22.51</v>
      </c>
      <c r="D277">
        <v>5.7</v>
      </c>
      <c r="E277">
        <v>4.0599999999999996</v>
      </c>
      <c r="F277">
        <v>9.51</v>
      </c>
      <c r="H277">
        <f t="array" ref="H277">LN(B277/B276)</f>
        <v>-5.6625292866274313E-3</v>
      </c>
      <c r="I277">
        <f t="array" ref="I277">LN(C277/C276)</f>
        <v>1.7785687214031676E-3</v>
      </c>
      <c r="J277">
        <f t="array" ref="J277">LN(D277/D276)</f>
        <v>3.5149421074445919E-3</v>
      </c>
      <c r="K277">
        <f t="array" ref="K277">LN(E277/E276)</f>
        <v>7.4165976550493989E-3</v>
      </c>
      <c r="L277">
        <f t="array" ref="L277">LN(F277/F276)</f>
        <v>-6.2893289075639904E-3</v>
      </c>
    </row>
    <row r="278" spans="1:12" x14ac:dyDescent="0.3">
      <c r="A278" s="57">
        <v>40569</v>
      </c>
      <c r="B278">
        <v>17.649999999999999</v>
      </c>
      <c r="C278">
        <v>22.3</v>
      </c>
      <c r="D278">
        <v>5.84</v>
      </c>
      <c r="E278">
        <v>4.1100000000000003</v>
      </c>
      <c r="F278">
        <v>9.4700000000000006</v>
      </c>
      <c r="H278">
        <f t="array" ref="H278">LN(B278/B277)</f>
        <v>2.268860871191004E-3</v>
      </c>
      <c r="I278">
        <f t="array" ref="I278">LN(C278/C277)</f>
        <v>-9.3729764525678112E-3</v>
      </c>
      <c r="J278">
        <f t="array" ref="J278">LN(D278/D277)</f>
        <v>2.4264621999631079E-2</v>
      </c>
      <c r="K278">
        <f t="array" ref="K278">LN(E278/E277)</f>
        <v>1.2240054894502224E-2</v>
      </c>
      <c r="L278">
        <f t="array" ref="L278">LN(F278/F277)</f>
        <v>-4.2149693593119238E-3</v>
      </c>
    </row>
    <row r="279" spans="1:12" x14ac:dyDescent="0.3">
      <c r="A279" s="57">
        <v>40570</v>
      </c>
      <c r="B279">
        <v>17.72</v>
      </c>
      <c r="C279">
        <v>22.71</v>
      </c>
      <c r="D279">
        <v>5.78</v>
      </c>
      <c r="E279">
        <v>4.1100000000000003</v>
      </c>
      <c r="F279">
        <v>9.5299999999999994</v>
      </c>
      <c r="H279">
        <f t="array" ref="H279">LN(B279/B278)</f>
        <v>3.9581617976292066E-3</v>
      </c>
      <c r="I279">
        <f t="array" ref="I279">LN(C279/C278)</f>
        <v>1.8218677651394011E-2</v>
      </c>
      <c r="J279">
        <f t="array" ref="J279">LN(D279/D278)</f>
        <v>-1.0327114155849517E-2</v>
      </c>
      <c r="K279">
        <f t="array" ref="K279">LN(E279/E278)</f>
        <v>0</v>
      </c>
      <c r="L279">
        <f t="array" ref="L279">LN(F279/F278)</f>
        <v>6.3158104681237531E-3</v>
      </c>
    </row>
    <row r="280" spans="1:12" x14ac:dyDescent="0.3">
      <c r="A280" s="57">
        <v>40571</v>
      </c>
      <c r="B280">
        <v>17.37</v>
      </c>
      <c r="C280">
        <v>22.31</v>
      </c>
      <c r="D280">
        <v>5.61</v>
      </c>
      <c r="E280">
        <v>4.1500000000000004</v>
      </c>
      <c r="F280">
        <v>9.34</v>
      </c>
      <c r="H280">
        <f t="array" ref="H280">LN(B280/B279)</f>
        <v>-1.9949364923921194E-2</v>
      </c>
      <c r="I280">
        <f t="array" ref="I280">LN(C280/C279)</f>
        <v>-1.7770347673026054E-2</v>
      </c>
      <c r="J280">
        <f t="array" ref="J280">LN(D280/D279)</f>
        <v>-2.985296314968116E-2</v>
      </c>
      <c r="K280">
        <f t="array" ref="K280">LN(E280/E279)</f>
        <v>9.6853057344636791E-3</v>
      </c>
      <c r="L280">
        <f t="array" ref="L280">LN(F280/F279)</f>
        <v>-2.0138465425359464E-2</v>
      </c>
    </row>
    <row r="281" spans="1:12" x14ac:dyDescent="0.3">
      <c r="A281" s="57">
        <v>40574</v>
      </c>
      <c r="B281">
        <v>17.3</v>
      </c>
      <c r="C281">
        <v>22.14</v>
      </c>
      <c r="D281">
        <v>5.58</v>
      </c>
      <c r="E281">
        <v>4.12</v>
      </c>
      <c r="F281">
        <v>9.19</v>
      </c>
      <c r="H281">
        <f t="array" ref="H281">LN(B281/B280)</f>
        <v>-4.0380787492802685E-3</v>
      </c>
      <c r="I281">
        <f t="array" ref="I281">LN(C281/C280)</f>
        <v>-7.6490811639501914E-3</v>
      </c>
      <c r="J281">
        <f t="array" ref="J281">LN(D281/D280)</f>
        <v>-5.3619431413853991E-3</v>
      </c>
      <c r="K281">
        <f t="array" ref="K281">LN(E281/E280)</f>
        <v>-7.2551708811720217E-3</v>
      </c>
      <c r="L281">
        <f t="array" ref="L281">LN(F281/F280)</f>
        <v>-1.6190315873155583E-2</v>
      </c>
    </row>
    <row r="282" spans="1:12" x14ac:dyDescent="0.3">
      <c r="A282" s="57">
        <v>40575</v>
      </c>
      <c r="B282">
        <v>18.010000000000002</v>
      </c>
      <c r="C282">
        <v>22.28</v>
      </c>
      <c r="D282">
        <v>5.63</v>
      </c>
      <c r="E282">
        <v>4.2300000000000004</v>
      </c>
      <c r="F282">
        <v>9.66</v>
      </c>
      <c r="H282">
        <f t="array" ref="H282">LN(B282/B281)</f>
        <v>4.0220657684131404E-2</v>
      </c>
      <c r="I282">
        <f t="array" ref="I282">LN(C282/C281)</f>
        <v>6.3034877785925246E-3</v>
      </c>
      <c r="J282">
        <f t="array" ref="J282">LN(D282/D281)</f>
        <v>8.9206657583793623E-3</v>
      </c>
      <c r="K282">
        <f t="array" ref="K282">LN(E282/E281)</f>
        <v>2.6348829696751678E-2</v>
      </c>
      <c r="L282">
        <f t="array" ref="L282">LN(F282/F281)</f>
        <v>4.987771185683109E-2</v>
      </c>
    </row>
    <row r="283" spans="1:12" x14ac:dyDescent="0.3">
      <c r="A283" s="57">
        <v>40576</v>
      </c>
      <c r="B283">
        <v>18.059999999999999</v>
      </c>
      <c r="C283">
        <v>21.96</v>
      </c>
      <c r="D283">
        <v>5.61</v>
      </c>
      <c r="E283">
        <v>4.16</v>
      </c>
      <c r="F283">
        <v>9.56</v>
      </c>
      <c r="H283">
        <f t="array" ref="H283">LN(B283/B282)</f>
        <v>2.7723888009744272E-3</v>
      </c>
      <c r="I283">
        <f t="array" ref="I283">LN(C283/C282)</f>
        <v>-1.4466798417753376E-2</v>
      </c>
      <c r="J283">
        <f t="array" ref="J283">LN(D283/D282)</f>
        <v>-3.5587226169939952E-3</v>
      </c>
      <c r="K283">
        <f t="array" ref="K283">LN(E283/E282)</f>
        <v>-1.6686918785014711E-2</v>
      </c>
      <c r="L283">
        <f t="array" ref="L283">LN(F283/F282)</f>
        <v>-1.0405921161116693E-2</v>
      </c>
    </row>
    <row r="284" spans="1:12" x14ac:dyDescent="0.3">
      <c r="A284" s="57">
        <v>40577</v>
      </c>
      <c r="B284">
        <v>17.989999999999998</v>
      </c>
      <c r="C284">
        <v>22.06</v>
      </c>
      <c r="D284">
        <v>5.65</v>
      </c>
      <c r="E284">
        <v>4.13</v>
      </c>
      <c r="F284">
        <v>9.43</v>
      </c>
      <c r="H284">
        <f t="array" ref="H284">LN(B284/B283)</f>
        <v>-3.883500026397633E-3</v>
      </c>
      <c r="I284">
        <f t="array" ref="I284">LN(C284/C283)</f>
        <v>4.5433971840263508E-3</v>
      </c>
      <c r="J284">
        <f t="array" ref="J284">LN(D284/D283)</f>
        <v>7.1048256237445824E-3</v>
      </c>
      <c r="K284">
        <f t="array" ref="K284">LN(E284/E283)</f>
        <v>-7.2376673002306135E-3</v>
      </c>
      <c r="L284">
        <f t="array" ref="L284">LN(F284/F283)</f>
        <v>-1.3691630417943869E-2</v>
      </c>
    </row>
    <row r="285" spans="1:12" x14ac:dyDescent="0.3">
      <c r="A285" s="57">
        <v>40578</v>
      </c>
      <c r="B285">
        <v>18.13</v>
      </c>
      <c r="C285">
        <v>21.78</v>
      </c>
      <c r="D285">
        <v>5.64</v>
      </c>
      <c r="E285">
        <v>4.1399999999999997</v>
      </c>
      <c r="F285">
        <v>9.6300000000000008</v>
      </c>
      <c r="H285">
        <f t="array" ref="H285">LN(B285/B284)</f>
        <v>7.7519768043179237E-3</v>
      </c>
      <c r="I285">
        <f t="array" ref="I285">LN(C285/C284)</f>
        <v>-1.2773896320541838E-2</v>
      </c>
      <c r="J285">
        <f t="array" ref="J285">LN(D285/D284)</f>
        <v>-1.7714796483821156E-3</v>
      </c>
      <c r="K285">
        <f t="array" ref="K285">LN(E285/E284)</f>
        <v>2.4183808642816527E-3</v>
      </c>
      <c r="L285">
        <f t="array" ref="L285">LN(F285/F284)</f>
        <v>2.0987129164668127E-2</v>
      </c>
    </row>
    <row r="286" spans="1:12" x14ac:dyDescent="0.3">
      <c r="A286" s="57">
        <v>40581</v>
      </c>
      <c r="B286">
        <v>18.16</v>
      </c>
      <c r="C286">
        <v>22.07</v>
      </c>
      <c r="D286">
        <v>5.75</v>
      </c>
      <c r="E286">
        <v>4.1500000000000004</v>
      </c>
      <c r="F286">
        <v>9.65</v>
      </c>
      <c r="H286">
        <f t="array" ref="H286">LN(B286/B285)</f>
        <v>1.6533484063876403E-3</v>
      </c>
      <c r="I286">
        <f t="array" ref="I286">LN(C286/C285)</f>
        <v>1.3227102763830515E-2</v>
      </c>
      <c r="J286">
        <f t="array" ref="J286">LN(D286/D285)</f>
        <v>1.9315789299291706E-2</v>
      </c>
      <c r="K286">
        <f t="array" ref="K286">LN(E286/E285)</f>
        <v>2.4125464053841475E-3</v>
      </c>
      <c r="L286">
        <f t="array" ref="L286">LN(F286/F285)</f>
        <v>2.0746895408602969E-3</v>
      </c>
    </row>
    <row r="287" spans="1:12" x14ac:dyDescent="0.3">
      <c r="A287" s="57">
        <v>40582</v>
      </c>
      <c r="B287">
        <v>18.2</v>
      </c>
      <c r="C287">
        <v>22.17</v>
      </c>
      <c r="D287">
        <v>5.9</v>
      </c>
      <c r="E287">
        <v>4.1500000000000004</v>
      </c>
      <c r="F287">
        <v>9.51</v>
      </c>
      <c r="H287">
        <f t="array" ref="H287">LN(B287/B286)</f>
        <v>2.2002209096023376E-3</v>
      </c>
      <c r="I287">
        <f t="array" ref="I287">LN(C287/C286)</f>
        <v>4.5208033595751209E-3</v>
      </c>
      <c r="J287">
        <f t="array" ref="J287">LN(D287/D286)</f>
        <v>2.5752496102414764E-2</v>
      </c>
      <c r="K287">
        <f t="array" ref="K287">LN(E287/E286)</f>
        <v>0</v>
      </c>
      <c r="L287">
        <f t="array" ref="L287">LN(F287/F286)</f>
        <v>-1.4614038793595628E-2</v>
      </c>
    </row>
    <row r="288" spans="1:12" x14ac:dyDescent="0.3">
      <c r="A288" s="57">
        <v>40583</v>
      </c>
      <c r="B288">
        <v>18.11</v>
      </c>
      <c r="C288">
        <v>22.12</v>
      </c>
      <c r="D288">
        <v>5.98</v>
      </c>
      <c r="E288">
        <v>4.16</v>
      </c>
      <c r="F288">
        <v>10.18</v>
      </c>
      <c r="H288">
        <f t="array" ref="H288">LN(B288/B287)</f>
        <v>-4.9573221874276352E-3</v>
      </c>
      <c r="I288">
        <f t="array" ref="I288">LN(C288/C287)</f>
        <v>-2.2578469740860878E-3</v>
      </c>
      <c r="J288">
        <f t="array" ref="J288">LN(D288/D287)</f>
        <v>1.3468217050866611E-2</v>
      </c>
      <c r="K288">
        <f t="array" ref="K288">LN(E288/E287)</f>
        <v>2.4067400305648376E-3</v>
      </c>
      <c r="L288">
        <f t="array" ref="L288">LN(F288/F287)</f>
        <v>6.808113456507775E-2</v>
      </c>
    </row>
    <row r="289" spans="1:12" x14ac:dyDescent="0.3">
      <c r="A289" s="57">
        <v>40584</v>
      </c>
      <c r="B289">
        <v>18.260000000000002</v>
      </c>
      <c r="C289">
        <v>21.87</v>
      </c>
      <c r="D289">
        <v>6.01</v>
      </c>
      <c r="E289">
        <v>4.0999999999999996</v>
      </c>
      <c r="F289">
        <v>10.199999999999999</v>
      </c>
      <c r="H289">
        <f t="array" ref="H289">LN(B289/B288)</f>
        <v>8.2486032715005323E-3</v>
      </c>
      <c r="I289">
        <f t="array" ref="I289">LN(C289/C288)</f>
        <v>-1.136634196545756E-2</v>
      </c>
      <c r="J289">
        <f t="array" ref="J289">LN(D289/D288)</f>
        <v>5.0041805845757294E-3</v>
      </c>
      <c r="K289">
        <f t="array" ref="K289">LN(E289/E288)</f>
        <v>-1.4528100562909969E-2</v>
      </c>
      <c r="L289">
        <f t="array" ref="L289">LN(F289/F288)</f>
        <v>1.9627091678486889E-3</v>
      </c>
    </row>
    <row r="290" spans="1:12" x14ac:dyDescent="0.3">
      <c r="A290" s="57">
        <v>40585</v>
      </c>
      <c r="B290">
        <v>18.260000000000002</v>
      </c>
      <c r="C290">
        <v>22.03</v>
      </c>
      <c r="D290">
        <v>6.11</v>
      </c>
      <c r="E290">
        <v>4.07</v>
      </c>
      <c r="F290">
        <v>10.53</v>
      </c>
      <c r="H290">
        <f t="array" ref="H290">LN(B290/B289)</f>
        <v>0</v>
      </c>
      <c r="I290">
        <f t="array" ref="I290">LN(C290/C289)</f>
        <v>7.2893261255752018E-3</v>
      </c>
      <c r="J290">
        <f t="array" ref="J290">LN(D290/D289)</f>
        <v>1.6502024636387728E-2</v>
      </c>
      <c r="K290">
        <f t="array" ref="K290">LN(E290/E289)</f>
        <v>-7.3439742557583941E-3</v>
      </c>
      <c r="L290">
        <f t="array" ref="L290">LN(F290/F289)</f>
        <v>3.1840605855658843E-2</v>
      </c>
    </row>
    <row r="291" spans="1:12" x14ac:dyDescent="0.3">
      <c r="A291" s="57">
        <v>40588</v>
      </c>
      <c r="B291">
        <v>18.28</v>
      </c>
      <c r="C291">
        <v>22.07</v>
      </c>
      <c r="D291">
        <v>6.08</v>
      </c>
      <c r="E291">
        <v>4.16</v>
      </c>
      <c r="F291">
        <v>10.67</v>
      </c>
      <c r="H291">
        <f t="array" ref="H291">LN(B291/B290)</f>
        <v>1.0946908591815748E-3</v>
      </c>
      <c r="I291">
        <f t="array" ref="I291">LN(C291/C290)</f>
        <v>1.8140594543932759E-3</v>
      </c>
      <c r="J291">
        <f t="array" ref="J291">LN(D291/D290)</f>
        <v>-4.9220772054283319E-3</v>
      </c>
      <c r="K291">
        <f t="array" ref="K291">LN(E291/E290)</f>
        <v>2.1872074818668312E-2</v>
      </c>
      <c r="L291">
        <f t="array" ref="L291">LN(F291/F290)</f>
        <v>1.320773916777794E-2</v>
      </c>
    </row>
    <row r="292" spans="1:12" x14ac:dyDescent="0.3">
      <c r="A292" s="57">
        <v>40589</v>
      </c>
      <c r="B292">
        <v>18.399999999999999</v>
      </c>
      <c r="C292">
        <v>22.05</v>
      </c>
      <c r="D292">
        <v>6.01</v>
      </c>
      <c r="E292">
        <v>4.1500000000000004</v>
      </c>
      <c r="F292">
        <v>10.68</v>
      </c>
      <c r="H292">
        <f t="array" ref="H292">LN(B292/B291)</f>
        <v>6.5430985889358868E-3</v>
      </c>
      <c r="I292">
        <f t="array" ref="I292">LN(C292/C291)</f>
        <v>-9.066183757899767E-4</v>
      </c>
      <c r="J292">
        <f t="array" ref="J292">LN(D292/D291)</f>
        <v>-1.1579947430959421E-2</v>
      </c>
      <c r="K292">
        <f t="array" ref="K292">LN(E292/E291)</f>
        <v>-2.4067400305649764E-3</v>
      </c>
      <c r="L292">
        <f t="array" ref="L292">LN(F292/F291)</f>
        <v>9.3676821838665808E-4</v>
      </c>
    </row>
    <row r="293" spans="1:12" x14ac:dyDescent="0.3">
      <c r="A293" s="57">
        <v>40590</v>
      </c>
      <c r="B293">
        <v>18.420000000000002</v>
      </c>
      <c r="C293">
        <v>22.1</v>
      </c>
      <c r="D293">
        <v>6.02</v>
      </c>
      <c r="E293">
        <v>4.13</v>
      </c>
      <c r="F293">
        <v>10.71</v>
      </c>
      <c r="H293">
        <f t="array" ref="H293">LN(B293/B292)</f>
        <v>1.0863662122210114E-3</v>
      </c>
      <c r="I293">
        <f t="array" ref="I293">LN(C293/C292)</f>
        <v>2.2650066308520615E-3</v>
      </c>
      <c r="J293">
        <f t="array" ref="J293">LN(D293/D292)</f>
        <v>1.6625107736134572E-3</v>
      </c>
      <c r="K293">
        <f t="array" ref="K293">LN(E293/E292)</f>
        <v>-4.8309272696656922E-3</v>
      </c>
      <c r="L293">
        <f t="array" ref="L293">LN(F293/F292)</f>
        <v>2.8050509276086816E-3</v>
      </c>
    </row>
    <row r="294" spans="1:12" x14ac:dyDescent="0.3">
      <c r="A294" s="57">
        <v>40591</v>
      </c>
      <c r="B294">
        <v>18.329999999999998</v>
      </c>
      <c r="C294">
        <v>22.09</v>
      </c>
      <c r="D294">
        <v>5.96</v>
      </c>
      <c r="E294">
        <v>4.12</v>
      </c>
      <c r="F294">
        <v>10.35</v>
      </c>
      <c r="H294">
        <f t="array" ref="H294">LN(B294/B293)</f>
        <v>-4.8979689755473651E-3</v>
      </c>
      <c r="I294">
        <f t="array" ref="I294">LN(C294/C293)</f>
        <v>-4.5259109168143617E-4</v>
      </c>
      <c r="J294">
        <f t="array" ref="J294">LN(D294/D293)</f>
        <v>-1.0016778243471232E-2</v>
      </c>
      <c r="K294">
        <f t="array" ref="K294">LN(E294/E293)</f>
        <v>-2.42424361150628E-3</v>
      </c>
      <c r="L294">
        <f t="array" ref="L294">LN(F294/F293)</f>
        <v>-3.4191364748279426E-2</v>
      </c>
    </row>
    <row r="295" spans="1:12" x14ac:dyDescent="0.3">
      <c r="A295" s="57">
        <v>40592</v>
      </c>
      <c r="B295">
        <v>18.37</v>
      </c>
      <c r="C295">
        <v>22.07</v>
      </c>
      <c r="D295">
        <v>6.01</v>
      </c>
      <c r="E295">
        <v>4.17</v>
      </c>
      <c r="F295">
        <v>10.23</v>
      </c>
      <c r="H295">
        <f t="array" ref="H295">LN(B295/B294)</f>
        <v>2.1798373754207422E-3</v>
      </c>
      <c r="I295">
        <f t="array" ref="I295">LN(C295/C294)</f>
        <v>-9.0579716338079865E-4</v>
      </c>
      <c r="J295">
        <f t="array" ref="J295">LN(D295/D294)</f>
        <v>8.3542674698577242E-3</v>
      </c>
      <c r="K295">
        <f t="array" ref="K295">LN(E295/E294)</f>
        <v>1.2062872449274944E-2</v>
      </c>
      <c r="L295">
        <f t="array" ref="L295">LN(F295/F294)</f>
        <v>-1.1661939747842862E-2</v>
      </c>
    </row>
    <row r="296" spans="1:12" x14ac:dyDescent="0.3">
      <c r="A296" s="57">
        <v>40595</v>
      </c>
      <c r="B296">
        <v>17.43</v>
      </c>
      <c r="C296">
        <v>21.91</v>
      </c>
      <c r="D296">
        <v>5.89</v>
      </c>
      <c r="E296">
        <v>4.08</v>
      </c>
      <c r="F296">
        <v>10.039999999999999</v>
      </c>
      <c r="H296">
        <f t="array" ref="H296">LN(B296/B295)</f>
        <v>-5.2526039695104859E-2</v>
      </c>
      <c r="I296">
        <f t="array" ref="I296">LN(C296/C295)</f>
        <v>-7.2760666612698777E-3</v>
      </c>
      <c r="J296">
        <f t="array" ref="J296">LN(D296/D295)</f>
        <v>-2.0168750883620856E-2</v>
      </c>
      <c r="K296">
        <f t="array" ref="K296">LN(E296/E295)</f>
        <v>-2.1819047394639725E-2</v>
      </c>
      <c r="L296">
        <f t="array" ref="L296">LN(F296/F295)</f>
        <v>-1.8747465699952073E-2</v>
      </c>
    </row>
    <row r="297" spans="1:12" x14ac:dyDescent="0.3">
      <c r="A297" s="57">
        <v>40596</v>
      </c>
      <c r="B297">
        <v>17.28</v>
      </c>
      <c r="C297">
        <v>21.89</v>
      </c>
      <c r="D297">
        <v>5.89</v>
      </c>
      <c r="E297">
        <v>4.0599999999999996</v>
      </c>
      <c r="F297">
        <v>9.89</v>
      </c>
      <c r="H297">
        <f t="array" ref="H297">LN(B297/B296)</f>
        <v>-8.6430961560198579E-3</v>
      </c>
      <c r="I297">
        <f t="array" ref="I297">LN(C297/C296)</f>
        <v>-9.1324207260351476E-4</v>
      </c>
      <c r="J297">
        <f t="array" ref="J297">LN(D297/D296)</f>
        <v>0</v>
      </c>
      <c r="K297">
        <f t="array" ref="K297">LN(E297/E296)</f>
        <v>-4.9140148024291522E-3</v>
      </c>
      <c r="L297">
        <f t="array" ref="L297">LN(F297/F296)</f>
        <v>-1.5052968628962264E-2</v>
      </c>
    </row>
    <row r="298" spans="1:12" x14ac:dyDescent="0.3">
      <c r="A298" s="57">
        <v>40597</v>
      </c>
      <c r="B298">
        <v>17.079999999999998</v>
      </c>
      <c r="C298">
        <v>21.88</v>
      </c>
      <c r="D298">
        <v>5.72</v>
      </c>
      <c r="E298">
        <v>4.0199999999999996</v>
      </c>
      <c r="F298">
        <v>9.82</v>
      </c>
      <c r="H298">
        <f t="array" ref="H298">LN(B298/B297)</f>
        <v>-1.1641575015485978E-2</v>
      </c>
      <c r="I298">
        <f t="array" ref="I298">LN(C298/C297)</f>
        <v>-4.5693398099119775E-4</v>
      </c>
      <c r="J298">
        <f t="array" ref="J298">LN(D298/D297)</f>
        <v>-2.9287192271788744E-2</v>
      </c>
      <c r="K298">
        <f t="array" ref="K298">LN(E298/E297)</f>
        <v>-9.9010709827115698E-3</v>
      </c>
      <c r="L298">
        <f t="array" ref="L298">LN(F298/F297)</f>
        <v>-7.1030232682463019E-3</v>
      </c>
    </row>
    <row r="299" spans="1:12" x14ac:dyDescent="0.3">
      <c r="A299" s="57">
        <v>40598</v>
      </c>
      <c r="B299">
        <v>17.3</v>
      </c>
      <c r="C299">
        <v>21.64</v>
      </c>
      <c r="D299">
        <v>5.66</v>
      </c>
      <c r="E299">
        <v>3.97</v>
      </c>
      <c r="F299">
        <v>9.77</v>
      </c>
      <c r="H299">
        <f t="array" ref="H299">LN(B299/B298)</f>
        <v>1.2798313143309582E-2</v>
      </c>
      <c r="I299">
        <f t="array" ref="I299">LN(C299/C298)</f>
        <v>-1.102952357549962E-2</v>
      </c>
      <c r="J299">
        <f t="array" ref="J299">LN(D299/D298)</f>
        <v>-1.0544913176614887E-2</v>
      </c>
      <c r="K299">
        <f t="array" ref="K299">LN(E299/E298)</f>
        <v>-1.2515807931830533E-2</v>
      </c>
      <c r="L299">
        <f t="array" ref="L299">LN(F299/F298)</f>
        <v>-5.1046563116831731E-3</v>
      </c>
    </row>
    <row r="300" spans="1:12" x14ac:dyDescent="0.3">
      <c r="A300" s="57">
        <v>40599</v>
      </c>
      <c r="B300">
        <v>17.559999999999999</v>
      </c>
      <c r="C300">
        <v>22.32</v>
      </c>
      <c r="D300">
        <v>5.78</v>
      </c>
      <c r="E300">
        <v>3.99</v>
      </c>
      <c r="F300">
        <v>10.29</v>
      </c>
      <c r="H300">
        <f t="array" ref="H300">LN(B300/B299)</f>
        <v>1.4917086703237166E-2</v>
      </c>
      <c r="I300">
        <f t="array" ref="I300">LN(C300/C299)</f>
        <v>3.0939683534829371E-2</v>
      </c>
      <c r="J300">
        <f t="array" ref="J300">LN(D300/D299)</f>
        <v>2.0979790469194466E-2</v>
      </c>
      <c r="K300">
        <f t="array" ref="K300">LN(E300/E299)</f>
        <v>5.0251362026729795E-3</v>
      </c>
      <c r="L300">
        <f t="array" ref="L300">LN(F300/F299)</f>
        <v>5.1856083791266792E-2</v>
      </c>
    </row>
    <row r="301" spans="1:12" x14ac:dyDescent="0.3">
      <c r="A301" s="57">
        <v>40602</v>
      </c>
      <c r="B301">
        <v>17.670000000000002</v>
      </c>
      <c r="C301">
        <v>22.51</v>
      </c>
      <c r="D301">
        <v>5.84</v>
      </c>
      <c r="E301">
        <v>4.0199999999999996</v>
      </c>
      <c r="F301">
        <v>10.25</v>
      </c>
      <c r="H301">
        <f t="array" ref="H301">LN(B301/B300)</f>
        <v>6.2446981246345604E-3</v>
      </c>
      <c r="I301">
        <f t="array" ref="I301">LN(C301/C300)</f>
        <v>8.4765174055306414E-3</v>
      </c>
      <c r="J301">
        <f t="array" ref="J301">LN(D301/D300)</f>
        <v>1.0327114155849524E-2</v>
      </c>
      <c r="K301">
        <f t="array" ref="K301">LN(E301/E300)</f>
        <v>7.4906717291574384E-3</v>
      </c>
      <c r="L301">
        <f t="array" ref="L301">LN(F301/F300)</f>
        <v>-3.8948442615409622E-3</v>
      </c>
    </row>
    <row r="303" spans="1:12" ht="28.8" x14ac:dyDescent="0.3">
      <c r="G303" s="58" t="s">
        <v>135</v>
      </c>
      <c r="H303" s="59">
        <f>AVERAGE(H3:H301)</f>
        <v>-8.0413551639381964E-5</v>
      </c>
      <c r="I303" s="59">
        <f>AVERAGE(I3:I301)</f>
        <v>6.8520129796093986E-4</v>
      </c>
      <c r="J303" s="59">
        <f>AVERAGE(J3:J301)</f>
        <v>8.6478640431771406E-3</v>
      </c>
      <c r="K303" s="59">
        <f>AVERAGE(K3:K301)</f>
        <v>4.824401633596839E-4</v>
      </c>
      <c r="L303" s="59">
        <f>AVERAGE(L3:L301)</f>
        <v>-3.8484725680530858E-4</v>
      </c>
    </row>
    <row r="304" spans="1:12" ht="28.8" x14ac:dyDescent="0.3">
      <c r="G304" s="58" t="s">
        <v>134</v>
      </c>
      <c r="H304">
        <f>VARP(H3:H301)</f>
        <v>1.9795309311167956E-4</v>
      </c>
      <c r="I304">
        <f>VARP(I3:I301)</f>
        <v>2.0948504428956611E-4</v>
      </c>
      <c r="J304">
        <f>VARP(J3:J301)</f>
        <v>1.9794893666638613E-2</v>
      </c>
      <c r="K304">
        <f>VARP(K3:K301)</f>
        <v>2.7648454010899043E-4</v>
      </c>
      <c r="L304">
        <f>VARP(L3:L301)</f>
        <v>5.1506288195415808E-4</v>
      </c>
    </row>
    <row r="306" spans="7:18" ht="29.4" thickBot="1" x14ac:dyDescent="0.35">
      <c r="G306" s="58" t="s">
        <v>133</v>
      </c>
    </row>
    <row r="307" spans="7:18" x14ac:dyDescent="0.3">
      <c r="G307" s="55"/>
      <c r="H307" s="55" t="s">
        <v>128</v>
      </c>
      <c r="I307" s="55" t="s">
        <v>127</v>
      </c>
      <c r="J307" s="55" t="s">
        <v>126</v>
      </c>
      <c r="K307" s="55" t="s">
        <v>125</v>
      </c>
      <c r="L307" s="55" t="s">
        <v>124</v>
      </c>
    </row>
    <row r="308" spans="7:18" x14ac:dyDescent="0.3">
      <c r="G308" t="s">
        <v>128</v>
      </c>
      <c r="H308">
        <v>1.9795309311167956E-4</v>
      </c>
      <c r="I308">
        <v>1.1816770791737708E-4</v>
      </c>
      <c r="J308">
        <v>2.381085626155604E-4</v>
      </c>
      <c r="K308">
        <v>1.3298204492194479E-4</v>
      </c>
      <c r="L308">
        <v>2.0120787562379695E-4</v>
      </c>
      <c r="N308">
        <v>1.9795309311167956E-4</v>
      </c>
      <c r="O308">
        <v>1.1816770791737708E-4</v>
      </c>
      <c r="P308">
        <v>2.381085626155604E-4</v>
      </c>
      <c r="Q308">
        <v>1.3298204492194479E-4</v>
      </c>
      <c r="R308">
        <v>2.0120787562379695E-4</v>
      </c>
    </row>
    <row r="309" spans="7:18" x14ac:dyDescent="0.3">
      <c r="G309" t="s">
        <v>127</v>
      </c>
      <c r="H309">
        <v>1.1816770791737708E-4</v>
      </c>
      <c r="I309">
        <v>2.0948504428956611E-4</v>
      </c>
      <c r="J309">
        <v>3.1697686578064749E-4</v>
      </c>
      <c r="K309">
        <v>1.2957277974142659E-4</v>
      </c>
      <c r="L309">
        <v>1.5458443659492719E-4</v>
      </c>
      <c r="O309">
        <v>2.0948504428956611E-4</v>
      </c>
      <c r="P309">
        <v>3.1697686578064749E-4</v>
      </c>
      <c r="Q309">
        <v>1.2957277974142659E-4</v>
      </c>
      <c r="R309">
        <v>1.5458443659492719E-4</v>
      </c>
    </row>
    <row r="310" spans="7:18" x14ac:dyDescent="0.3">
      <c r="G310" t="s">
        <v>126</v>
      </c>
      <c r="H310">
        <v>2.381085626155604E-4</v>
      </c>
      <c r="I310">
        <v>3.1697686578064749E-4</v>
      </c>
      <c r="J310">
        <v>1.9794893666638613E-2</v>
      </c>
      <c r="K310">
        <v>1.422939988363402E-4</v>
      </c>
      <c r="L310">
        <v>2.7955529478615638E-4</v>
      </c>
      <c r="P310">
        <v>1.9794893666638613E-2</v>
      </c>
      <c r="Q310">
        <v>1.422939988363402E-4</v>
      </c>
      <c r="R310">
        <v>2.7955529478615638E-4</v>
      </c>
    </row>
    <row r="311" spans="7:18" x14ac:dyDescent="0.3">
      <c r="G311" t="s">
        <v>125</v>
      </c>
      <c r="H311">
        <v>1.3298204492194479E-4</v>
      </c>
      <c r="I311">
        <v>1.2957277974142659E-4</v>
      </c>
      <c r="J311">
        <v>1.422939988363402E-4</v>
      </c>
      <c r="K311">
        <v>2.7648454010899043E-4</v>
      </c>
      <c r="L311">
        <v>1.968808768496051E-4</v>
      </c>
      <c r="Q311">
        <v>2.7648454010899043E-4</v>
      </c>
      <c r="R311">
        <v>1.968808768496051E-4</v>
      </c>
    </row>
    <row r="312" spans="7:18" ht="15" thickBot="1" x14ac:dyDescent="0.35">
      <c r="G312" s="54" t="s">
        <v>124</v>
      </c>
      <c r="H312" s="54">
        <v>2.0120787562379695E-4</v>
      </c>
      <c r="I312" s="54">
        <v>1.5458443659492719E-4</v>
      </c>
      <c r="J312" s="54">
        <v>2.7955529478615638E-4</v>
      </c>
      <c r="K312" s="54">
        <v>1.968808768496051E-4</v>
      </c>
      <c r="L312" s="54">
        <v>5.1506288195415808E-4</v>
      </c>
      <c r="R312">
        <v>5.1506288195415808E-4</v>
      </c>
    </row>
    <row r="314" spans="7:18" x14ac:dyDescent="0.3">
      <c r="M314" s="151" t="s">
        <v>132</v>
      </c>
      <c r="N314" s="151"/>
      <c r="O314" s="151"/>
    </row>
    <row r="315" spans="7:18" x14ac:dyDescent="0.3">
      <c r="G315" t="s">
        <v>131</v>
      </c>
      <c r="H315">
        <f t="shared" ref="H315:L316" si="0">H303*$N$315</f>
        <v>-2.0264215013124254E-2</v>
      </c>
      <c r="I315">
        <f t="shared" si="0"/>
        <v>0.17267072708615686</v>
      </c>
      <c r="J315">
        <f t="shared" si="0"/>
        <v>2.1792617388806392</v>
      </c>
      <c r="K315">
        <f t="shared" si="0"/>
        <v>0.12157492116664034</v>
      </c>
      <c r="L315">
        <f t="shared" si="0"/>
        <v>-9.698150871493777E-2</v>
      </c>
      <c r="M315" s="151"/>
      <c r="N315" s="151">
        <v>252</v>
      </c>
      <c r="O315" s="151"/>
    </row>
    <row r="316" spans="7:18" x14ac:dyDescent="0.3">
      <c r="G316" t="s">
        <v>130</v>
      </c>
      <c r="H316">
        <f t="shared" si="0"/>
        <v>4.9884179464143252E-2</v>
      </c>
      <c r="I316">
        <f t="shared" si="0"/>
        <v>5.279023116097066E-2</v>
      </c>
      <c r="J316">
        <f t="shared" si="0"/>
        <v>4.9883132039929308</v>
      </c>
      <c r="K316">
        <f t="shared" si="0"/>
        <v>6.9674104107465593E-2</v>
      </c>
      <c r="L316">
        <f t="shared" si="0"/>
        <v>0.12979584625244783</v>
      </c>
    </row>
    <row r="318" spans="7:18" ht="15" thickBot="1" x14ac:dyDescent="0.35">
      <c r="G318" t="s">
        <v>129</v>
      </c>
    </row>
    <row r="319" spans="7:18" x14ac:dyDescent="0.3">
      <c r="G319" s="55"/>
      <c r="H319" s="55" t="s">
        <v>128</v>
      </c>
      <c r="I319" s="55" t="s">
        <v>127</v>
      </c>
      <c r="J319" s="55" t="s">
        <v>126</v>
      </c>
      <c r="K319" s="55" t="s">
        <v>125</v>
      </c>
      <c r="L319" s="55" t="s">
        <v>124</v>
      </c>
    </row>
    <row r="320" spans="7:18" x14ac:dyDescent="0.3">
      <c r="G320" t="s">
        <v>128</v>
      </c>
      <c r="H320">
        <f t="shared" ref="H320:L324" si="1">H308*$N$315</f>
        <v>4.9884179464143252E-2</v>
      </c>
      <c r="I320">
        <f t="shared" si="1"/>
        <v>2.9778262395179025E-2</v>
      </c>
      <c r="J320">
        <f t="shared" si="1"/>
        <v>6.0003357779121219E-2</v>
      </c>
      <c r="K320">
        <f t="shared" si="1"/>
        <v>3.3511475320330088E-2</v>
      </c>
      <c r="L320">
        <f t="shared" si="1"/>
        <v>5.070438465719683E-2</v>
      </c>
    </row>
    <row r="321" spans="7:12" x14ac:dyDescent="0.3">
      <c r="G321" t="s">
        <v>127</v>
      </c>
      <c r="H321">
        <f t="shared" si="1"/>
        <v>2.9778262395179025E-2</v>
      </c>
      <c r="I321">
        <f t="shared" si="1"/>
        <v>5.279023116097066E-2</v>
      </c>
      <c r="J321">
        <f t="shared" si="1"/>
        <v>7.9878170176723162E-2</v>
      </c>
      <c r="K321">
        <f t="shared" si="1"/>
        <v>3.2652340494839498E-2</v>
      </c>
      <c r="L321">
        <f t="shared" si="1"/>
        <v>3.8955278021921648E-2</v>
      </c>
    </row>
    <row r="322" spans="7:12" x14ac:dyDescent="0.3">
      <c r="G322" t="s">
        <v>126</v>
      </c>
      <c r="H322">
        <f t="shared" si="1"/>
        <v>6.0003357779121219E-2</v>
      </c>
      <c r="I322">
        <f t="shared" si="1"/>
        <v>7.9878170176723162E-2</v>
      </c>
      <c r="J322">
        <f t="shared" si="1"/>
        <v>4.9883132039929308</v>
      </c>
      <c r="K322">
        <f t="shared" si="1"/>
        <v>3.5858087706757732E-2</v>
      </c>
      <c r="L322">
        <f t="shared" si="1"/>
        <v>7.0447934286111402E-2</v>
      </c>
    </row>
    <row r="323" spans="7:12" x14ac:dyDescent="0.3">
      <c r="G323" t="s">
        <v>125</v>
      </c>
      <c r="H323">
        <f t="shared" si="1"/>
        <v>3.3511475320330088E-2</v>
      </c>
      <c r="I323">
        <f t="shared" si="1"/>
        <v>3.2652340494839498E-2</v>
      </c>
      <c r="J323">
        <f t="shared" si="1"/>
        <v>3.5858087706757732E-2</v>
      </c>
      <c r="K323">
        <f t="shared" si="1"/>
        <v>6.9674104107465593E-2</v>
      </c>
      <c r="L323">
        <f t="shared" si="1"/>
        <v>4.9613980966100486E-2</v>
      </c>
    </row>
    <row r="324" spans="7:12" ht="15" thickBot="1" x14ac:dyDescent="0.35">
      <c r="G324" s="54" t="s">
        <v>124</v>
      </c>
      <c r="H324">
        <f t="shared" si="1"/>
        <v>5.070438465719683E-2</v>
      </c>
      <c r="I324">
        <f t="shared" si="1"/>
        <v>3.8955278021921648E-2</v>
      </c>
      <c r="J324">
        <f t="shared" si="1"/>
        <v>7.0447934286111402E-2</v>
      </c>
      <c r="K324">
        <f t="shared" si="1"/>
        <v>4.9613980966100486E-2</v>
      </c>
      <c r="L324">
        <f t="shared" si="1"/>
        <v>0.12979584625244783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6D32-4141-4B61-84FA-ADABF01D7F36}">
  <dimension ref="A1:O17"/>
  <sheetViews>
    <sheetView workbookViewId="0">
      <selection activeCell="H13" sqref="H13:H14"/>
    </sheetView>
  </sheetViews>
  <sheetFormatPr defaultRowHeight="14.4" x14ac:dyDescent="0.3"/>
  <cols>
    <col min="1" max="1" width="12.6640625" customWidth="1"/>
    <col min="2" max="4" width="14.6640625" style="58" customWidth="1"/>
    <col min="7" max="7" width="14.6640625" customWidth="1"/>
    <col min="8" max="12" width="12.6640625" customWidth="1"/>
  </cols>
  <sheetData>
    <row r="1" spans="1:15" ht="15" thickBot="1" x14ac:dyDescent="0.35">
      <c r="G1" t="s">
        <v>129</v>
      </c>
    </row>
    <row r="2" spans="1:15" ht="43.2" x14ac:dyDescent="0.3">
      <c r="B2" s="58" t="s">
        <v>142</v>
      </c>
      <c r="C2" s="58" t="s">
        <v>141</v>
      </c>
      <c r="D2" s="58" t="s">
        <v>140</v>
      </c>
      <c r="G2" s="55"/>
      <c r="H2" s="55" t="s">
        <v>128</v>
      </c>
      <c r="I2" s="55" t="s">
        <v>127</v>
      </c>
      <c r="J2" s="55" t="s">
        <v>126</v>
      </c>
      <c r="K2" s="55" t="s">
        <v>125</v>
      </c>
      <c r="L2" s="55" t="s">
        <v>124</v>
      </c>
    </row>
    <row r="3" spans="1:15" x14ac:dyDescent="0.3">
      <c r="A3" t="s">
        <v>128</v>
      </c>
      <c r="B3" s="210"/>
      <c r="C3" s="210"/>
      <c r="D3" s="210"/>
      <c r="G3" t="s">
        <v>128</v>
      </c>
      <c r="H3" s="207"/>
      <c r="I3" s="207"/>
      <c r="J3" s="207"/>
      <c r="K3" s="207"/>
      <c r="L3" s="207"/>
    </row>
    <row r="4" spans="1:15" x14ac:dyDescent="0.3">
      <c r="A4" t="s">
        <v>127</v>
      </c>
      <c r="B4" s="210"/>
      <c r="C4" s="210"/>
      <c r="D4" s="210"/>
      <c r="G4" t="s">
        <v>127</v>
      </c>
      <c r="H4" s="207"/>
      <c r="I4" s="207"/>
      <c r="J4" s="207"/>
      <c r="K4" s="207"/>
      <c r="L4" s="207"/>
    </row>
    <row r="5" spans="1:15" x14ac:dyDescent="0.3">
      <c r="A5" t="s">
        <v>126</v>
      </c>
      <c r="B5" s="210"/>
      <c r="C5" s="210"/>
      <c r="D5" s="210"/>
      <c r="G5" t="s">
        <v>126</v>
      </c>
      <c r="H5" s="207"/>
      <c r="I5" s="207"/>
      <c r="J5" s="207"/>
      <c r="K5" s="207"/>
      <c r="L5" s="207"/>
    </row>
    <row r="6" spans="1:15" x14ac:dyDescent="0.3">
      <c r="A6" t="s">
        <v>125</v>
      </c>
      <c r="B6" s="210"/>
      <c r="C6" s="210"/>
      <c r="D6" s="210"/>
      <c r="G6" t="s">
        <v>125</v>
      </c>
      <c r="H6" s="207"/>
      <c r="I6" s="207"/>
      <c r="J6" s="207"/>
      <c r="K6" s="207"/>
      <c r="L6" s="207"/>
    </row>
    <row r="7" spans="1:15" ht="15" thickBot="1" x14ac:dyDescent="0.35">
      <c r="A7" t="s">
        <v>124</v>
      </c>
      <c r="B7" s="210"/>
      <c r="C7" s="210"/>
      <c r="D7" s="210"/>
      <c r="G7" s="54" t="s">
        <v>124</v>
      </c>
      <c r="H7" s="207"/>
      <c r="I7" s="207"/>
      <c r="J7" s="207"/>
      <c r="K7" s="207"/>
      <c r="L7" s="207"/>
    </row>
    <row r="10" spans="1:15" ht="28.8" x14ac:dyDescent="0.3">
      <c r="G10" s="58" t="s">
        <v>139</v>
      </c>
      <c r="H10" s="60">
        <v>0.1</v>
      </c>
      <c r="K10" s="58"/>
      <c r="L10" s="58"/>
      <c r="M10" s="58"/>
      <c r="N10" s="58"/>
      <c r="O10" s="58"/>
    </row>
    <row r="11" spans="1:15" ht="43.2" x14ac:dyDescent="0.3">
      <c r="B11" s="58" t="s">
        <v>138</v>
      </c>
    </row>
    <row r="12" spans="1:15" x14ac:dyDescent="0.3">
      <c r="A12" t="s">
        <v>128</v>
      </c>
      <c r="B12" s="211"/>
    </row>
    <row r="13" spans="1:15" x14ac:dyDescent="0.3">
      <c r="A13" t="s">
        <v>127</v>
      </c>
      <c r="B13" s="211"/>
      <c r="G13" t="s">
        <v>137</v>
      </c>
      <c r="H13" s="213"/>
    </row>
    <row r="14" spans="1:15" x14ac:dyDescent="0.3">
      <c r="A14" t="s">
        <v>126</v>
      </c>
      <c r="B14" s="211"/>
      <c r="G14" t="s">
        <v>136</v>
      </c>
      <c r="H14" s="214"/>
    </row>
    <row r="15" spans="1:15" x14ac:dyDescent="0.3">
      <c r="A15" t="s">
        <v>125</v>
      </c>
      <c r="B15" s="211"/>
    </row>
    <row r="16" spans="1:15" x14ac:dyDescent="0.3">
      <c r="A16" t="s">
        <v>124</v>
      </c>
      <c r="B16" s="211"/>
    </row>
    <row r="17" spans="2:2" s="58" customFormat="1" x14ac:dyDescent="0.3">
      <c r="B17" s="212"/>
    </row>
  </sheetData>
  <pageMargins left="0.7" right="0.7" top="0.75" bottom="0.75" header="0.3" footer="0.3"/>
  <pageSetup paperSize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D28ED-EEE3-4519-904D-B53760BBB952}">
  <dimension ref="A1:O17"/>
  <sheetViews>
    <sheetView workbookViewId="0">
      <selection activeCell="H13" sqref="H13:H14"/>
    </sheetView>
  </sheetViews>
  <sheetFormatPr defaultRowHeight="14.4" x14ac:dyDescent="0.3"/>
  <cols>
    <col min="1" max="1" width="12.6640625" customWidth="1"/>
    <col min="2" max="4" width="14.6640625" style="58" customWidth="1"/>
    <col min="7" max="7" width="14.6640625" customWidth="1"/>
    <col min="8" max="12" width="12.6640625" customWidth="1"/>
  </cols>
  <sheetData>
    <row r="1" spans="1:15" ht="15" thickBot="1" x14ac:dyDescent="0.35">
      <c r="G1" t="s">
        <v>129</v>
      </c>
    </row>
    <row r="2" spans="1:15" ht="43.2" x14ac:dyDescent="0.3">
      <c r="B2" s="58" t="s">
        <v>142</v>
      </c>
      <c r="C2" s="58" t="s">
        <v>141</v>
      </c>
      <c r="D2" s="58" t="s">
        <v>140</v>
      </c>
      <c r="G2" s="55"/>
      <c r="H2" s="55" t="s">
        <v>128</v>
      </c>
      <c r="I2" s="55" t="s">
        <v>127</v>
      </c>
      <c r="J2" s="55" t="s">
        <v>126</v>
      </c>
      <c r="K2" s="55" t="s">
        <v>125</v>
      </c>
      <c r="L2" s="55" t="s">
        <v>124</v>
      </c>
    </row>
    <row r="3" spans="1:15" x14ac:dyDescent="0.3">
      <c r="A3" t="s">
        <v>128</v>
      </c>
      <c r="B3" s="215">
        <v>-2.0264215013124254E-2</v>
      </c>
      <c r="C3" s="215">
        <v>4.9884179464143252E-2</v>
      </c>
      <c r="D3" s="215">
        <f>C3^(1/2)</f>
        <v>0.22334766500714362</v>
      </c>
      <c r="G3" t="s">
        <v>128</v>
      </c>
      <c r="H3" s="61">
        <v>4.9884179464143252E-2</v>
      </c>
      <c r="I3" s="61">
        <v>2.9778262395179025E-2</v>
      </c>
      <c r="J3" s="61">
        <v>6.0003357779121219E-2</v>
      </c>
      <c r="K3" s="61">
        <v>3.3511475320330088E-2</v>
      </c>
      <c r="L3" s="61">
        <v>5.070438465719683E-2</v>
      </c>
    </row>
    <row r="4" spans="1:15" x14ac:dyDescent="0.3">
      <c r="A4" t="s">
        <v>127</v>
      </c>
      <c r="B4" s="215">
        <v>0.17267072708615686</v>
      </c>
      <c r="C4" s="215">
        <v>5.279023116097066E-2</v>
      </c>
      <c r="D4" s="215">
        <f>C4^(1/2)</f>
        <v>0.22976124817072757</v>
      </c>
      <c r="G4" t="s">
        <v>127</v>
      </c>
      <c r="H4" s="61">
        <v>2.9778262395179025E-2</v>
      </c>
      <c r="I4" s="61">
        <v>5.279023116097066E-2</v>
      </c>
      <c r="J4" s="61">
        <v>7.9878170176723162E-2</v>
      </c>
      <c r="K4" s="61">
        <v>3.2652340494839498E-2</v>
      </c>
      <c r="L4" s="61">
        <v>3.8955278021921648E-2</v>
      </c>
    </row>
    <row r="5" spans="1:15" x14ac:dyDescent="0.3">
      <c r="A5" t="s">
        <v>126</v>
      </c>
      <c r="B5" s="215">
        <v>2.1792617388806392</v>
      </c>
      <c r="C5" s="215">
        <v>4.9883132039929308</v>
      </c>
      <c r="D5" s="215">
        <f>C5^(1/2)</f>
        <v>2.2334532016572299</v>
      </c>
      <c r="G5" t="s">
        <v>126</v>
      </c>
      <c r="H5" s="61">
        <v>6.0003357779121219E-2</v>
      </c>
      <c r="I5" s="61">
        <v>7.9878170176723162E-2</v>
      </c>
      <c r="J5" s="61">
        <v>4.9883132039929308</v>
      </c>
      <c r="K5" s="61">
        <v>3.5858087706757732E-2</v>
      </c>
      <c r="L5" s="61">
        <v>7.0447934286111402E-2</v>
      </c>
    </row>
    <row r="6" spans="1:15" x14ac:dyDescent="0.3">
      <c r="A6" t="s">
        <v>125</v>
      </c>
      <c r="B6" s="215">
        <v>0.12157492116664034</v>
      </c>
      <c r="C6" s="215">
        <v>6.9674104107465593E-2</v>
      </c>
      <c r="D6" s="215">
        <f>C6^(1/2)</f>
        <v>0.26395852724900853</v>
      </c>
      <c r="G6" t="s">
        <v>125</v>
      </c>
      <c r="H6" s="61">
        <v>3.3511475320330088E-2</v>
      </c>
      <c r="I6" s="61">
        <v>3.2652340494839498E-2</v>
      </c>
      <c r="J6" s="61">
        <v>3.5858087706757732E-2</v>
      </c>
      <c r="K6" s="61">
        <v>6.9674104107465593E-2</v>
      </c>
      <c r="L6" s="61">
        <v>4.9613980966100486E-2</v>
      </c>
    </row>
    <row r="7" spans="1:15" ht="15" thickBot="1" x14ac:dyDescent="0.35">
      <c r="A7" t="s">
        <v>124</v>
      </c>
      <c r="B7" s="215">
        <v>-9.698150871493777E-2</v>
      </c>
      <c r="C7" s="215">
        <v>0.12979584625244783</v>
      </c>
      <c r="D7" s="215">
        <f>C7^(1/2)</f>
        <v>0.36027190599941017</v>
      </c>
      <c r="G7" s="54" t="s">
        <v>124</v>
      </c>
      <c r="H7" s="61">
        <v>5.070438465719683E-2</v>
      </c>
      <c r="I7" s="61">
        <v>3.8955278021921648E-2</v>
      </c>
      <c r="J7" s="61">
        <v>7.0447934286111402E-2</v>
      </c>
      <c r="K7" s="61">
        <v>4.9613980966100486E-2</v>
      </c>
      <c r="L7" s="61">
        <v>0.12979584625244783</v>
      </c>
    </row>
    <row r="10" spans="1:15" ht="28.8" x14ac:dyDescent="0.3">
      <c r="G10" s="58" t="s">
        <v>139</v>
      </c>
      <c r="H10" s="60">
        <v>0.1</v>
      </c>
      <c r="K10" s="58"/>
      <c r="L10" s="58"/>
      <c r="M10" s="58"/>
      <c r="N10" s="58"/>
      <c r="O10" s="58"/>
    </row>
    <row r="11" spans="1:15" ht="43.2" x14ac:dyDescent="0.3">
      <c r="B11" s="58" t="s">
        <v>138</v>
      </c>
    </row>
    <row r="12" spans="1:15" x14ac:dyDescent="0.3">
      <c r="A12" t="s">
        <v>128</v>
      </c>
      <c r="B12" s="216">
        <v>0.34977386422286449</v>
      </c>
    </row>
    <row r="13" spans="1:15" x14ac:dyDescent="0.3">
      <c r="A13" t="s">
        <v>127</v>
      </c>
      <c r="B13" s="216">
        <v>0.45624398709745956</v>
      </c>
      <c r="G13" t="s">
        <v>137</v>
      </c>
      <c r="H13" s="218">
        <f t="array" ref="H13">SUMPRODUCT(B3:B7,B12:B16)</f>
        <v>9.9999999381442328E-2</v>
      </c>
    </row>
    <row r="14" spans="1:15" x14ac:dyDescent="0.3">
      <c r="A14" t="s">
        <v>126</v>
      </c>
      <c r="B14" s="216">
        <v>2.2960475408993113E-3</v>
      </c>
      <c r="G14" t="s">
        <v>136</v>
      </c>
      <c r="H14" s="218">
        <f t="array" ref="H14">MMULT(TRANSPOSE(B12:B16),MMULT(H3:L7,B12:B16))</f>
        <v>3.9682422834720503E-2</v>
      </c>
    </row>
    <row r="15" spans="1:15" x14ac:dyDescent="0.3">
      <c r="A15" t="s">
        <v>125</v>
      </c>
      <c r="B15" s="216">
        <v>0.19168610113877674</v>
      </c>
    </row>
    <row r="16" spans="1:15" x14ac:dyDescent="0.3">
      <c r="A16" t="s">
        <v>124</v>
      </c>
      <c r="B16" s="216">
        <v>0</v>
      </c>
    </row>
    <row r="17" spans="2:2" s="58" customFormat="1" x14ac:dyDescent="0.3">
      <c r="B17" s="217">
        <f>SUM(B12:B16)</f>
        <v>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BA932-222A-403F-A9E2-D98B2EC2EFB4}">
  <dimension ref="C20:G37"/>
  <sheetViews>
    <sheetView topLeftCell="A16" zoomScaleNormal="100" workbookViewId="0">
      <selection activeCell="D37" sqref="D37:G37"/>
    </sheetView>
  </sheetViews>
  <sheetFormatPr defaultRowHeight="14.4" x14ac:dyDescent="0.3"/>
  <cols>
    <col min="3" max="7" width="11.6640625" customWidth="1"/>
  </cols>
  <sheetData>
    <row r="20" spans="3:7" ht="28.8" x14ac:dyDescent="0.3">
      <c r="C20" s="64"/>
      <c r="D20" s="64" t="s">
        <v>154</v>
      </c>
      <c r="E20" s="64" t="s">
        <v>153</v>
      </c>
      <c r="F20" s="64" t="s">
        <v>152</v>
      </c>
      <c r="G20" s="64" t="s">
        <v>151</v>
      </c>
    </row>
    <row r="21" spans="3:7" x14ac:dyDescent="0.3">
      <c r="C21" s="33" t="s">
        <v>150</v>
      </c>
      <c r="D21">
        <v>2250</v>
      </c>
      <c r="E21">
        <v>2130</v>
      </c>
      <c r="F21">
        <v>1975</v>
      </c>
      <c r="G21">
        <v>2180</v>
      </c>
    </row>
    <row r="22" spans="3:7" x14ac:dyDescent="0.3">
      <c r="C22" s="33" t="s">
        <v>149</v>
      </c>
      <c r="D22">
        <v>1970</v>
      </c>
      <c r="E22">
        <v>2090</v>
      </c>
      <c r="F22">
        <v>2100</v>
      </c>
      <c r="G22">
        <v>2010</v>
      </c>
    </row>
    <row r="23" spans="3:7" x14ac:dyDescent="0.3">
      <c r="C23" s="33" t="s">
        <v>148</v>
      </c>
      <c r="D23">
        <v>1860</v>
      </c>
      <c r="E23">
        <v>1940</v>
      </c>
      <c r="F23">
        <v>2140</v>
      </c>
      <c r="G23">
        <v>1910</v>
      </c>
    </row>
    <row r="24" spans="3:7" x14ac:dyDescent="0.3">
      <c r="C24" s="33" t="s">
        <v>147</v>
      </c>
      <c r="D24">
        <v>1840</v>
      </c>
      <c r="E24">
        <v>1790</v>
      </c>
      <c r="F24">
        <v>2210</v>
      </c>
      <c r="G24">
        <v>1860</v>
      </c>
    </row>
    <row r="26" spans="3:7" x14ac:dyDescent="0.3">
      <c r="C26" s="220" t="s">
        <v>146</v>
      </c>
      <c r="D26" s="61"/>
      <c r="E26" s="61"/>
      <c r="F26" s="61"/>
      <c r="G26" s="61"/>
    </row>
    <row r="27" spans="3:7" x14ac:dyDescent="0.3">
      <c r="C27" s="220"/>
    </row>
    <row r="28" spans="3:7" x14ac:dyDescent="0.3">
      <c r="C28" s="220" t="s">
        <v>145</v>
      </c>
      <c r="D28" s="61"/>
      <c r="E28" s="61"/>
      <c r="F28" s="61"/>
      <c r="G28" s="61"/>
    </row>
    <row r="29" spans="3:7" x14ac:dyDescent="0.3">
      <c r="C29" s="220"/>
    </row>
    <row r="30" spans="3:7" x14ac:dyDescent="0.3">
      <c r="C30" s="220" t="s">
        <v>144</v>
      </c>
      <c r="D30" s="61"/>
      <c r="E30" s="61"/>
      <c r="F30" s="61"/>
      <c r="G30" s="61"/>
    </row>
    <row r="31" spans="3:7" x14ac:dyDescent="0.3">
      <c r="C31" t="s">
        <v>143</v>
      </c>
    </row>
    <row r="32" spans="3:7" x14ac:dyDescent="0.3">
      <c r="D32" s="31"/>
      <c r="E32" s="31"/>
      <c r="F32" s="31"/>
      <c r="G32" s="63"/>
    </row>
    <row r="33" spans="4:7" x14ac:dyDescent="0.3">
      <c r="D33" s="31"/>
      <c r="E33" s="31"/>
      <c r="F33" s="31"/>
      <c r="G33" s="63"/>
    </row>
    <row r="34" spans="4:7" x14ac:dyDescent="0.3">
      <c r="D34" s="31"/>
      <c r="E34" s="31"/>
      <c r="F34" s="31"/>
      <c r="G34" s="63"/>
    </row>
    <row r="35" spans="4:7" x14ac:dyDescent="0.3">
      <c r="D35" s="62"/>
      <c r="E35" s="62"/>
      <c r="F35" s="62"/>
      <c r="G35" s="61"/>
    </row>
    <row r="37" spans="4:7" x14ac:dyDescent="0.3">
      <c r="D37" s="61"/>
      <c r="E37" s="61"/>
      <c r="F37" s="61"/>
      <c r="G37" s="61"/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E202B-BAA9-474E-B382-DDA547C23D51}">
  <dimension ref="C20:G37"/>
  <sheetViews>
    <sheetView topLeftCell="A16" zoomScaleNormal="100" workbookViewId="0">
      <selection activeCell="D37" sqref="D37:G37"/>
    </sheetView>
  </sheetViews>
  <sheetFormatPr defaultRowHeight="14.4" x14ac:dyDescent="0.3"/>
  <cols>
    <col min="3" max="7" width="11.6640625" customWidth="1"/>
  </cols>
  <sheetData>
    <row r="20" spans="3:7" ht="28.8" x14ac:dyDescent="0.3">
      <c r="C20" s="64"/>
      <c r="D20" s="64" t="s">
        <v>154</v>
      </c>
      <c r="E20" s="64" t="s">
        <v>153</v>
      </c>
      <c r="F20" s="64" t="s">
        <v>152</v>
      </c>
      <c r="G20" s="64" t="s">
        <v>151</v>
      </c>
    </row>
    <row r="21" spans="3:7" x14ac:dyDescent="0.3">
      <c r="C21" s="33" t="s">
        <v>150</v>
      </c>
      <c r="D21">
        <v>2250</v>
      </c>
      <c r="E21">
        <v>2130</v>
      </c>
      <c r="F21">
        <v>1975</v>
      </c>
      <c r="G21">
        <v>2180</v>
      </c>
    </row>
    <row r="22" spans="3:7" x14ac:dyDescent="0.3">
      <c r="C22" s="33" t="s">
        <v>149</v>
      </c>
      <c r="D22">
        <v>1970</v>
      </c>
      <c r="E22">
        <v>2090</v>
      </c>
      <c r="F22">
        <v>2100</v>
      </c>
      <c r="G22">
        <v>2010</v>
      </c>
    </row>
    <row r="23" spans="3:7" x14ac:dyDescent="0.3">
      <c r="C23" s="33" t="s">
        <v>148</v>
      </c>
      <c r="D23">
        <v>1860</v>
      </c>
      <c r="E23">
        <v>1940</v>
      </c>
      <c r="F23">
        <v>2140</v>
      </c>
      <c r="G23">
        <v>1910</v>
      </c>
    </row>
    <row r="24" spans="3:7" x14ac:dyDescent="0.3">
      <c r="C24" s="33" t="s">
        <v>147</v>
      </c>
      <c r="D24">
        <v>1840</v>
      </c>
      <c r="E24">
        <v>1790</v>
      </c>
      <c r="F24">
        <v>2210</v>
      </c>
      <c r="G24">
        <v>1860</v>
      </c>
    </row>
    <row r="26" spans="3:7" x14ac:dyDescent="0.3">
      <c r="C26" s="151" t="s">
        <v>146</v>
      </c>
      <c r="D26" s="219">
        <f>MAX(D21:D24)</f>
        <v>2250</v>
      </c>
      <c r="E26" s="61">
        <f>MAX(E21:E24)</f>
        <v>2130</v>
      </c>
      <c r="F26" s="61">
        <f>MAX(F21:F24)</f>
        <v>2210</v>
      </c>
      <c r="G26" s="61">
        <f>MAX(G21:G24)</f>
        <v>2180</v>
      </c>
    </row>
    <row r="27" spans="3:7" x14ac:dyDescent="0.3">
      <c r="C27" s="151"/>
    </row>
    <row r="28" spans="3:7" x14ac:dyDescent="0.3">
      <c r="C28" s="151" t="s">
        <v>145</v>
      </c>
      <c r="D28" s="61">
        <f>MIN(D21:D24)</f>
        <v>1840</v>
      </c>
      <c r="E28" s="61">
        <f>MIN(E21:E24)</f>
        <v>1790</v>
      </c>
      <c r="F28" s="219">
        <f>MIN(F21:F24)</f>
        <v>1975</v>
      </c>
      <c r="G28" s="61">
        <f>MIN(G21:G24)</f>
        <v>1860</v>
      </c>
    </row>
    <row r="29" spans="3:7" x14ac:dyDescent="0.3">
      <c r="C29" s="151"/>
    </row>
    <row r="30" spans="3:7" x14ac:dyDescent="0.3">
      <c r="C30" s="151" t="s">
        <v>144</v>
      </c>
    </row>
    <row r="31" spans="3:7" x14ac:dyDescent="0.3">
      <c r="C31" t="s">
        <v>143</v>
      </c>
    </row>
    <row r="32" spans="3:7" x14ac:dyDescent="0.3">
      <c r="D32" s="31">
        <f t="shared" ref="D32:G35" si="0">MAX($D21:$G21)-D21</f>
        <v>0</v>
      </c>
      <c r="E32" s="31">
        <f t="shared" si="0"/>
        <v>120</v>
      </c>
      <c r="F32" s="31">
        <f t="shared" si="0"/>
        <v>275</v>
      </c>
      <c r="G32" s="63">
        <f t="shared" si="0"/>
        <v>70</v>
      </c>
    </row>
    <row r="33" spans="4:7" x14ac:dyDescent="0.3">
      <c r="D33" s="31">
        <f t="shared" si="0"/>
        <v>130</v>
      </c>
      <c r="E33" s="31">
        <f t="shared" si="0"/>
        <v>10</v>
      </c>
      <c r="F33" s="31">
        <f t="shared" si="0"/>
        <v>0</v>
      </c>
      <c r="G33" s="63">
        <f t="shared" si="0"/>
        <v>90</v>
      </c>
    </row>
    <row r="34" spans="4:7" x14ac:dyDescent="0.3">
      <c r="D34" s="31">
        <f t="shared" si="0"/>
        <v>280</v>
      </c>
      <c r="E34" s="31">
        <f t="shared" si="0"/>
        <v>200</v>
      </c>
      <c r="F34" s="31">
        <f t="shared" si="0"/>
        <v>0</v>
      </c>
      <c r="G34" s="63">
        <f t="shared" si="0"/>
        <v>230</v>
      </c>
    </row>
    <row r="35" spans="4:7" x14ac:dyDescent="0.3">
      <c r="D35" s="62">
        <f t="shared" si="0"/>
        <v>370</v>
      </c>
      <c r="E35" s="62">
        <f t="shared" si="0"/>
        <v>420</v>
      </c>
      <c r="F35" s="62">
        <f t="shared" si="0"/>
        <v>0</v>
      </c>
      <c r="G35" s="61">
        <f t="shared" si="0"/>
        <v>350</v>
      </c>
    </row>
    <row r="37" spans="4:7" x14ac:dyDescent="0.3">
      <c r="D37" s="61">
        <f>MAX(D32:D35)</f>
        <v>370</v>
      </c>
      <c r="E37" s="61">
        <f>MAX(E32:E35)</f>
        <v>420</v>
      </c>
      <c r="F37" s="219">
        <f>MAX(F32:F35)</f>
        <v>275</v>
      </c>
      <c r="G37" s="61">
        <f>MAX(G32:G35)</f>
        <v>350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E3E7-F1C3-4995-8C3A-9A63FC1B163E}">
  <dimension ref="A1:P141"/>
  <sheetViews>
    <sheetView topLeftCell="A131" workbookViewId="0">
      <selection activeCell="A124" sqref="A124:I137"/>
    </sheetView>
  </sheetViews>
  <sheetFormatPr defaultRowHeight="14.4" x14ac:dyDescent="0.3"/>
  <cols>
    <col min="1" max="1" width="20.5546875" customWidth="1"/>
    <col min="2" max="2" width="18.5546875" customWidth="1"/>
    <col min="3" max="21" width="10.6640625" customWidth="1"/>
  </cols>
  <sheetData>
    <row r="1" spans="1:13" ht="43.8" thickBot="1" x14ac:dyDescent="0.35">
      <c r="B1" s="221" t="s">
        <v>190</v>
      </c>
      <c r="C1" s="222">
        <v>4</v>
      </c>
      <c r="D1" s="222">
        <v>8</v>
      </c>
      <c r="E1" s="222">
        <v>12</v>
      </c>
      <c r="F1" s="222">
        <v>16</v>
      </c>
      <c r="G1" s="222">
        <v>20</v>
      </c>
      <c r="H1" s="222">
        <v>24</v>
      </c>
      <c r="I1" s="222">
        <v>30</v>
      </c>
    </row>
    <row r="2" spans="1:13" ht="29.4" thickBot="1" x14ac:dyDescent="0.35">
      <c r="B2" s="130" t="s">
        <v>189</v>
      </c>
      <c r="C2" s="129">
        <v>10000</v>
      </c>
      <c r="D2" s="129">
        <v>19000</v>
      </c>
      <c r="E2" s="129">
        <v>28000</v>
      </c>
      <c r="F2" s="129">
        <v>40000</v>
      </c>
      <c r="G2" s="129">
        <v>52000</v>
      </c>
      <c r="H2" s="129">
        <v>65000</v>
      </c>
      <c r="I2" s="129">
        <v>88000</v>
      </c>
    </row>
    <row r="3" spans="1:13" ht="29.4" thickBot="1" x14ac:dyDescent="0.35">
      <c r="B3" s="130" t="s">
        <v>188</v>
      </c>
      <c r="C3" s="129">
        <v>500</v>
      </c>
      <c r="D3" s="129">
        <v>1000</v>
      </c>
      <c r="E3" s="129">
        <v>1500</v>
      </c>
      <c r="F3" s="129">
        <v>2000</v>
      </c>
      <c r="G3" s="129">
        <v>2700</v>
      </c>
      <c r="H3" s="129">
        <v>3300</v>
      </c>
      <c r="I3" s="129">
        <v>3900</v>
      </c>
    </row>
    <row r="5" spans="1:13" x14ac:dyDescent="0.3">
      <c r="A5" s="223" t="s">
        <v>187</v>
      </c>
      <c r="B5" s="81">
        <v>0.05</v>
      </c>
    </row>
    <row r="6" spans="1:13" x14ac:dyDescent="0.3">
      <c r="A6" s="223" t="s">
        <v>186</v>
      </c>
      <c r="B6" s="81">
        <v>10</v>
      </c>
    </row>
    <row r="7" spans="1:13" x14ac:dyDescent="0.3">
      <c r="A7" s="151"/>
    </row>
    <row r="8" spans="1:13" x14ac:dyDescent="0.3">
      <c r="B8" s="141" t="s">
        <v>185</v>
      </c>
      <c r="C8" s="141"/>
      <c r="D8" s="141"/>
      <c r="E8" s="141"/>
      <c r="F8" s="141"/>
      <c r="G8" s="103"/>
      <c r="H8" s="141" t="s">
        <v>184</v>
      </c>
      <c r="I8" s="141"/>
      <c r="J8" s="141"/>
      <c r="K8" s="141"/>
      <c r="L8" s="141"/>
      <c r="M8" s="141"/>
    </row>
    <row r="9" spans="1:13" x14ac:dyDescent="0.3">
      <c r="B9" s="142" t="s">
        <v>182</v>
      </c>
      <c r="C9" s="142"/>
      <c r="D9" t="s">
        <v>183</v>
      </c>
      <c r="H9" s="142" t="s">
        <v>182</v>
      </c>
      <c r="I9" s="142"/>
      <c r="J9" t="s">
        <v>171</v>
      </c>
    </row>
    <row r="10" spans="1:13" ht="15" thickBot="1" x14ac:dyDescent="0.35">
      <c r="B10" t="s">
        <v>180</v>
      </c>
      <c r="C10" t="s">
        <v>179</v>
      </c>
      <c r="D10" t="s">
        <v>173</v>
      </c>
      <c r="E10" t="s">
        <v>177</v>
      </c>
      <c r="F10" t="s">
        <v>181</v>
      </c>
      <c r="H10" t="s">
        <v>180</v>
      </c>
      <c r="I10" t="s">
        <v>179</v>
      </c>
      <c r="J10" t="s">
        <v>178</v>
      </c>
      <c r="K10" t="s">
        <v>170</v>
      </c>
      <c r="L10" t="s">
        <v>177</v>
      </c>
      <c r="M10" t="s">
        <v>176</v>
      </c>
    </row>
    <row r="11" spans="1:13" x14ac:dyDescent="0.3">
      <c r="B11" s="128">
        <v>0</v>
      </c>
      <c r="C11" s="127">
        <v>0.08</v>
      </c>
      <c r="D11" s="224">
        <v>4</v>
      </c>
      <c r="E11" s="126">
        <v>30</v>
      </c>
      <c r="F11" s="125">
        <v>0.08</v>
      </c>
      <c r="G11" s="22"/>
      <c r="H11" s="128">
        <v>0</v>
      </c>
      <c r="I11" s="127">
        <v>0.03</v>
      </c>
      <c r="J11" s="227">
        <v>1500</v>
      </c>
      <c r="K11" s="228">
        <v>30</v>
      </c>
      <c r="L11" s="126">
        <v>10</v>
      </c>
      <c r="M11" s="125">
        <v>0.03</v>
      </c>
    </row>
    <row r="12" spans="1:13" x14ac:dyDescent="0.3">
      <c r="B12" s="124">
        <v>0.08</v>
      </c>
      <c r="C12" s="79">
        <v>0.34</v>
      </c>
      <c r="D12" s="225">
        <v>8</v>
      </c>
      <c r="E12" s="123">
        <v>95</v>
      </c>
      <c r="F12" s="122">
        <v>0.26</v>
      </c>
      <c r="G12" s="22"/>
      <c r="H12" s="124">
        <v>0.03</v>
      </c>
      <c r="I12" s="79">
        <v>0.14000000000000001</v>
      </c>
      <c r="J12" s="229">
        <v>1750</v>
      </c>
      <c r="K12" s="230">
        <v>32</v>
      </c>
      <c r="L12" s="123">
        <v>40</v>
      </c>
      <c r="M12" s="122">
        <v>0.11</v>
      </c>
    </row>
    <row r="13" spans="1:13" x14ac:dyDescent="0.3">
      <c r="B13" s="124">
        <v>0.34</v>
      </c>
      <c r="C13" s="79">
        <v>0.47</v>
      </c>
      <c r="D13" s="225">
        <v>12</v>
      </c>
      <c r="E13" s="123">
        <v>45</v>
      </c>
      <c r="F13" s="122">
        <v>0.12</v>
      </c>
      <c r="G13" s="22"/>
      <c r="H13" s="124">
        <v>0.14000000000000001</v>
      </c>
      <c r="I13" s="79">
        <v>0.41</v>
      </c>
      <c r="J13" s="229">
        <v>2000</v>
      </c>
      <c r="K13" s="230">
        <v>34</v>
      </c>
      <c r="L13" s="123">
        <v>100</v>
      </c>
      <c r="M13" s="122">
        <v>0.27</v>
      </c>
    </row>
    <row r="14" spans="1:13" x14ac:dyDescent="0.3">
      <c r="B14" s="124">
        <v>0.47</v>
      </c>
      <c r="C14" s="79">
        <v>0.62</v>
      </c>
      <c r="D14" s="225">
        <v>16</v>
      </c>
      <c r="E14" s="123">
        <v>55</v>
      </c>
      <c r="F14" s="122">
        <v>0.15</v>
      </c>
      <c r="G14" s="22"/>
      <c r="H14" s="124">
        <v>0.41</v>
      </c>
      <c r="I14" s="79">
        <v>0.74</v>
      </c>
      <c r="J14" s="229">
        <v>2250</v>
      </c>
      <c r="K14" s="230">
        <v>40</v>
      </c>
      <c r="L14" s="123">
        <v>120</v>
      </c>
      <c r="M14" s="122">
        <v>0.33</v>
      </c>
    </row>
    <row r="15" spans="1:13" x14ac:dyDescent="0.3">
      <c r="B15" s="124">
        <v>0.62</v>
      </c>
      <c r="C15" s="79">
        <v>0.86</v>
      </c>
      <c r="D15" s="225">
        <v>20</v>
      </c>
      <c r="E15" s="123">
        <v>90</v>
      </c>
      <c r="F15" s="122">
        <v>0.25</v>
      </c>
      <c r="G15" s="22"/>
      <c r="H15" s="124">
        <v>0.74</v>
      </c>
      <c r="I15" s="79">
        <v>0.93</v>
      </c>
      <c r="J15" s="229">
        <v>2500</v>
      </c>
      <c r="K15" s="230">
        <v>48</v>
      </c>
      <c r="L15" s="123">
        <v>70</v>
      </c>
      <c r="M15" s="122">
        <v>0.19</v>
      </c>
    </row>
    <row r="16" spans="1:13" ht="15" thickBot="1" x14ac:dyDescent="0.35">
      <c r="B16" s="124">
        <v>0.86</v>
      </c>
      <c r="C16" s="79">
        <v>0.99</v>
      </c>
      <c r="D16" s="225">
        <v>24</v>
      </c>
      <c r="E16" s="123">
        <v>45</v>
      </c>
      <c r="F16" s="122">
        <v>0.12</v>
      </c>
      <c r="G16" s="22"/>
      <c r="H16" s="121">
        <v>0.93</v>
      </c>
      <c r="I16" s="120">
        <v>1</v>
      </c>
      <c r="J16" s="231">
        <v>2750</v>
      </c>
      <c r="K16" s="232">
        <v>60</v>
      </c>
      <c r="L16" s="119">
        <v>25</v>
      </c>
      <c r="M16" s="118">
        <v>7.0000000000000007E-2</v>
      </c>
    </row>
    <row r="17" spans="2:13" ht="15" thickBot="1" x14ac:dyDescent="0.35">
      <c r="B17" s="121">
        <v>0.99</v>
      </c>
      <c r="C17" s="120">
        <v>1</v>
      </c>
      <c r="D17" s="226">
        <v>28</v>
      </c>
      <c r="E17" s="119">
        <v>5</v>
      </c>
      <c r="F17" s="118">
        <v>0.01</v>
      </c>
      <c r="G17" s="22"/>
      <c r="H17" s="22"/>
      <c r="I17" s="22"/>
      <c r="J17" s="22"/>
      <c r="K17" s="22"/>
      <c r="L17" s="22">
        <v>365</v>
      </c>
      <c r="M17" s="22"/>
    </row>
    <row r="18" spans="2:13" x14ac:dyDescent="0.3">
      <c r="B18" s="22"/>
      <c r="C18" s="22"/>
      <c r="D18" s="22"/>
      <c r="E18" s="22">
        <v>365</v>
      </c>
      <c r="F18" s="22"/>
      <c r="G18" s="22"/>
      <c r="H18" s="22"/>
      <c r="I18" s="22"/>
      <c r="J18" s="22"/>
      <c r="K18" s="22"/>
      <c r="L18" s="22"/>
      <c r="M18" s="22"/>
    </row>
    <row r="21" spans="2:13" x14ac:dyDescent="0.3">
      <c r="B21" s="138" t="s">
        <v>175</v>
      </c>
      <c r="C21" s="138"/>
      <c r="D21" s="138"/>
      <c r="G21" s="138" t="s">
        <v>174</v>
      </c>
      <c r="H21" s="138"/>
      <c r="I21" s="138"/>
      <c r="J21" s="138"/>
    </row>
    <row r="22" spans="2:13" ht="15" thickBot="1" x14ac:dyDescent="0.35">
      <c r="B22" s="75" t="s">
        <v>167</v>
      </c>
      <c r="C22" s="75" t="s">
        <v>172</v>
      </c>
      <c r="D22" s="75" t="s">
        <v>173</v>
      </c>
      <c r="E22" s="18"/>
      <c r="F22" s="18"/>
      <c r="G22" s="75" t="s">
        <v>167</v>
      </c>
      <c r="H22" s="75" t="s">
        <v>172</v>
      </c>
      <c r="I22" s="75" t="s">
        <v>171</v>
      </c>
      <c r="J22" s="75" t="s">
        <v>170</v>
      </c>
    </row>
    <row r="23" spans="2:13" x14ac:dyDescent="0.3">
      <c r="B23" s="116">
        <v>1</v>
      </c>
      <c r="C23" s="115"/>
      <c r="D23" s="117"/>
      <c r="E23" s="18"/>
      <c r="F23" s="18"/>
      <c r="G23" s="116">
        <v>1</v>
      </c>
      <c r="H23" s="115"/>
      <c r="I23" s="114"/>
      <c r="J23" s="113"/>
    </row>
    <row r="24" spans="2:13" x14ac:dyDescent="0.3">
      <c r="B24" s="111">
        <v>2</v>
      </c>
      <c r="C24" s="110"/>
      <c r="D24" s="112"/>
      <c r="E24" s="18"/>
      <c r="F24" s="18"/>
      <c r="G24" s="111">
        <v>2</v>
      </c>
      <c r="H24" s="110"/>
      <c r="I24" s="18"/>
      <c r="J24" s="109"/>
    </row>
    <row r="25" spans="2:13" x14ac:dyDescent="0.3">
      <c r="B25" s="111">
        <v>3</v>
      </c>
      <c r="C25" s="110"/>
      <c r="D25" s="112"/>
      <c r="E25" s="18"/>
      <c r="F25" s="18"/>
      <c r="G25" s="111">
        <v>3</v>
      </c>
      <c r="H25" s="110"/>
      <c r="I25" s="18"/>
      <c r="J25" s="109"/>
    </row>
    <row r="26" spans="2:13" x14ac:dyDescent="0.3">
      <c r="B26" s="111">
        <v>4</v>
      </c>
      <c r="C26" s="110"/>
      <c r="D26" s="112"/>
      <c r="E26" s="18"/>
      <c r="F26" s="18"/>
      <c r="G26" s="111">
        <v>4</v>
      </c>
      <c r="H26" s="110"/>
      <c r="I26" s="18"/>
      <c r="J26" s="109"/>
    </row>
    <row r="27" spans="2:13" x14ac:dyDescent="0.3">
      <c r="B27" s="111">
        <v>5</v>
      </c>
      <c r="C27" s="110"/>
      <c r="D27" s="112"/>
      <c r="E27" s="18"/>
      <c r="F27" s="18"/>
      <c r="G27" s="111">
        <v>5</v>
      </c>
      <c r="H27" s="110"/>
      <c r="I27" s="18"/>
      <c r="J27" s="109"/>
    </row>
    <row r="28" spans="2:13" x14ac:dyDescent="0.3">
      <c r="B28" s="111">
        <v>6</v>
      </c>
      <c r="C28" s="110"/>
      <c r="D28" s="112"/>
      <c r="E28" s="110"/>
      <c r="F28" s="18"/>
      <c r="G28" s="111">
        <v>6</v>
      </c>
      <c r="H28" s="110"/>
      <c r="I28" s="18"/>
      <c r="J28" s="109"/>
    </row>
    <row r="29" spans="2:13" x14ac:dyDescent="0.3">
      <c r="B29" s="111">
        <v>7</v>
      </c>
      <c r="C29" s="110"/>
      <c r="D29" s="112"/>
      <c r="E29" s="18"/>
      <c r="F29" s="18"/>
      <c r="G29" s="111">
        <v>7</v>
      </c>
      <c r="H29" s="110"/>
      <c r="I29" s="18"/>
      <c r="J29" s="109"/>
    </row>
    <row r="30" spans="2:13" x14ac:dyDescent="0.3">
      <c r="B30" s="111">
        <v>8</v>
      </c>
      <c r="C30" s="110"/>
      <c r="D30" s="112"/>
      <c r="E30" s="18"/>
      <c r="F30" s="18"/>
      <c r="G30" s="111">
        <v>8</v>
      </c>
      <c r="H30" s="110"/>
      <c r="I30" s="18"/>
      <c r="J30" s="109"/>
    </row>
    <row r="31" spans="2:13" x14ac:dyDescent="0.3">
      <c r="B31" s="111">
        <v>9</v>
      </c>
      <c r="C31" s="110"/>
      <c r="D31" s="112"/>
      <c r="E31" s="18"/>
      <c r="F31" s="18"/>
      <c r="G31" s="111">
        <v>9</v>
      </c>
      <c r="H31" s="110"/>
      <c r="I31" s="18"/>
      <c r="J31" s="109"/>
    </row>
    <row r="32" spans="2:13" x14ac:dyDescent="0.3">
      <c r="B32" s="111">
        <v>10</v>
      </c>
      <c r="C32" s="110"/>
      <c r="D32" s="112"/>
      <c r="E32" s="18"/>
      <c r="F32" s="18"/>
      <c r="G32" s="111">
        <v>10</v>
      </c>
      <c r="H32" s="110"/>
      <c r="I32" s="18"/>
      <c r="J32" s="109"/>
    </row>
    <row r="33" spans="2:10" x14ac:dyDescent="0.3">
      <c r="B33" s="111">
        <v>11</v>
      </c>
      <c r="C33" s="110"/>
      <c r="D33" s="112"/>
      <c r="E33" s="18"/>
      <c r="F33" s="18"/>
      <c r="G33" s="111">
        <v>11</v>
      </c>
      <c r="H33" s="110"/>
      <c r="I33" s="18"/>
      <c r="J33" s="109"/>
    </row>
    <row r="34" spans="2:10" x14ac:dyDescent="0.3">
      <c r="B34" s="111">
        <v>12</v>
      </c>
      <c r="C34" s="110"/>
      <c r="D34" s="112"/>
      <c r="E34" s="18"/>
      <c r="F34" s="18"/>
      <c r="G34" s="111">
        <v>12</v>
      </c>
      <c r="H34" s="110"/>
      <c r="I34" s="18"/>
      <c r="J34" s="109"/>
    </row>
    <row r="35" spans="2:10" x14ac:dyDescent="0.3">
      <c r="B35" s="111">
        <v>13</v>
      </c>
      <c r="C35" s="110"/>
      <c r="D35" s="112"/>
      <c r="E35" s="18"/>
      <c r="F35" s="18"/>
      <c r="G35" s="111">
        <v>13</v>
      </c>
      <c r="H35" s="110"/>
      <c r="I35" s="18"/>
      <c r="J35" s="109"/>
    </row>
    <row r="36" spans="2:10" x14ac:dyDescent="0.3">
      <c r="B36" s="111">
        <v>14</v>
      </c>
      <c r="C36" s="110"/>
      <c r="D36" s="112"/>
      <c r="E36" s="18"/>
      <c r="F36" s="18"/>
      <c r="G36" s="111">
        <v>14</v>
      </c>
      <c r="H36" s="110"/>
      <c r="I36" s="18"/>
      <c r="J36" s="109"/>
    </row>
    <row r="37" spans="2:10" x14ac:dyDescent="0.3">
      <c r="B37" s="111">
        <v>15</v>
      </c>
      <c r="C37" s="110"/>
      <c r="D37" s="112"/>
      <c r="E37" s="18"/>
      <c r="F37" s="18"/>
      <c r="G37" s="111">
        <v>15</v>
      </c>
      <c r="H37" s="110"/>
      <c r="I37" s="18"/>
      <c r="J37" s="109"/>
    </row>
    <row r="38" spans="2:10" x14ac:dyDescent="0.3">
      <c r="B38" s="111">
        <v>16</v>
      </c>
      <c r="C38" s="110"/>
      <c r="D38" s="112"/>
      <c r="E38" s="18"/>
      <c r="F38" s="18"/>
      <c r="G38" s="111">
        <v>16</v>
      </c>
      <c r="H38" s="110"/>
      <c r="I38" s="18"/>
      <c r="J38" s="109"/>
    </row>
    <row r="39" spans="2:10" x14ac:dyDescent="0.3">
      <c r="B39" s="111">
        <v>17</v>
      </c>
      <c r="C39" s="110"/>
      <c r="D39" s="112"/>
      <c r="E39" s="18"/>
      <c r="F39" s="18"/>
      <c r="G39" s="111">
        <v>17</v>
      </c>
      <c r="H39" s="110"/>
      <c r="I39" s="18"/>
      <c r="J39" s="109"/>
    </row>
    <row r="40" spans="2:10" x14ac:dyDescent="0.3">
      <c r="B40" s="111">
        <v>18</v>
      </c>
      <c r="C40" s="110"/>
      <c r="D40" s="112"/>
      <c r="E40" s="18"/>
      <c r="F40" s="18"/>
      <c r="G40" s="111">
        <v>18</v>
      </c>
      <c r="H40" s="110"/>
      <c r="I40" s="18"/>
      <c r="J40" s="109"/>
    </row>
    <row r="41" spans="2:10" x14ac:dyDescent="0.3">
      <c r="B41" s="111">
        <v>19</v>
      </c>
      <c r="C41" s="110"/>
      <c r="D41" s="112"/>
      <c r="E41" s="18"/>
      <c r="F41" s="18"/>
      <c r="G41" s="111">
        <v>19</v>
      </c>
      <c r="H41" s="110"/>
      <c r="I41" s="18"/>
      <c r="J41" s="109"/>
    </row>
    <row r="42" spans="2:10" x14ac:dyDescent="0.3">
      <c r="B42" s="111">
        <v>20</v>
      </c>
      <c r="C42" s="110"/>
      <c r="D42" s="112"/>
      <c r="E42" s="18"/>
      <c r="F42" s="18"/>
      <c r="G42" s="111">
        <v>20</v>
      </c>
      <c r="H42" s="110"/>
      <c r="I42" s="18"/>
      <c r="J42" s="109"/>
    </row>
    <row r="43" spans="2:10" x14ac:dyDescent="0.3">
      <c r="B43" s="111">
        <v>21</v>
      </c>
      <c r="C43" s="110"/>
      <c r="D43" s="112"/>
      <c r="E43" s="18"/>
      <c r="F43" s="18"/>
      <c r="G43" s="111">
        <v>21</v>
      </c>
      <c r="H43" s="110"/>
      <c r="I43" s="18"/>
      <c r="J43" s="109"/>
    </row>
    <row r="44" spans="2:10" x14ac:dyDescent="0.3">
      <c r="B44" s="111">
        <v>22</v>
      </c>
      <c r="C44" s="110"/>
      <c r="D44" s="112"/>
      <c r="E44" s="18"/>
      <c r="F44" s="18"/>
      <c r="G44" s="111">
        <v>22</v>
      </c>
      <c r="H44" s="110"/>
      <c r="I44" s="18"/>
      <c r="J44" s="109"/>
    </row>
    <row r="45" spans="2:10" x14ac:dyDescent="0.3">
      <c r="B45" s="111">
        <v>23</v>
      </c>
      <c r="C45" s="110"/>
      <c r="D45" s="112"/>
      <c r="E45" s="18"/>
      <c r="F45" s="18"/>
      <c r="G45" s="111">
        <v>23</v>
      </c>
      <c r="H45" s="110"/>
      <c r="I45" s="18"/>
      <c r="J45" s="109"/>
    </row>
    <row r="46" spans="2:10" x14ac:dyDescent="0.3">
      <c r="B46" s="111">
        <v>24</v>
      </c>
      <c r="C46" s="110"/>
      <c r="D46" s="112"/>
      <c r="E46" s="18"/>
      <c r="F46" s="18"/>
      <c r="G46" s="111">
        <v>24</v>
      </c>
      <c r="H46" s="110"/>
      <c r="I46" s="18"/>
      <c r="J46" s="109"/>
    </row>
    <row r="47" spans="2:10" x14ac:dyDescent="0.3">
      <c r="B47" s="111">
        <v>25</v>
      </c>
      <c r="C47" s="110"/>
      <c r="D47" s="112"/>
      <c r="E47" s="18"/>
      <c r="F47" s="18"/>
      <c r="G47" s="111">
        <v>25</v>
      </c>
      <c r="H47" s="110"/>
      <c r="I47" s="18"/>
      <c r="J47" s="109"/>
    </row>
    <row r="48" spans="2:10" x14ac:dyDescent="0.3">
      <c r="B48" s="111">
        <v>26</v>
      </c>
      <c r="C48" s="110"/>
      <c r="D48" s="112"/>
      <c r="E48" s="18"/>
      <c r="F48" s="18"/>
      <c r="G48" s="111">
        <v>26</v>
      </c>
      <c r="H48" s="110"/>
      <c r="I48" s="18"/>
      <c r="J48" s="109"/>
    </row>
    <row r="49" spans="1:16" x14ac:dyDescent="0.3">
      <c r="B49" s="111">
        <v>27</v>
      </c>
      <c r="C49" s="110"/>
      <c r="D49" s="112"/>
      <c r="E49" s="18"/>
      <c r="F49" s="18"/>
      <c r="G49" s="111">
        <v>27</v>
      </c>
      <c r="H49" s="110"/>
      <c r="I49" s="18"/>
      <c r="J49" s="109"/>
    </row>
    <row r="50" spans="1:16" x14ac:dyDescent="0.3">
      <c r="B50" s="111">
        <v>28</v>
      </c>
      <c r="C50" s="110"/>
      <c r="D50" s="112"/>
      <c r="E50" s="18"/>
      <c r="F50" s="18"/>
      <c r="G50" s="111">
        <v>28</v>
      </c>
      <c r="H50" s="110"/>
      <c r="I50" s="18"/>
      <c r="J50" s="109"/>
    </row>
    <row r="51" spans="1:16" x14ac:dyDescent="0.3">
      <c r="B51" s="111">
        <v>29</v>
      </c>
      <c r="C51" s="110"/>
      <c r="D51" s="112"/>
      <c r="E51" s="18"/>
      <c r="F51" s="18"/>
      <c r="G51" s="111">
        <v>29</v>
      </c>
      <c r="H51" s="110"/>
      <c r="I51" s="18"/>
      <c r="J51" s="109"/>
    </row>
    <row r="52" spans="1:16" ht="15" thickBot="1" x14ac:dyDescent="0.35">
      <c r="B52" s="107">
        <v>30</v>
      </c>
      <c r="C52" s="106"/>
      <c r="D52" s="108"/>
      <c r="E52" s="18"/>
      <c r="F52" s="18"/>
      <c r="G52" s="107">
        <v>30</v>
      </c>
      <c r="H52" s="106"/>
      <c r="I52" s="105"/>
      <c r="J52" s="104"/>
    </row>
    <row r="55" spans="1:16" x14ac:dyDescent="0.3">
      <c r="B55" s="139" t="s">
        <v>169</v>
      </c>
      <c r="C55" s="139"/>
      <c r="D55" s="139"/>
      <c r="E55" s="139"/>
      <c r="F55" s="139"/>
      <c r="G55" s="139"/>
      <c r="H55" s="139"/>
      <c r="I55" s="103"/>
      <c r="J55" s="139" t="s">
        <v>168</v>
      </c>
      <c r="K55" s="139"/>
      <c r="L55" s="139"/>
      <c r="M55" s="139"/>
      <c r="N55" s="139"/>
      <c r="O55" s="139"/>
      <c r="P55" s="139"/>
    </row>
    <row r="56" spans="1:16" ht="15" thickBot="1" x14ac:dyDescent="0.35">
      <c r="A56" s="18" t="s">
        <v>167</v>
      </c>
      <c r="B56" s="75">
        <v>4</v>
      </c>
      <c r="C56" s="75">
        <v>8</v>
      </c>
      <c r="D56" s="75">
        <v>12</v>
      </c>
      <c r="E56" s="75">
        <v>16</v>
      </c>
      <c r="F56" s="75">
        <v>20</v>
      </c>
      <c r="G56" s="75">
        <v>24</v>
      </c>
      <c r="H56" s="75">
        <v>30</v>
      </c>
      <c r="I56" s="18"/>
      <c r="J56" s="75">
        <v>4</v>
      </c>
      <c r="K56" s="75">
        <v>8</v>
      </c>
      <c r="L56" s="75">
        <v>12</v>
      </c>
      <c r="M56" s="75">
        <v>16</v>
      </c>
      <c r="N56" s="75">
        <v>20</v>
      </c>
      <c r="O56" s="75">
        <v>24</v>
      </c>
      <c r="P56" s="75">
        <v>30</v>
      </c>
    </row>
    <row r="57" spans="1:16" x14ac:dyDescent="0.3">
      <c r="A57" s="18">
        <v>1</v>
      </c>
      <c r="B57" s="102"/>
      <c r="C57" s="101"/>
      <c r="D57" s="101"/>
      <c r="E57" s="101"/>
      <c r="F57" s="101"/>
      <c r="G57" s="101"/>
      <c r="H57" s="100"/>
      <c r="I57" s="97"/>
      <c r="J57" s="102"/>
      <c r="K57" s="101"/>
      <c r="L57" s="101"/>
      <c r="M57" s="101"/>
      <c r="N57" s="101"/>
      <c r="O57" s="101"/>
      <c r="P57" s="100"/>
    </row>
    <row r="58" spans="1:16" x14ac:dyDescent="0.3">
      <c r="A58" s="18">
        <v>2</v>
      </c>
      <c r="B58" s="99"/>
      <c r="C58" s="97"/>
      <c r="D58" s="97"/>
      <c r="E58" s="97"/>
      <c r="F58" s="97"/>
      <c r="G58" s="97"/>
      <c r="H58" s="98"/>
      <c r="I58" s="97"/>
      <c r="J58" s="99"/>
      <c r="K58" s="97"/>
      <c r="L58" s="97"/>
      <c r="M58" s="97"/>
      <c r="N58" s="97"/>
      <c r="O58" s="97"/>
      <c r="P58" s="98"/>
    </row>
    <row r="59" spans="1:16" x14ac:dyDescent="0.3">
      <c r="A59" s="18">
        <v>3</v>
      </c>
      <c r="B59" s="99"/>
      <c r="C59" s="97"/>
      <c r="D59" s="97"/>
      <c r="E59" s="97"/>
      <c r="F59" s="97"/>
      <c r="G59" s="97"/>
      <c r="H59" s="98"/>
      <c r="I59" s="97"/>
      <c r="J59" s="99"/>
      <c r="K59" s="97"/>
      <c r="L59" s="97"/>
      <c r="M59" s="97"/>
      <c r="N59" s="97"/>
      <c r="O59" s="97"/>
      <c r="P59" s="98"/>
    </row>
    <row r="60" spans="1:16" x14ac:dyDescent="0.3">
      <c r="A60" s="18">
        <v>4</v>
      </c>
      <c r="B60" s="99"/>
      <c r="C60" s="97"/>
      <c r="D60" s="97"/>
      <c r="E60" s="97"/>
      <c r="F60" s="97"/>
      <c r="G60" s="97"/>
      <c r="H60" s="98"/>
      <c r="I60" s="97"/>
      <c r="J60" s="99"/>
      <c r="K60" s="97"/>
      <c r="L60" s="97"/>
      <c r="M60" s="97"/>
      <c r="N60" s="97"/>
      <c r="O60" s="97"/>
      <c r="P60" s="98"/>
    </row>
    <row r="61" spans="1:16" x14ac:dyDescent="0.3">
      <c r="A61" s="18">
        <v>5</v>
      </c>
      <c r="B61" s="99"/>
      <c r="C61" s="97"/>
      <c r="D61" s="97"/>
      <c r="E61" s="97"/>
      <c r="F61" s="97"/>
      <c r="G61" s="97"/>
      <c r="H61" s="98"/>
      <c r="I61" s="97"/>
      <c r="J61" s="99"/>
      <c r="K61" s="97"/>
      <c r="L61" s="97"/>
      <c r="M61" s="97"/>
      <c r="N61" s="97"/>
      <c r="O61" s="97"/>
      <c r="P61" s="98"/>
    </row>
    <row r="62" spans="1:16" x14ac:dyDescent="0.3">
      <c r="A62" s="18">
        <v>6</v>
      </c>
      <c r="B62" s="99"/>
      <c r="C62" s="97"/>
      <c r="D62" s="97"/>
      <c r="E62" s="97"/>
      <c r="F62" s="97"/>
      <c r="G62" s="97"/>
      <c r="H62" s="98"/>
      <c r="I62" s="97"/>
      <c r="J62" s="99"/>
      <c r="K62" s="97"/>
      <c r="L62" s="97"/>
      <c r="M62" s="97"/>
      <c r="N62" s="97"/>
      <c r="O62" s="97"/>
      <c r="P62" s="98"/>
    </row>
    <row r="63" spans="1:16" x14ac:dyDescent="0.3">
      <c r="A63" s="18">
        <v>7</v>
      </c>
      <c r="B63" s="99"/>
      <c r="C63" s="97"/>
      <c r="D63" s="97"/>
      <c r="E63" s="97"/>
      <c r="F63" s="97"/>
      <c r="G63" s="97"/>
      <c r="H63" s="98"/>
      <c r="I63" s="97"/>
      <c r="J63" s="99"/>
      <c r="K63" s="97"/>
      <c r="L63" s="97"/>
      <c r="M63" s="97"/>
      <c r="N63" s="97"/>
      <c r="O63" s="97"/>
      <c r="P63" s="98"/>
    </row>
    <row r="64" spans="1:16" x14ac:dyDescent="0.3">
      <c r="A64" s="18">
        <v>8</v>
      </c>
      <c r="B64" s="99"/>
      <c r="C64" s="97"/>
      <c r="D64" s="97"/>
      <c r="E64" s="97"/>
      <c r="F64" s="97"/>
      <c r="G64" s="97"/>
      <c r="H64" s="98"/>
      <c r="I64" s="97"/>
      <c r="J64" s="99"/>
      <c r="K64" s="97"/>
      <c r="L64" s="97"/>
      <c r="M64" s="97"/>
      <c r="N64" s="97"/>
      <c r="O64" s="97"/>
      <c r="P64" s="98"/>
    </row>
    <row r="65" spans="1:16" x14ac:dyDescent="0.3">
      <c r="A65" s="18">
        <v>9</v>
      </c>
      <c r="B65" s="99"/>
      <c r="C65" s="97"/>
      <c r="D65" s="97"/>
      <c r="E65" s="97"/>
      <c r="F65" s="97"/>
      <c r="G65" s="97"/>
      <c r="H65" s="98"/>
      <c r="I65" s="97"/>
      <c r="J65" s="99"/>
      <c r="K65" s="97"/>
      <c r="L65" s="97"/>
      <c r="M65" s="97"/>
      <c r="N65" s="97"/>
      <c r="O65" s="97"/>
      <c r="P65" s="98"/>
    </row>
    <row r="66" spans="1:16" x14ac:dyDescent="0.3">
      <c r="A66" s="18">
        <v>10</v>
      </c>
      <c r="B66" s="99"/>
      <c r="C66" s="97"/>
      <c r="D66" s="97"/>
      <c r="E66" s="97"/>
      <c r="F66" s="97"/>
      <c r="G66" s="97"/>
      <c r="H66" s="98"/>
      <c r="I66" s="97"/>
      <c r="J66" s="99"/>
      <c r="K66" s="97"/>
      <c r="L66" s="97"/>
      <c r="M66" s="97"/>
      <c r="N66" s="97"/>
      <c r="O66" s="97"/>
      <c r="P66" s="98"/>
    </row>
    <row r="67" spans="1:16" x14ac:dyDescent="0.3">
      <c r="A67" s="18">
        <v>11</v>
      </c>
      <c r="B67" s="99"/>
      <c r="C67" s="97"/>
      <c r="D67" s="97"/>
      <c r="E67" s="97"/>
      <c r="F67" s="97"/>
      <c r="G67" s="97"/>
      <c r="H67" s="98"/>
      <c r="I67" s="97"/>
      <c r="J67" s="99"/>
      <c r="K67" s="97"/>
      <c r="L67" s="97"/>
      <c r="M67" s="97"/>
      <c r="N67" s="97"/>
      <c r="O67" s="97"/>
      <c r="P67" s="98"/>
    </row>
    <row r="68" spans="1:16" x14ac:dyDescent="0.3">
      <c r="A68" s="18">
        <v>12</v>
      </c>
      <c r="B68" s="99"/>
      <c r="C68" s="97"/>
      <c r="D68" s="97"/>
      <c r="E68" s="97"/>
      <c r="F68" s="97"/>
      <c r="G68" s="97"/>
      <c r="H68" s="98"/>
      <c r="I68" s="97"/>
      <c r="J68" s="99"/>
      <c r="K68" s="97"/>
      <c r="L68" s="97"/>
      <c r="M68" s="97"/>
      <c r="N68" s="97"/>
      <c r="O68" s="97"/>
      <c r="P68" s="98"/>
    </row>
    <row r="69" spans="1:16" x14ac:dyDescent="0.3">
      <c r="A69" s="18">
        <v>13</v>
      </c>
      <c r="B69" s="99"/>
      <c r="C69" s="97"/>
      <c r="D69" s="97"/>
      <c r="E69" s="97"/>
      <c r="F69" s="97"/>
      <c r="G69" s="97"/>
      <c r="H69" s="98"/>
      <c r="I69" s="97"/>
      <c r="J69" s="99"/>
      <c r="K69" s="97"/>
      <c r="L69" s="97"/>
      <c r="M69" s="97"/>
      <c r="N69" s="97"/>
      <c r="O69" s="97"/>
      <c r="P69" s="98"/>
    </row>
    <row r="70" spans="1:16" x14ac:dyDescent="0.3">
      <c r="A70" s="18">
        <v>14</v>
      </c>
      <c r="B70" s="99"/>
      <c r="C70" s="97"/>
      <c r="D70" s="97"/>
      <c r="E70" s="97"/>
      <c r="F70" s="97"/>
      <c r="G70" s="97"/>
      <c r="H70" s="98"/>
      <c r="I70" s="97"/>
      <c r="J70" s="99"/>
      <c r="K70" s="97"/>
      <c r="L70" s="97"/>
      <c r="M70" s="97"/>
      <c r="N70" s="97"/>
      <c r="O70" s="97"/>
      <c r="P70" s="98"/>
    </row>
    <row r="71" spans="1:16" x14ac:dyDescent="0.3">
      <c r="A71" s="18">
        <v>15</v>
      </c>
      <c r="B71" s="99"/>
      <c r="C71" s="97"/>
      <c r="D71" s="97"/>
      <c r="E71" s="97"/>
      <c r="F71" s="97"/>
      <c r="G71" s="97"/>
      <c r="H71" s="98"/>
      <c r="I71" s="97"/>
      <c r="J71" s="99"/>
      <c r="K71" s="97"/>
      <c r="L71" s="97"/>
      <c r="M71" s="97"/>
      <c r="N71" s="97"/>
      <c r="O71" s="97"/>
      <c r="P71" s="98"/>
    </row>
    <row r="72" spans="1:16" x14ac:dyDescent="0.3">
      <c r="A72" s="18">
        <v>16</v>
      </c>
      <c r="B72" s="99"/>
      <c r="C72" s="97"/>
      <c r="D72" s="97"/>
      <c r="E72" s="97"/>
      <c r="F72" s="97"/>
      <c r="G72" s="97"/>
      <c r="H72" s="98"/>
      <c r="I72" s="97"/>
      <c r="J72" s="99"/>
      <c r="K72" s="97"/>
      <c r="L72" s="97"/>
      <c r="M72" s="97"/>
      <c r="N72" s="97"/>
      <c r="O72" s="97"/>
      <c r="P72" s="98"/>
    </row>
    <row r="73" spans="1:16" x14ac:dyDescent="0.3">
      <c r="A73" s="18">
        <v>17</v>
      </c>
      <c r="B73" s="99"/>
      <c r="C73" s="97"/>
      <c r="D73" s="97"/>
      <c r="E73" s="97"/>
      <c r="F73" s="97"/>
      <c r="G73" s="97"/>
      <c r="H73" s="98"/>
      <c r="I73" s="97"/>
      <c r="J73" s="99"/>
      <c r="K73" s="97"/>
      <c r="L73" s="97"/>
      <c r="M73" s="97"/>
      <c r="N73" s="97"/>
      <c r="O73" s="97"/>
      <c r="P73" s="98"/>
    </row>
    <row r="74" spans="1:16" x14ac:dyDescent="0.3">
      <c r="A74" s="18">
        <v>18</v>
      </c>
      <c r="B74" s="99"/>
      <c r="C74" s="97"/>
      <c r="D74" s="97"/>
      <c r="E74" s="97"/>
      <c r="F74" s="97"/>
      <c r="G74" s="97"/>
      <c r="H74" s="98"/>
      <c r="I74" s="97"/>
      <c r="J74" s="99"/>
      <c r="K74" s="97"/>
      <c r="L74" s="97"/>
      <c r="M74" s="97"/>
      <c r="N74" s="97"/>
      <c r="O74" s="97"/>
      <c r="P74" s="98"/>
    </row>
    <row r="75" spans="1:16" x14ac:dyDescent="0.3">
      <c r="A75" s="18">
        <v>19</v>
      </c>
      <c r="B75" s="99"/>
      <c r="C75" s="97"/>
      <c r="D75" s="97"/>
      <c r="E75" s="97"/>
      <c r="F75" s="97"/>
      <c r="G75" s="97"/>
      <c r="H75" s="98"/>
      <c r="I75" s="97"/>
      <c r="J75" s="99"/>
      <c r="K75" s="97"/>
      <c r="L75" s="97"/>
      <c r="M75" s="97"/>
      <c r="N75" s="97"/>
      <c r="O75" s="97"/>
      <c r="P75" s="98"/>
    </row>
    <row r="76" spans="1:16" x14ac:dyDescent="0.3">
      <c r="A76" s="18">
        <v>20</v>
      </c>
      <c r="B76" s="99"/>
      <c r="C76" s="97"/>
      <c r="D76" s="97"/>
      <c r="E76" s="97"/>
      <c r="F76" s="97"/>
      <c r="G76" s="97"/>
      <c r="H76" s="98"/>
      <c r="I76" s="97"/>
      <c r="J76" s="99"/>
      <c r="K76" s="97"/>
      <c r="L76" s="97"/>
      <c r="M76" s="97"/>
      <c r="N76" s="97"/>
      <c r="O76" s="97"/>
      <c r="P76" s="98"/>
    </row>
    <row r="77" spans="1:16" x14ac:dyDescent="0.3">
      <c r="A77" s="18">
        <v>21</v>
      </c>
      <c r="B77" s="99"/>
      <c r="C77" s="97"/>
      <c r="D77" s="97"/>
      <c r="E77" s="97"/>
      <c r="F77" s="97"/>
      <c r="G77" s="97"/>
      <c r="H77" s="98"/>
      <c r="I77" s="97"/>
      <c r="J77" s="99"/>
      <c r="K77" s="97"/>
      <c r="L77" s="97"/>
      <c r="M77" s="97"/>
      <c r="N77" s="97"/>
      <c r="O77" s="97"/>
      <c r="P77" s="98"/>
    </row>
    <row r="78" spans="1:16" x14ac:dyDescent="0.3">
      <c r="A78" s="18">
        <v>22</v>
      </c>
      <c r="B78" s="99"/>
      <c r="C78" s="97"/>
      <c r="D78" s="97"/>
      <c r="E78" s="97"/>
      <c r="F78" s="97"/>
      <c r="G78" s="97"/>
      <c r="H78" s="98"/>
      <c r="I78" s="97"/>
      <c r="J78" s="99"/>
      <c r="K78" s="97"/>
      <c r="L78" s="97"/>
      <c r="M78" s="97"/>
      <c r="N78" s="97"/>
      <c r="O78" s="97"/>
      <c r="P78" s="98"/>
    </row>
    <row r="79" spans="1:16" x14ac:dyDescent="0.3">
      <c r="A79" s="18">
        <v>23</v>
      </c>
      <c r="B79" s="99"/>
      <c r="C79" s="97"/>
      <c r="D79" s="97"/>
      <c r="E79" s="97"/>
      <c r="F79" s="97"/>
      <c r="G79" s="97"/>
      <c r="H79" s="98"/>
      <c r="I79" s="97"/>
      <c r="J79" s="99"/>
      <c r="K79" s="97"/>
      <c r="L79" s="97"/>
      <c r="M79" s="97"/>
      <c r="N79" s="97"/>
      <c r="O79" s="97"/>
      <c r="P79" s="98"/>
    </row>
    <row r="80" spans="1:16" x14ac:dyDescent="0.3">
      <c r="A80" s="18">
        <v>24</v>
      </c>
      <c r="B80" s="99"/>
      <c r="C80" s="97"/>
      <c r="D80" s="97"/>
      <c r="E80" s="97"/>
      <c r="F80" s="97"/>
      <c r="G80" s="97"/>
      <c r="H80" s="98"/>
      <c r="I80" s="97"/>
      <c r="J80" s="99"/>
      <c r="K80" s="97"/>
      <c r="L80" s="97"/>
      <c r="M80" s="97"/>
      <c r="N80" s="97"/>
      <c r="O80" s="97"/>
      <c r="P80" s="98"/>
    </row>
    <row r="81" spans="1:16" x14ac:dyDescent="0.3">
      <c r="A81" s="18">
        <v>25</v>
      </c>
      <c r="B81" s="99"/>
      <c r="C81" s="97"/>
      <c r="D81" s="97"/>
      <c r="E81" s="97"/>
      <c r="F81" s="97"/>
      <c r="G81" s="97"/>
      <c r="H81" s="98"/>
      <c r="I81" s="97"/>
      <c r="J81" s="99"/>
      <c r="K81" s="97"/>
      <c r="L81" s="97"/>
      <c r="M81" s="97"/>
      <c r="N81" s="97"/>
      <c r="O81" s="97"/>
      <c r="P81" s="98"/>
    </row>
    <row r="82" spans="1:16" x14ac:dyDescent="0.3">
      <c r="A82" s="18">
        <v>26</v>
      </c>
      <c r="B82" s="99"/>
      <c r="C82" s="97"/>
      <c r="D82" s="97"/>
      <c r="E82" s="97"/>
      <c r="F82" s="97"/>
      <c r="G82" s="97"/>
      <c r="H82" s="98"/>
      <c r="I82" s="97"/>
      <c r="J82" s="99"/>
      <c r="K82" s="97"/>
      <c r="L82" s="97"/>
      <c r="M82" s="97"/>
      <c r="N82" s="97"/>
      <c r="O82" s="97"/>
      <c r="P82" s="98"/>
    </row>
    <row r="83" spans="1:16" x14ac:dyDescent="0.3">
      <c r="A83" s="18">
        <v>27</v>
      </c>
      <c r="B83" s="99"/>
      <c r="C83" s="97"/>
      <c r="D83" s="97"/>
      <c r="E83" s="97"/>
      <c r="F83" s="97"/>
      <c r="G83" s="97"/>
      <c r="H83" s="98"/>
      <c r="I83" s="97"/>
      <c r="J83" s="99"/>
      <c r="K83" s="97"/>
      <c r="L83" s="97"/>
      <c r="M83" s="97"/>
      <c r="N83" s="97"/>
      <c r="O83" s="97"/>
      <c r="P83" s="98"/>
    </row>
    <row r="84" spans="1:16" x14ac:dyDescent="0.3">
      <c r="A84" s="18">
        <v>28</v>
      </c>
      <c r="B84" s="99"/>
      <c r="C84" s="97"/>
      <c r="D84" s="97"/>
      <c r="E84" s="97"/>
      <c r="F84" s="97"/>
      <c r="G84" s="97"/>
      <c r="H84" s="98"/>
      <c r="I84" s="97"/>
      <c r="J84" s="99"/>
      <c r="K84" s="97"/>
      <c r="L84" s="97"/>
      <c r="M84" s="97"/>
      <c r="N84" s="97"/>
      <c r="O84" s="97"/>
      <c r="P84" s="98"/>
    </row>
    <row r="85" spans="1:16" x14ac:dyDescent="0.3">
      <c r="A85" s="18">
        <v>29</v>
      </c>
      <c r="B85" s="99"/>
      <c r="C85" s="97"/>
      <c r="D85" s="97"/>
      <c r="E85" s="97"/>
      <c r="F85" s="97"/>
      <c r="G85" s="97"/>
      <c r="H85" s="98"/>
      <c r="I85" s="97"/>
      <c r="J85" s="99"/>
      <c r="K85" s="97"/>
      <c r="L85" s="97"/>
      <c r="M85" s="97"/>
      <c r="N85" s="97"/>
      <c r="O85" s="97"/>
      <c r="P85" s="98"/>
    </row>
    <row r="86" spans="1:16" ht="15" thickBot="1" x14ac:dyDescent="0.35">
      <c r="A86" s="18">
        <v>30</v>
      </c>
      <c r="B86" s="96"/>
      <c r="C86" s="95"/>
      <c r="D86" s="95"/>
      <c r="E86" s="95"/>
      <c r="F86" s="95"/>
      <c r="G86" s="95"/>
      <c r="H86" s="94"/>
      <c r="I86" s="97"/>
      <c r="J86" s="96"/>
      <c r="K86" s="95"/>
      <c r="L86" s="95"/>
      <c r="M86" s="95"/>
      <c r="N86" s="95"/>
      <c r="O86" s="95"/>
      <c r="P86" s="94"/>
    </row>
    <row r="87" spans="1:16" x14ac:dyDescent="0.3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spans="1:16" x14ac:dyDescent="0.3">
      <c r="B88" s="139" t="s">
        <v>166</v>
      </c>
      <c r="C88" s="139"/>
      <c r="D88" s="139"/>
      <c r="E88" s="139"/>
      <c r="F88" s="139"/>
      <c r="G88" s="139"/>
      <c r="H88" s="139"/>
    </row>
    <row r="89" spans="1:16" ht="15" thickBot="1" x14ac:dyDescent="0.35">
      <c r="B89" s="80">
        <v>4</v>
      </c>
      <c r="C89" s="80">
        <v>8</v>
      </c>
      <c r="D89" s="80">
        <v>12</v>
      </c>
      <c r="E89" s="80">
        <v>16</v>
      </c>
      <c r="F89" s="80">
        <v>20</v>
      </c>
      <c r="G89" s="80">
        <v>24</v>
      </c>
      <c r="H89" s="80">
        <v>30</v>
      </c>
    </row>
    <row r="90" spans="1:16" x14ac:dyDescent="0.3">
      <c r="B90" s="93"/>
      <c r="C90" s="92"/>
      <c r="D90" s="92"/>
      <c r="E90" s="92"/>
      <c r="F90" s="92"/>
      <c r="G90" s="92"/>
      <c r="H90" s="91"/>
    </row>
    <row r="91" spans="1:16" x14ac:dyDescent="0.3">
      <c r="B91" s="90"/>
      <c r="C91" s="89"/>
      <c r="D91" s="89"/>
      <c r="E91" s="89"/>
      <c r="F91" s="89"/>
      <c r="G91" s="89"/>
      <c r="H91" s="88"/>
    </row>
    <row r="92" spans="1:16" x14ac:dyDescent="0.3">
      <c r="B92" s="90"/>
      <c r="C92" s="89"/>
      <c r="D92" s="89"/>
      <c r="E92" s="89"/>
      <c r="F92" s="89"/>
      <c r="G92" s="89"/>
      <c r="H92" s="88"/>
    </row>
    <row r="93" spans="1:16" x14ac:dyDescent="0.3">
      <c r="B93" s="90"/>
      <c r="C93" s="89"/>
      <c r="D93" s="89"/>
      <c r="E93" s="89"/>
      <c r="F93" s="89"/>
      <c r="G93" s="89"/>
      <c r="H93" s="88"/>
    </row>
    <row r="94" spans="1:16" x14ac:dyDescent="0.3">
      <c r="B94" s="90"/>
      <c r="C94" s="89"/>
      <c r="D94" s="89"/>
      <c r="E94" s="89"/>
      <c r="F94" s="89"/>
      <c r="G94" s="89"/>
      <c r="H94" s="88"/>
    </row>
    <row r="95" spans="1:16" x14ac:dyDescent="0.3">
      <c r="B95" s="90"/>
      <c r="C95" s="89"/>
      <c r="D95" s="89"/>
      <c r="E95" s="89"/>
      <c r="F95" s="89"/>
      <c r="G95" s="89"/>
      <c r="H95" s="88"/>
    </row>
    <row r="96" spans="1:16" x14ac:dyDescent="0.3">
      <c r="B96" s="90"/>
      <c r="C96" s="89"/>
      <c r="D96" s="89"/>
      <c r="E96" s="89"/>
      <c r="F96" s="89"/>
      <c r="G96" s="89"/>
      <c r="H96" s="88"/>
    </row>
    <row r="97" spans="2:8" x14ac:dyDescent="0.3">
      <c r="B97" s="90"/>
      <c r="C97" s="89"/>
      <c r="D97" s="89"/>
      <c r="E97" s="89"/>
      <c r="F97" s="89"/>
      <c r="G97" s="89"/>
      <c r="H97" s="88"/>
    </row>
    <row r="98" spans="2:8" x14ac:dyDescent="0.3">
      <c r="B98" s="90"/>
      <c r="C98" s="89"/>
      <c r="D98" s="89"/>
      <c r="E98" s="89"/>
      <c r="F98" s="89"/>
      <c r="G98" s="89"/>
      <c r="H98" s="88"/>
    </row>
    <row r="99" spans="2:8" x14ac:dyDescent="0.3">
      <c r="B99" s="90"/>
      <c r="C99" s="89"/>
      <c r="D99" s="89"/>
      <c r="E99" s="89"/>
      <c r="F99" s="89"/>
      <c r="G99" s="89"/>
      <c r="H99" s="88"/>
    </row>
    <row r="100" spans="2:8" x14ac:dyDescent="0.3">
      <c r="B100" s="90"/>
      <c r="C100" s="89"/>
      <c r="D100" s="89"/>
      <c r="E100" s="89"/>
      <c r="F100" s="89"/>
      <c r="G100" s="89"/>
      <c r="H100" s="88"/>
    </row>
    <row r="101" spans="2:8" x14ac:dyDescent="0.3">
      <c r="B101" s="90"/>
      <c r="C101" s="89"/>
      <c r="D101" s="89"/>
      <c r="E101" s="89"/>
      <c r="F101" s="89"/>
      <c r="G101" s="89"/>
      <c r="H101" s="88"/>
    </row>
    <row r="102" spans="2:8" x14ac:dyDescent="0.3">
      <c r="B102" s="90"/>
      <c r="C102" s="89"/>
      <c r="D102" s="89"/>
      <c r="E102" s="89"/>
      <c r="F102" s="89"/>
      <c r="G102" s="89"/>
      <c r="H102" s="88"/>
    </row>
    <row r="103" spans="2:8" x14ac:dyDescent="0.3">
      <c r="B103" s="90"/>
      <c r="C103" s="89"/>
      <c r="D103" s="89"/>
      <c r="E103" s="89"/>
      <c r="F103" s="89"/>
      <c r="G103" s="89"/>
      <c r="H103" s="88"/>
    </row>
    <row r="104" spans="2:8" x14ac:dyDescent="0.3">
      <c r="B104" s="90"/>
      <c r="C104" s="89"/>
      <c r="D104" s="89"/>
      <c r="E104" s="89"/>
      <c r="F104" s="89"/>
      <c r="G104" s="89"/>
      <c r="H104" s="88"/>
    </row>
    <row r="105" spans="2:8" x14ac:dyDescent="0.3">
      <c r="B105" s="90"/>
      <c r="C105" s="89"/>
      <c r="D105" s="89"/>
      <c r="E105" s="89"/>
      <c r="F105" s="89"/>
      <c r="G105" s="89"/>
      <c r="H105" s="88"/>
    </row>
    <row r="106" spans="2:8" x14ac:dyDescent="0.3">
      <c r="B106" s="90"/>
      <c r="C106" s="89"/>
      <c r="D106" s="89"/>
      <c r="E106" s="89"/>
      <c r="F106" s="89"/>
      <c r="G106" s="89"/>
      <c r="H106" s="88"/>
    </row>
    <row r="107" spans="2:8" x14ac:dyDescent="0.3">
      <c r="B107" s="90"/>
      <c r="C107" s="89"/>
      <c r="D107" s="89"/>
      <c r="E107" s="89"/>
      <c r="F107" s="89"/>
      <c r="G107" s="89"/>
      <c r="H107" s="88"/>
    </row>
    <row r="108" spans="2:8" x14ac:dyDescent="0.3">
      <c r="B108" s="90"/>
      <c r="C108" s="89"/>
      <c r="D108" s="89"/>
      <c r="E108" s="89"/>
      <c r="F108" s="89"/>
      <c r="G108" s="89"/>
      <c r="H108" s="88"/>
    </row>
    <row r="109" spans="2:8" x14ac:dyDescent="0.3">
      <c r="B109" s="90"/>
      <c r="C109" s="89"/>
      <c r="D109" s="89"/>
      <c r="E109" s="89"/>
      <c r="F109" s="89"/>
      <c r="G109" s="89"/>
      <c r="H109" s="88"/>
    </row>
    <row r="110" spans="2:8" x14ac:dyDescent="0.3">
      <c r="B110" s="90"/>
      <c r="C110" s="89"/>
      <c r="D110" s="89"/>
      <c r="E110" s="89"/>
      <c r="F110" s="89"/>
      <c r="G110" s="89"/>
      <c r="H110" s="88"/>
    </row>
    <row r="111" spans="2:8" x14ac:dyDescent="0.3">
      <c r="B111" s="90"/>
      <c r="C111" s="89"/>
      <c r="D111" s="89"/>
      <c r="E111" s="89"/>
      <c r="F111" s="89"/>
      <c r="G111" s="89"/>
      <c r="H111" s="88"/>
    </row>
    <row r="112" spans="2:8" x14ac:dyDescent="0.3">
      <c r="B112" s="90"/>
      <c r="C112" s="89"/>
      <c r="D112" s="89"/>
      <c r="E112" s="89"/>
      <c r="F112" s="89"/>
      <c r="G112" s="89"/>
      <c r="H112" s="88"/>
    </row>
    <row r="113" spans="1:10" x14ac:dyDescent="0.3">
      <c r="B113" s="90"/>
      <c r="C113" s="89"/>
      <c r="D113" s="89"/>
      <c r="E113" s="89"/>
      <c r="F113" s="89"/>
      <c r="G113" s="89"/>
      <c r="H113" s="88"/>
    </row>
    <row r="114" spans="1:10" x14ac:dyDescent="0.3">
      <c r="B114" s="90"/>
      <c r="C114" s="89"/>
      <c r="D114" s="89"/>
      <c r="E114" s="89"/>
      <c r="F114" s="89"/>
      <c r="G114" s="89"/>
      <c r="H114" s="88"/>
    </row>
    <row r="115" spans="1:10" x14ac:dyDescent="0.3">
      <c r="B115" s="90"/>
      <c r="C115" s="89"/>
      <c r="D115" s="89"/>
      <c r="E115" s="89"/>
      <c r="F115" s="89"/>
      <c r="G115" s="89"/>
      <c r="H115" s="88"/>
    </row>
    <row r="116" spans="1:10" x14ac:dyDescent="0.3">
      <c r="B116" s="90"/>
      <c r="C116" s="89"/>
      <c r="D116" s="89"/>
      <c r="E116" s="89"/>
      <c r="F116" s="89"/>
      <c r="G116" s="89"/>
      <c r="H116" s="88"/>
    </row>
    <row r="117" spans="1:10" x14ac:dyDescent="0.3">
      <c r="B117" s="90"/>
      <c r="C117" s="89"/>
      <c r="D117" s="89"/>
      <c r="E117" s="89"/>
      <c r="F117" s="89"/>
      <c r="G117" s="89"/>
      <c r="H117" s="88"/>
    </row>
    <row r="118" spans="1:10" x14ac:dyDescent="0.3">
      <c r="B118" s="90"/>
      <c r="C118" s="89"/>
      <c r="D118" s="89"/>
      <c r="E118" s="89"/>
      <c r="F118" s="89"/>
      <c r="G118" s="89"/>
      <c r="H118" s="88"/>
    </row>
    <row r="119" spans="1:10" ht="15" thickBot="1" x14ac:dyDescent="0.35">
      <c r="B119" s="87"/>
      <c r="C119" s="86"/>
      <c r="D119" s="86"/>
      <c r="E119" s="86"/>
      <c r="F119" s="86"/>
      <c r="G119" s="86"/>
      <c r="H119" s="85"/>
    </row>
    <row r="122" spans="1:10" x14ac:dyDescent="0.3">
      <c r="A122" s="76"/>
      <c r="B122" s="140" t="s">
        <v>165</v>
      </c>
      <c r="C122" s="139"/>
      <c r="D122" s="139"/>
      <c r="E122" s="139"/>
      <c r="F122" s="139"/>
      <c r="G122" s="139"/>
      <c r="H122" s="139"/>
      <c r="I122" s="78"/>
    </row>
    <row r="123" spans="1:10" x14ac:dyDescent="0.3">
      <c r="A123" s="81" t="s">
        <v>164</v>
      </c>
      <c r="B123" s="77">
        <v>0.05</v>
      </c>
      <c r="C123" s="84"/>
      <c r="D123" s="83"/>
      <c r="E123" s="83"/>
      <c r="F123" s="83"/>
      <c r="G123" s="83"/>
      <c r="H123" s="82"/>
    </row>
    <row r="124" spans="1:10" ht="15" thickBot="1" x14ac:dyDescent="0.35">
      <c r="A124" s="223" t="s">
        <v>163</v>
      </c>
      <c r="B124" s="233">
        <v>10</v>
      </c>
      <c r="C124" s="234"/>
      <c r="D124" s="229"/>
      <c r="E124" s="229"/>
      <c r="F124" s="229"/>
      <c r="G124" s="229"/>
      <c r="H124" s="230"/>
      <c r="I124" s="151"/>
    </row>
    <row r="125" spans="1:10" x14ac:dyDescent="0.3">
      <c r="A125" s="235" t="s">
        <v>157</v>
      </c>
      <c r="B125" s="236">
        <v>4</v>
      </c>
      <c r="C125" s="237">
        <v>8</v>
      </c>
      <c r="D125" s="237">
        <v>12</v>
      </c>
      <c r="E125" s="237">
        <v>16</v>
      </c>
      <c r="F125" s="237">
        <v>20</v>
      </c>
      <c r="G125" s="237">
        <v>24</v>
      </c>
      <c r="H125" s="238">
        <v>30</v>
      </c>
      <c r="I125" s="151"/>
    </row>
    <row r="126" spans="1:10" x14ac:dyDescent="0.3">
      <c r="A126" s="235" t="s">
        <v>162</v>
      </c>
      <c r="B126" s="239"/>
      <c r="C126" s="240"/>
      <c r="D126" s="240"/>
      <c r="E126" s="240"/>
      <c r="F126" s="240"/>
      <c r="G126" s="240"/>
      <c r="H126" s="241"/>
      <c r="I126" s="151"/>
      <c r="J126" s="78"/>
    </row>
    <row r="127" spans="1:10" x14ac:dyDescent="0.3">
      <c r="A127" s="235" t="s">
        <v>161</v>
      </c>
      <c r="B127" s="242"/>
      <c r="C127" s="243"/>
      <c r="D127" s="243"/>
      <c r="E127" s="243"/>
      <c r="F127" s="243"/>
      <c r="G127" s="243"/>
      <c r="H127" s="244"/>
      <c r="I127" s="151"/>
    </row>
    <row r="128" spans="1:10" x14ac:dyDescent="0.3">
      <c r="A128" s="235" t="s">
        <v>160</v>
      </c>
      <c r="B128" s="245"/>
      <c r="C128" s="246"/>
      <c r="D128" s="246"/>
      <c r="E128" s="246"/>
      <c r="F128" s="246"/>
      <c r="G128" s="246"/>
      <c r="H128" s="247"/>
      <c r="I128" s="151"/>
    </row>
    <row r="129" spans="1:9" x14ac:dyDescent="0.3">
      <c r="A129" s="235" t="s">
        <v>159</v>
      </c>
      <c r="B129" s="245"/>
      <c r="C129" s="246"/>
      <c r="D129" s="246"/>
      <c r="E129" s="246"/>
      <c r="F129" s="246"/>
      <c r="G129" s="246"/>
      <c r="H129" s="247"/>
      <c r="I129" s="151"/>
    </row>
    <row r="130" spans="1:9" ht="15" thickBot="1" x14ac:dyDescent="0.35">
      <c r="A130" s="235" t="s">
        <v>10</v>
      </c>
      <c r="B130" s="248"/>
      <c r="C130" s="249"/>
      <c r="D130" s="249"/>
      <c r="E130" s="249"/>
      <c r="F130" s="249"/>
      <c r="G130" s="249"/>
      <c r="H130" s="250"/>
      <c r="I130" s="151"/>
    </row>
    <row r="131" spans="1:9" x14ac:dyDescent="0.3">
      <c r="A131" s="151"/>
      <c r="B131" s="151"/>
      <c r="C131" s="151"/>
      <c r="D131" s="151"/>
      <c r="E131" s="151"/>
      <c r="F131" s="151"/>
      <c r="G131" s="151"/>
      <c r="H131" s="151"/>
      <c r="I131" s="151"/>
    </row>
    <row r="132" spans="1:9" x14ac:dyDescent="0.3">
      <c r="A132" s="151"/>
      <c r="B132" s="151"/>
      <c r="C132" s="151"/>
      <c r="D132" s="151"/>
      <c r="E132" s="151"/>
      <c r="F132" s="151"/>
      <c r="G132" s="151"/>
      <c r="H132" s="151"/>
      <c r="I132" s="151"/>
    </row>
    <row r="133" spans="1:9" x14ac:dyDescent="0.3">
      <c r="A133" s="235"/>
      <c r="B133" s="251" t="s">
        <v>158</v>
      </c>
      <c r="C133" s="252"/>
      <c r="D133" s="252"/>
      <c r="E133" s="252"/>
      <c r="F133" s="252"/>
      <c r="G133" s="252"/>
      <c r="H133" s="252"/>
      <c r="I133" s="151"/>
    </row>
    <row r="134" spans="1:9" ht="15" thickBot="1" x14ac:dyDescent="0.35">
      <c r="A134" s="253" t="s">
        <v>10</v>
      </c>
      <c r="B134" s="253" t="s">
        <v>157</v>
      </c>
      <c r="C134" s="254"/>
      <c r="D134" s="255"/>
      <c r="E134" s="255"/>
      <c r="F134" s="255"/>
      <c r="G134" s="255"/>
      <c r="H134" s="256"/>
      <c r="I134" s="151"/>
    </row>
    <row r="135" spans="1:9" x14ac:dyDescent="0.3">
      <c r="A135" s="257" t="s">
        <v>156</v>
      </c>
      <c r="B135" s="258">
        <v>4</v>
      </c>
      <c r="C135" s="259">
        <v>8</v>
      </c>
      <c r="D135" s="259">
        <v>12</v>
      </c>
      <c r="E135" s="259">
        <v>16</v>
      </c>
      <c r="F135" s="259">
        <v>20</v>
      </c>
      <c r="G135" s="259">
        <v>24</v>
      </c>
      <c r="H135" s="260">
        <v>30</v>
      </c>
      <c r="I135" s="151"/>
    </row>
    <row r="136" spans="1:9" x14ac:dyDescent="0.3">
      <c r="A136" s="261">
        <v>1</v>
      </c>
      <c r="B136" s="262"/>
      <c r="C136" s="263"/>
      <c r="D136" s="263"/>
      <c r="E136" s="263"/>
      <c r="F136" s="263"/>
      <c r="G136" s="263"/>
      <c r="H136" s="264"/>
      <c r="I136" s="151"/>
    </row>
    <row r="137" spans="1:9" x14ac:dyDescent="0.3">
      <c r="A137" s="261">
        <v>2</v>
      </c>
      <c r="B137" s="262"/>
      <c r="C137" s="263"/>
      <c r="D137" s="263"/>
      <c r="E137" s="263"/>
      <c r="F137" s="263"/>
      <c r="G137" s="263"/>
      <c r="H137" s="264"/>
      <c r="I137" s="151"/>
    </row>
    <row r="138" spans="1:9" x14ac:dyDescent="0.3">
      <c r="A138" s="74">
        <v>3</v>
      </c>
      <c r="B138" s="73"/>
      <c r="C138" s="72"/>
      <c r="D138" s="72"/>
      <c r="E138" s="72"/>
      <c r="F138" s="72"/>
      <c r="G138" s="72"/>
      <c r="H138" s="71"/>
    </row>
    <row r="139" spans="1:9" x14ac:dyDescent="0.3">
      <c r="A139" s="74">
        <v>4</v>
      </c>
      <c r="B139" s="73"/>
      <c r="C139" s="72"/>
      <c r="D139" s="72"/>
      <c r="E139" s="72"/>
      <c r="F139" s="72"/>
      <c r="G139" s="72"/>
      <c r="H139" s="71"/>
    </row>
    <row r="140" spans="1:9" ht="15" thickBot="1" x14ac:dyDescent="0.35">
      <c r="A140" s="70">
        <v>5</v>
      </c>
      <c r="B140" s="69"/>
      <c r="C140" s="68"/>
      <c r="D140" s="68"/>
      <c r="E140" s="68"/>
      <c r="F140" s="68"/>
      <c r="G140" s="68"/>
      <c r="H140" s="67"/>
    </row>
    <row r="141" spans="1:9" x14ac:dyDescent="0.3">
      <c r="A141" s="66" t="s">
        <v>155</v>
      </c>
      <c r="B141" s="65"/>
      <c r="C141" s="65"/>
      <c r="D141" s="65"/>
      <c r="E141" s="65"/>
      <c r="F141" s="65"/>
      <c r="G141" s="65"/>
      <c r="H141" s="65"/>
    </row>
  </sheetData>
  <mergeCells count="11">
    <mergeCell ref="B133:H133"/>
    <mergeCell ref="B8:F8"/>
    <mergeCell ref="H8:M8"/>
    <mergeCell ref="B9:C9"/>
    <mergeCell ref="H9:I9"/>
    <mergeCell ref="B21:D21"/>
    <mergeCell ref="G21:J21"/>
    <mergeCell ref="B55:H55"/>
    <mergeCell ref="J55:P55"/>
    <mergeCell ref="B88:H88"/>
    <mergeCell ref="B122:H122"/>
  </mergeCells>
  <conditionalFormatting sqref="B141:H141">
    <cfRule type="top10" dxfId="1" priority="1" rank="1"/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FE5EB-EC3A-4670-B3CB-EAD2B23F40CA}">
  <dimension ref="A1:P142"/>
  <sheetViews>
    <sheetView tabSelected="1" topLeftCell="A125" workbookViewId="0">
      <selection activeCell="H146" sqref="H146"/>
    </sheetView>
  </sheetViews>
  <sheetFormatPr defaultRowHeight="14.4" x14ac:dyDescent="0.3"/>
  <cols>
    <col min="1" max="1" width="20.5546875" customWidth="1"/>
    <col min="2" max="2" width="18.5546875" customWidth="1"/>
    <col min="3" max="21" width="10.6640625" customWidth="1"/>
  </cols>
  <sheetData>
    <row r="1" spans="1:16" ht="43.8" thickBot="1" x14ac:dyDescent="0.35">
      <c r="A1" s="151"/>
      <c r="B1" s="221" t="s">
        <v>190</v>
      </c>
      <c r="C1" s="222">
        <v>4</v>
      </c>
      <c r="D1" s="222">
        <v>8</v>
      </c>
      <c r="E1" s="222">
        <v>12</v>
      </c>
      <c r="F1" s="222">
        <v>16</v>
      </c>
      <c r="G1" s="222">
        <v>20</v>
      </c>
      <c r="H1" s="222">
        <v>24</v>
      </c>
      <c r="I1" s="222">
        <v>30</v>
      </c>
      <c r="J1" s="151"/>
      <c r="K1" s="151"/>
      <c r="L1" s="151"/>
      <c r="M1" s="151"/>
      <c r="N1" s="151"/>
      <c r="O1" s="151"/>
      <c r="P1" s="151"/>
    </row>
    <row r="2" spans="1:16" ht="29.4" thickBot="1" x14ac:dyDescent="0.35">
      <c r="A2" s="151"/>
      <c r="B2" s="265" t="s">
        <v>189</v>
      </c>
      <c r="C2" s="222">
        <v>10000</v>
      </c>
      <c r="D2" s="222">
        <v>19000</v>
      </c>
      <c r="E2" s="222">
        <v>28000</v>
      </c>
      <c r="F2" s="222">
        <v>40000</v>
      </c>
      <c r="G2" s="222">
        <v>52000</v>
      </c>
      <c r="H2" s="222">
        <v>65000</v>
      </c>
      <c r="I2" s="222">
        <v>88000</v>
      </c>
      <c r="J2" s="151"/>
      <c r="K2" s="151"/>
      <c r="L2" s="151"/>
      <c r="M2" s="151"/>
      <c r="N2" s="151"/>
      <c r="O2" s="151"/>
      <c r="P2" s="151"/>
    </row>
    <row r="3" spans="1:16" ht="29.4" thickBot="1" x14ac:dyDescent="0.35">
      <c r="A3" s="151"/>
      <c r="B3" s="265" t="s">
        <v>188</v>
      </c>
      <c r="C3" s="222">
        <v>500</v>
      </c>
      <c r="D3" s="222">
        <v>1000</v>
      </c>
      <c r="E3" s="222">
        <v>1500</v>
      </c>
      <c r="F3" s="222">
        <v>2000</v>
      </c>
      <c r="G3" s="222">
        <v>2700</v>
      </c>
      <c r="H3" s="222">
        <v>3300</v>
      </c>
      <c r="I3" s="222">
        <v>3900</v>
      </c>
      <c r="J3" s="151"/>
      <c r="K3" s="151"/>
      <c r="L3" s="151"/>
      <c r="M3" s="151"/>
      <c r="N3" s="151"/>
      <c r="O3" s="151"/>
      <c r="P3" s="151"/>
    </row>
    <row r="4" spans="1:16" x14ac:dyDescent="0.3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</row>
    <row r="5" spans="1:16" x14ac:dyDescent="0.3">
      <c r="A5" s="223" t="s">
        <v>187</v>
      </c>
      <c r="B5" s="223">
        <v>0.05</v>
      </c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  <c r="P5" s="151"/>
    </row>
    <row r="6" spans="1:16" x14ac:dyDescent="0.3">
      <c r="A6" s="223" t="s">
        <v>186</v>
      </c>
      <c r="B6" s="223">
        <v>10</v>
      </c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</row>
    <row r="7" spans="1:16" x14ac:dyDescent="0.3">
      <c r="A7" s="151"/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</row>
    <row r="8" spans="1:16" x14ac:dyDescent="0.3">
      <c r="A8" s="151"/>
      <c r="B8" s="266" t="s">
        <v>185</v>
      </c>
      <c r="C8" s="266"/>
      <c r="D8" s="266"/>
      <c r="E8" s="266"/>
      <c r="F8" s="266"/>
      <c r="G8" s="267"/>
      <c r="H8" s="266" t="s">
        <v>184</v>
      </c>
      <c r="I8" s="266"/>
      <c r="J8" s="266"/>
      <c r="K8" s="266"/>
      <c r="L8" s="266"/>
      <c r="M8" s="266"/>
      <c r="N8" s="151"/>
      <c r="O8" s="151"/>
      <c r="P8" s="151"/>
    </row>
    <row r="9" spans="1:16" x14ac:dyDescent="0.3">
      <c r="A9" s="151"/>
      <c r="B9" s="268" t="s">
        <v>182</v>
      </c>
      <c r="C9" s="268"/>
      <c r="D9" s="151" t="s">
        <v>183</v>
      </c>
      <c r="E9" s="151"/>
      <c r="F9" s="151"/>
      <c r="G9" s="151"/>
      <c r="H9" s="268" t="s">
        <v>182</v>
      </c>
      <c r="I9" s="268"/>
      <c r="J9" s="151" t="s">
        <v>171</v>
      </c>
      <c r="K9" s="151"/>
      <c r="L9" s="151"/>
      <c r="M9" s="151"/>
      <c r="N9" s="151"/>
      <c r="O9" s="151"/>
      <c r="P9" s="151"/>
    </row>
    <row r="10" spans="1:16" ht="15" thickBot="1" x14ac:dyDescent="0.35">
      <c r="A10" s="151"/>
      <c r="B10" s="151" t="s">
        <v>180</v>
      </c>
      <c r="C10" s="151" t="s">
        <v>179</v>
      </c>
      <c r="D10" s="151" t="s">
        <v>173</v>
      </c>
      <c r="E10" s="151" t="s">
        <v>177</v>
      </c>
      <c r="F10" s="151" t="s">
        <v>181</v>
      </c>
      <c r="G10" s="151"/>
      <c r="H10" s="151" t="s">
        <v>180</v>
      </c>
      <c r="I10" s="151" t="s">
        <v>179</v>
      </c>
      <c r="J10" s="151" t="s">
        <v>178</v>
      </c>
      <c r="K10" s="151" t="s">
        <v>170</v>
      </c>
      <c r="L10" s="151" t="s">
        <v>177</v>
      </c>
      <c r="M10" s="151" t="s">
        <v>176</v>
      </c>
      <c r="N10" s="151"/>
      <c r="O10" s="151"/>
      <c r="P10" s="151"/>
    </row>
    <row r="11" spans="1:16" x14ac:dyDescent="0.3">
      <c r="A11" s="151"/>
      <c r="B11" s="269">
        <v>0</v>
      </c>
      <c r="C11" s="228">
        <v>0.08</v>
      </c>
      <c r="D11" s="224">
        <v>4</v>
      </c>
      <c r="E11" s="224">
        <v>30</v>
      </c>
      <c r="F11" s="270">
        <v>0.08</v>
      </c>
      <c r="G11" s="229"/>
      <c r="H11" s="269">
        <v>0</v>
      </c>
      <c r="I11" s="228">
        <v>0.03</v>
      </c>
      <c r="J11" s="227">
        <v>1500</v>
      </c>
      <c r="K11" s="228">
        <v>30</v>
      </c>
      <c r="L11" s="224">
        <v>10</v>
      </c>
      <c r="M11" s="270">
        <v>0.03</v>
      </c>
      <c r="N11" s="151"/>
      <c r="O11" s="151"/>
      <c r="P11" s="151"/>
    </row>
    <row r="12" spans="1:16" x14ac:dyDescent="0.3">
      <c r="A12" s="151"/>
      <c r="B12" s="271">
        <v>0.08</v>
      </c>
      <c r="C12" s="230">
        <v>0.34</v>
      </c>
      <c r="D12" s="225">
        <v>8</v>
      </c>
      <c r="E12" s="225">
        <v>95</v>
      </c>
      <c r="F12" s="272">
        <v>0.26</v>
      </c>
      <c r="G12" s="229"/>
      <c r="H12" s="271">
        <v>0.03</v>
      </c>
      <c r="I12" s="230">
        <v>0.14000000000000001</v>
      </c>
      <c r="J12" s="229">
        <v>1750</v>
      </c>
      <c r="K12" s="230">
        <v>32</v>
      </c>
      <c r="L12" s="225">
        <v>40</v>
      </c>
      <c r="M12" s="272">
        <v>0.11</v>
      </c>
      <c r="N12" s="151"/>
      <c r="O12" s="151"/>
      <c r="P12" s="151"/>
    </row>
    <row r="13" spans="1:16" x14ac:dyDescent="0.3">
      <c r="A13" s="151"/>
      <c r="B13" s="271">
        <v>0.34</v>
      </c>
      <c r="C13" s="230">
        <v>0.47</v>
      </c>
      <c r="D13" s="225">
        <v>12</v>
      </c>
      <c r="E13" s="225">
        <v>45</v>
      </c>
      <c r="F13" s="272">
        <v>0.12</v>
      </c>
      <c r="G13" s="229"/>
      <c r="H13" s="271">
        <v>0.14000000000000001</v>
      </c>
      <c r="I13" s="230">
        <v>0.41</v>
      </c>
      <c r="J13" s="229">
        <v>2000</v>
      </c>
      <c r="K13" s="230">
        <v>34</v>
      </c>
      <c r="L13" s="225">
        <v>100</v>
      </c>
      <c r="M13" s="272">
        <v>0.27</v>
      </c>
      <c r="N13" s="151"/>
      <c r="O13" s="151"/>
      <c r="P13" s="151"/>
    </row>
    <row r="14" spans="1:16" x14ac:dyDescent="0.3">
      <c r="A14" s="151"/>
      <c r="B14" s="271">
        <v>0.47</v>
      </c>
      <c r="C14" s="230">
        <v>0.62</v>
      </c>
      <c r="D14" s="225">
        <v>16</v>
      </c>
      <c r="E14" s="225">
        <v>55</v>
      </c>
      <c r="F14" s="272">
        <v>0.15</v>
      </c>
      <c r="G14" s="229"/>
      <c r="H14" s="271">
        <v>0.41</v>
      </c>
      <c r="I14" s="230">
        <v>0.74</v>
      </c>
      <c r="J14" s="229">
        <v>2250</v>
      </c>
      <c r="K14" s="230">
        <v>40</v>
      </c>
      <c r="L14" s="225">
        <v>120</v>
      </c>
      <c r="M14" s="272">
        <v>0.33</v>
      </c>
      <c r="N14" s="151"/>
      <c r="O14" s="151"/>
      <c r="P14" s="151"/>
    </row>
    <row r="15" spans="1:16" x14ac:dyDescent="0.3">
      <c r="A15" s="151"/>
      <c r="B15" s="271">
        <v>0.62</v>
      </c>
      <c r="C15" s="230">
        <v>0.86</v>
      </c>
      <c r="D15" s="225">
        <v>20</v>
      </c>
      <c r="E15" s="225">
        <v>90</v>
      </c>
      <c r="F15" s="272">
        <v>0.25</v>
      </c>
      <c r="G15" s="229"/>
      <c r="H15" s="271">
        <v>0.74</v>
      </c>
      <c r="I15" s="230">
        <v>0.93</v>
      </c>
      <c r="J15" s="229">
        <v>2500</v>
      </c>
      <c r="K15" s="230">
        <v>48</v>
      </c>
      <c r="L15" s="225">
        <v>70</v>
      </c>
      <c r="M15" s="272">
        <v>0.19</v>
      </c>
      <c r="N15" s="151"/>
      <c r="O15" s="151"/>
      <c r="P15" s="151"/>
    </row>
    <row r="16" spans="1:16" ht="15" thickBot="1" x14ac:dyDescent="0.35">
      <c r="A16" s="151"/>
      <c r="B16" s="271">
        <v>0.86</v>
      </c>
      <c r="C16" s="230">
        <v>0.99</v>
      </c>
      <c r="D16" s="225">
        <v>24</v>
      </c>
      <c r="E16" s="225">
        <v>45</v>
      </c>
      <c r="F16" s="272">
        <v>0.12</v>
      </c>
      <c r="G16" s="229"/>
      <c r="H16" s="273">
        <v>0.93</v>
      </c>
      <c r="I16" s="232">
        <v>1</v>
      </c>
      <c r="J16" s="231">
        <v>2750</v>
      </c>
      <c r="K16" s="232">
        <v>60</v>
      </c>
      <c r="L16" s="226">
        <v>25</v>
      </c>
      <c r="M16" s="274">
        <v>7.0000000000000007E-2</v>
      </c>
      <c r="N16" s="151"/>
      <c r="O16" s="151"/>
      <c r="P16" s="151"/>
    </row>
    <row r="17" spans="1:16" ht="15" thickBot="1" x14ac:dyDescent="0.35">
      <c r="A17" s="151"/>
      <c r="B17" s="273">
        <v>0.99</v>
      </c>
      <c r="C17" s="232">
        <v>1</v>
      </c>
      <c r="D17" s="226">
        <v>28</v>
      </c>
      <c r="E17" s="226">
        <v>5</v>
      </c>
      <c r="F17" s="274">
        <v>0.01</v>
      </c>
      <c r="G17" s="229"/>
      <c r="H17" s="229"/>
      <c r="I17" s="229"/>
      <c r="J17" s="229"/>
      <c r="K17" s="229"/>
      <c r="L17" s="229">
        <v>365</v>
      </c>
      <c r="M17" s="229"/>
      <c r="N17" s="151"/>
      <c r="O17" s="151"/>
      <c r="P17" s="151"/>
    </row>
    <row r="18" spans="1:16" x14ac:dyDescent="0.3">
      <c r="A18" s="151"/>
      <c r="B18" s="229"/>
      <c r="C18" s="229"/>
      <c r="D18" s="229"/>
      <c r="E18" s="229">
        <v>365</v>
      </c>
      <c r="F18" s="229"/>
      <c r="G18" s="229"/>
      <c r="H18" s="229"/>
      <c r="I18" s="229"/>
      <c r="J18" s="229"/>
      <c r="K18" s="229"/>
      <c r="L18" s="229"/>
      <c r="M18" s="229"/>
      <c r="N18" s="151"/>
      <c r="O18" s="151"/>
      <c r="P18" s="151"/>
    </row>
    <row r="19" spans="1:16" x14ac:dyDescent="0.3">
      <c r="A19" s="151"/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</row>
    <row r="20" spans="1:16" x14ac:dyDescent="0.3">
      <c r="A20" s="151"/>
      <c r="B20" s="151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</row>
    <row r="21" spans="1:16" x14ac:dyDescent="0.3">
      <c r="A21" s="151"/>
      <c r="B21" s="275" t="s">
        <v>175</v>
      </c>
      <c r="C21" s="275"/>
      <c r="D21" s="275"/>
      <c r="E21" s="151"/>
      <c r="F21" s="151"/>
      <c r="G21" s="275" t="s">
        <v>174</v>
      </c>
      <c r="H21" s="275"/>
      <c r="I21" s="275"/>
      <c r="J21" s="275"/>
      <c r="K21" s="151"/>
      <c r="L21" s="151"/>
      <c r="M21" s="151"/>
      <c r="N21" s="151"/>
      <c r="O21" s="151"/>
      <c r="P21" s="151"/>
    </row>
    <row r="22" spans="1:16" ht="15" thickBot="1" x14ac:dyDescent="0.35">
      <c r="A22" s="151"/>
      <c r="B22" s="253" t="s">
        <v>167</v>
      </c>
      <c r="C22" s="253" t="s">
        <v>172</v>
      </c>
      <c r="D22" s="253" t="s">
        <v>173</v>
      </c>
      <c r="E22" s="183"/>
      <c r="F22" s="183"/>
      <c r="G22" s="253" t="s">
        <v>167</v>
      </c>
      <c r="H22" s="253" t="s">
        <v>172</v>
      </c>
      <c r="I22" s="253" t="s">
        <v>171</v>
      </c>
      <c r="J22" s="253" t="s">
        <v>170</v>
      </c>
      <c r="K22" s="151"/>
      <c r="L22" s="151"/>
      <c r="M22" s="151"/>
      <c r="N22" s="151"/>
      <c r="O22" s="151"/>
      <c r="P22" s="151"/>
    </row>
    <row r="23" spans="1:16" x14ac:dyDescent="0.3">
      <c r="A23" s="151"/>
      <c r="B23" s="276">
        <v>1</v>
      </c>
      <c r="C23" s="277">
        <f t="shared" ref="C23:C52" ca="1" si="0">RAND()</f>
        <v>1.3463588908443236E-2</v>
      </c>
      <c r="D23" s="278">
        <f t="array" aca="1" ref="D23" ca="1">VLOOKUP(C23,$B$11:$D$17,3)</f>
        <v>4</v>
      </c>
      <c r="E23" s="183"/>
      <c r="F23" s="183"/>
      <c r="G23" s="276">
        <v>1</v>
      </c>
      <c r="H23" s="277">
        <f t="shared" ref="H23:H52" ca="1" si="1">RAND()</f>
        <v>0.90796832965456087</v>
      </c>
      <c r="I23" s="279">
        <f t="array" aca="1" ref="I23" ca="1">VLOOKUP(H23,$H$11:$J$16,3)</f>
        <v>2500</v>
      </c>
      <c r="J23" s="280">
        <f t="shared" ref="J23:J52" ca="1" si="2">VLOOKUP(H23,$H$11:$K$16,4)</f>
        <v>48</v>
      </c>
      <c r="K23" s="151"/>
      <c r="L23" s="151"/>
      <c r="M23" s="151"/>
      <c r="N23" s="151"/>
      <c r="O23" s="151"/>
      <c r="P23" s="151"/>
    </row>
    <row r="24" spans="1:16" x14ac:dyDescent="0.3">
      <c r="A24" s="151"/>
      <c r="B24" s="281">
        <v>2</v>
      </c>
      <c r="C24" s="282">
        <f t="shared" ca="1" si="0"/>
        <v>0.14039408743975434</v>
      </c>
      <c r="D24" s="283">
        <f t="array" aca="1" ref="D24" ca="1">VLOOKUP(C24,$B$11:$D$17,3)</f>
        <v>8</v>
      </c>
      <c r="E24" s="183"/>
      <c r="F24" s="183"/>
      <c r="G24" s="281">
        <v>2</v>
      </c>
      <c r="H24" s="282">
        <f t="shared" ca="1" si="1"/>
        <v>0.24964731990467148</v>
      </c>
      <c r="I24" s="183">
        <f t="array" aca="1" ref="I24" ca="1">VLOOKUP(H24,$H$11:$J$16,3)</f>
        <v>2000</v>
      </c>
      <c r="J24" s="284">
        <f t="shared" ca="1" si="2"/>
        <v>34</v>
      </c>
      <c r="K24" s="151"/>
      <c r="L24" s="151"/>
      <c r="M24" s="151"/>
      <c r="N24" s="151"/>
      <c r="O24" s="151"/>
      <c r="P24" s="151"/>
    </row>
    <row r="25" spans="1:16" x14ac:dyDescent="0.3">
      <c r="A25" s="151"/>
      <c r="B25" s="281">
        <v>3</v>
      </c>
      <c r="C25" s="282">
        <f t="shared" ca="1" si="0"/>
        <v>0.69406785261641701</v>
      </c>
      <c r="D25" s="283">
        <f t="array" aca="1" ref="D25" ca="1">VLOOKUP(C25,$B$11:$D$17,3)</f>
        <v>20</v>
      </c>
      <c r="E25" s="183"/>
      <c r="F25" s="183"/>
      <c r="G25" s="281">
        <v>3</v>
      </c>
      <c r="H25" s="282">
        <f t="shared" ca="1" si="1"/>
        <v>0.51110523270732711</v>
      </c>
      <c r="I25" s="183">
        <f t="array" aca="1" ref="I25" ca="1">VLOOKUP(H25,$H$11:$J$16,3)</f>
        <v>2250</v>
      </c>
      <c r="J25" s="284">
        <f t="shared" ca="1" si="2"/>
        <v>40</v>
      </c>
      <c r="K25" s="151"/>
      <c r="L25" s="151"/>
      <c r="M25" s="151"/>
      <c r="N25" s="151"/>
      <c r="O25" s="151"/>
      <c r="P25" s="151"/>
    </row>
    <row r="26" spans="1:16" x14ac:dyDescent="0.3">
      <c r="A26" s="151"/>
      <c r="B26" s="281">
        <v>4</v>
      </c>
      <c r="C26" s="282">
        <f t="shared" ca="1" si="0"/>
        <v>0.10890442595985894</v>
      </c>
      <c r="D26" s="283">
        <f t="array" aca="1" ref="D26" ca="1">VLOOKUP(C26,$B$11:$D$17,3)</f>
        <v>8</v>
      </c>
      <c r="E26" s="183"/>
      <c r="F26" s="183"/>
      <c r="G26" s="281">
        <v>4</v>
      </c>
      <c r="H26" s="282">
        <f t="shared" ca="1" si="1"/>
        <v>0.75247879401632167</v>
      </c>
      <c r="I26" s="183">
        <f t="array" aca="1" ref="I26" ca="1">VLOOKUP(H26,$H$11:$J$16,3)</f>
        <v>2500</v>
      </c>
      <c r="J26" s="284">
        <f t="shared" ca="1" si="2"/>
        <v>48</v>
      </c>
      <c r="K26" s="151"/>
      <c r="L26" s="151"/>
      <c r="M26" s="151"/>
      <c r="N26" s="151"/>
      <c r="O26" s="151"/>
      <c r="P26" s="151"/>
    </row>
    <row r="27" spans="1:16" x14ac:dyDescent="0.3">
      <c r="A27" s="151"/>
      <c r="B27" s="281">
        <v>5</v>
      </c>
      <c r="C27" s="282">
        <f t="shared" ca="1" si="0"/>
        <v>0.4377831205038849</v>
      </c>
      <c r="D27" s="283">
        <f t="array" aca="1" ref="D27" ca="1">VLOOKUP(C27,$B$11:$D$17,3)</f>
        <v>12</v>
      </c>
      <c r="E27" s="183"/>
      <c r="F27" s="183"/>
      <c r="G27" s="281">
        <v>5</v>
      </c>
      <c r="H27" s="282">
        <f t="shared" ca="1" si="1"/>
        <v>0.16149664848749601</v>
      </c>
      <c r="I27" s="183">
        <f t="array" aca="1" ref="I27" ca="1">VLOOKUP(H27,$H$11:$J$16,3)</f>
        <v>2000</v>
      </c>
      <c r="J27" s="284">
        <f t="shared" ca="1" si="2"/>
        <v>34</v>
      </c>
      <c r="K27" s="151"/>
      <c r="L27" s="151"/>
      <c r="M27" s="151"/>
      <c r="N27" s="151"/>
      <c r="O27" s="151"/>
      <c r="P27" s="151"/>
    </row>
    <row r="28" spans="1:16" x14ac:dyDescent="0.3">
      <c r="A28" s="151"/>
      <c r="B28" s="281">
        <v>6</v>
      </c>
      <c r="C28" s="282">
        <f t="shared" ca="1" si="0"/>
        <v>0.32412073572911593</v>
      </c>
      <c r="D28" s="283">
        <f t="array" aca="1" ref="D28" ca="1">VLOOKUP(C28,$B$11:$D$17,3)</f>
        <v>8</v>
      </c>
      <c r="E28" s="282"/>
      <c r="F28" s="183"/>
      <c r="G28" s="281">
        <v>6</v>
      </c>
      <c r="H28" s="282">
        <f t="shared" ca="1" si="1"/>
        <v>0.98113655272039513</v>
      </c>
      <c r="I28" s="183">
        <f t="array" aca="1" ref="I28" ca="1">VLOOKUP(H28,$H$11:$J$16,3)</f>
        <v>2750</v>
      </c>
      <c r="J28" s="284">
        <f t="shared" ca="1" si="2"/>
        <v>60</v>
      </c>
      <c r="K28" s="151"/>
      <c r="L28" s="151"/>
      <c r="M28" s="151"/>
      <c r="N28" s="151"/>
      <c r="O28" s="151"/>
      <c r="P28" s="151"/>
    </row>
    <row r="29" spans="1:16" x14ac:dyDescent="0.3">
      <c r="A29" s="151"/>
      <c r="B29" s="281">
        <v>7</v>
      </c>
      <c r="C29" s="282">
        <f t="shared" ca="1" si="0"/>
        <v>0.31947543447715021</v>
      </c>
      <c r="D29" s="283">
        <f t="array" aca="1" ref="D29" ca="1">VLOOKUP(C29,$B$11:$D$17,3)</f>
        <v>8</v>
      </c>
      <c r="E29" s="183"/>
      <c r="F29" s="183"/>
      <c r="G29" s="281">
        <v>7</v>
      </c>
      <c r="H29" s="282">
        <f t="shared" ca="1" si="1"/>
        <v>0.17310946890083223</v>
      </c>
      <c r="I29" s="183">
        <f t="array" aca="1" ref="I29" ca="1">VLOOKUP(H29,$H$11:$J$16,3)</f>
        <v>2000</v>
      </c>
      <c r="J29" s="284">
        <f t="shared" ca="1" si="2"/>
        <v>34</v>
      </c>
      <c r="K29" s="151"/>
      <c r="L29" s="151"/>
      <c r="M29" s="151"/>
      <c r="N29" s="151"/>
      <c r="O29" s="151"/>
      <c r="P29" s="151"/>
    </row>
    <row r="30" spans="1:16" x14ac:dyDescent="0.3">
      <c r="A30" s="151"/>
      <c r="B30" s="281">
        <v>8</v>
      </c>
      <c r="C30" s="282">
        <f t="shared" ca="1" si="0"/>
        <v>0.76267747238092509</v>
      </c>
      <c r="D30" s="283">
        <f t="array" aca="1" ref="D30" ca="1">VLOOKUP(C30,$B$11:$D$17,3)</f>
        <v>20</v>
      </c>
      <c r="E30" s="183"/>
      <c r="F30" s="183"/>
      <c r="G30" s="281">
        <v>8</v>
      </c>
      <c r="H30" s="282">
        <f t="shared" ca="1" si="1"/>
        <v>0.38017604873247479</v>
      </c>
      <c r="I30" s="183">
        <f t="array" aca="1" ref="I30" ca="1">VLOOKUP(H30,$H$11:$J$16,3)</f>
        <v>2000</v>
      </c>
      <c r="J30" s="284">
        <f t="shared" ca="1" si="2"/>
        <v>34</v>
      </c>
      <c r="K30" s="151"/>
      <c r="L30" s="151"/>
      <c r="M30" s="151"/>
      <c r="N30" s="151"/>
      <c r="O30" s="151"/>
      <c r="P30" s="151"/>
    </row>
    <row r="31" spans="1:16" x14ac:dyDescent="0.3">
      <c r="A31" s="151"/>
      <c r="B31" s="281">
        <v>9</v>
      </c>
      <c r="C31" s="282">
        <f t="shared" ca="1" si="0"/>
        <v>0.68638354426189896</v>
      </c>
      <c r="D31" s="283">
        <f t="array" aca="1" ref="D31" ca="1">VLOOKUP(C31,$B$11:$D$17,3)</f>
        <v>20</v>
      </c>
      <c r="E31" s="183"/>
      <c r="F31" s="183"/>
      <c r="G31" s="281">
        <v>9</v>
      </c>
      <c r="H31" s="282">
        <f t="shared" ca="1" si="1"/>
        <v>0.44430571707523026</v>
      </c>
      <c r="I31" s="183">
        <f t="array" aca="1" ref="I31" ca="1">VLOOKUP(H31,$H$11:$J$16,3)</f>
        <v>2250</v>
      </c>
      <c r="J31" s="284">
        <f t="shared" ca="1" si="2"/>
        <v>40</v>
      </c>
      <c r="K31" s="151"/>
      <c r="L31" s="151"/>
      <c r="M31" s="151"/>
      <c r="N31" s="151"/>
      <c r="O31" s="151"/>
      <c r="P31" s="151"/>
    </row>
    <row r="32" spans="1:16" x14ac:dyDescent="0.3">
      <c r="A32" s="151"/>
      <c r="B32" s="281">
        <v>10</v>
      </c>
      <c r="C32" s="282">
        <f t="shared" ca="1" si="0"/>
        <v>0.50703575252238087</v>
      </c>
      <c r="D32" s="283">
        <f t="array" aca="1" ref="D32" ca="1">VLOOKUP(C32,$B$11:$D$17,3)</f>
        <v>16</v>
      </c>
      <c r="E32" s="183"/>
      <c r="F32" s="183"/>
      <c r="G32" s="281">
        <v>10</v>
      </c>
      <c r="H32" s="282">
        <f t="shared" ca="1" si="1"/>
        <v>0.2521556028337697</v>
      </c>
      <c r="I32" s="183">
        <f t="array" aca="1" ref="I32" ca="1">VLOOKUP(H32,$H$11:$J$16,3)</f>
        <v>2000</v>
      </c>
      <c r="J32" s="284">
        <f t="shared" ca="1" si="2"/>
        <v>34</v>
      </c>
      <c r="K32" s="151"/>
      <c r="L32" s="151"/>
      <c r="M32" s="151"/>
      <c r="N32" s="151"/>
      <c r="O32" s="151"/>
      <c r="P32" s="151"/>
    </row>
    <row r="33" spans="1:16" x14ac:dyDescent="0.3">
      <c r="A33" s="151"/>
      <c r="B33" s="281">
        <v>11</v>
      </c>
      <c r="C33" s="282">
        <f t="shared" ca="1" si="0"/>
        <v>0.13315449381415867</v>
      </c>
      <c r="D33" s="283">
        <f t="array" aca="1" ref="D33" ca="1">VLOOKUP(C33,$B$11:$D$17,3)</f>
        <v>8</v>
      </c>
      <c r="E33" s="183"/>
      <c r="F33" s="183"/>
      <c r="G33" s="281">
        <v>11</v>
      </c>
      <c r="H33" s="282">
        <f t="shared" ca="1" si="1"/>
        <v>0.99734376220304111</v>
      </c>
      <c r="I33" s="183">
        <f t="array" aca="1" ref="I33" ca="1">VLOOKUP(H33,$H$11:$J$16,3)</f>
        <v>2750</v>
      </c>
      <c r="J33" s="284">
        <f t="shared" ca="1" si="2"/>
        <v>60</v>
      </c>
      <c r="K33" s="151"/>
      <c r="L33" s="151"/>
      <c r="M33" s="151"/>
      <c r="N33" s="151"/>
      <c r="O33" s="151"/>
      <c r="P33" s="151"/>
    </row>
    <row r="34" spans="1:16" x14ac:dyDescent="0.3">
      <c r="A34" s="151"/>
      <c r="B34" s="281">
        <v>12</v>
      </c>
      <c r="C34" s="282">
        <f t="shared" ca="1" si="0"/>
        <v>0.78414558308412419</v>
      </c>
      <c r="D34" s="283">
        <f t="array" aca="1" ref="D34" ca="1">VLOOKUP(C34,$B$11:$D$17,3)</f>
        <v>20</v>
      </c>
      <c r="E34" s="183"/>
      <c r="F34" s="183"/>
      <c r="G34" s="281">
        <v>12</v>
      </c>
      <c r="H34" s="282">
        <f t="shared" ca="1" si="1"/>
        <v>0.76798365300698135</v>
      </c>
      <c r="I34" s="183">
        <f t="array" aca="1" ref="I34" ca="1">VLOOKUP(H34,$H$11:$J$16,3)</f>
        <v>2500</v>
      </c>
      <c r="J34" s="284">
        <f t="shared" ca="1" si="2"/>
        <v>48</v>
      </c>
      <c r="K34" s="151"/>
      <c r="L34" s="151"/>
      <c r="M34" s="151"/>
      <c r="N34" s="151"/>
      <c r="O34" s="151"/>
      <c r="P34" s="151"/>
    </row>
    <row r="35" spans="1:16" x14ac:dyDescent="0.3">
      <c r="A35" s="151"/>
      <c r="B35" s="281">
        <v>13</v>
      </c>
      <c r="C35" s="282">
        <f t="shared" ca="1" si="0"/>
        <v>0.70410592800608718</v>
      </c>
      <c r="D35" s="283">
        <f t="array" aca="1" ref="D35" ca="1">VLOOKUP(C35,$B$11:$D$17,3)</f>
        <v>20</v>
      </c>
      <c r="E35" s="183"/>
      <c r="F35" s="183"/>
      <c r="G35" s="281">
        <v>13</v>
      </c>
      <c r="H35" s="282">
        <f t="shared" ca="1" si="1"/>
        <v>0.41134530691928473</v>
      </c>
      <c r="I35" s="183">
        <f t="array" aca="1" ref="I35" ca="1">VLOOKUP(H35,$H$11:$J$16,3)</f>
        <v>2250</v>
      </c>
      <c r="J35" s="284">
        <f t="shared" ca="1" si="2"/>
        <v>40</v>
      </c>
      <c r="K35" s="151"/>
      <c r="L35" s="151"/>
      <c r="M35" s="151"/>
      <c r="N35" s="151"/>
      <c r="O35" s="151"/>
      <c r="P35" s="151"/>
    </row>
    <row r="36" spans="1:16" x14ac:dyDescent="0.3">
      <c r="A36" s="151"/>
      <c r="B36" s="281">
        <v>14</v>
      </c>
      <c r="C36" s="282">
        <f t="shared" ca="1" si="0"/>
        <v>0.81032695099563679</v>
      </c>
      <c r="D36" s="283">
        <f t="array" aca="1" ref="D36" ca="1">VLOOKUP(C36,$B$11:$D$17,3)</f>
        <v>20</v>
      </c>
      <c r="E36" s="183"/>
      <c r="F36" s="183"/>
      <c r="G36" s="281">
        <v>14</v>
      </c>
      <c r="H36" s="282">
        <f t="shared" ca="1" si="1"/>
        <v>0.7922579051364067</v>
      </c>
      <c r="I36" s="183">
        <f t="array" aca="1" ref="I36" ca="1">VLOOKUP(H36,$H$11:$J$16,3)</f>
        <v>2500</v>
      </c>
      <c r="J36" s="284">
        <f t="shared" ca="1" si="2"/>
        <v>48</v>
      </c>
      <c r="K36" s="151"/>
      <c r="L36" s="151"/>
      <c r="M36" s="151"/>
      <c r="N36" s="151"/>
      <c r="O36" s="151"/>
      <c r="P36" s="151"/>
    </row>
    <row r="37" spans="1:16" x14ac:dyDescent="0.3">
      <c r="A37" s="151"/>
      <c r="B37" s="281">
        <v>15</v>
      </c>
      <c r="C37" s="282">
        <f t="shared" ca="1" si="0"/>
        <v>0.22292062501378829</v>
      </c>
      <c r="D37" s="283">
        <f t="array" aca="1" ref="D37" ca="1">VLOOKUP(C37,$B$11:$D$17,3)</f>
        <v>8</v>
      </c>
      <c r="E37" s="183"/>
      <c r="F37" s="183"/>
      <c r="G37" s="281">
        <v>15</v>
      </c>
      <c r="H37" s="282">
        <f t="shared" ca="1" si="1"/>
        <v>0.20275226821407266</v>
      </c>
      <c r="I37" s="183">
        <f t="array" aca="1" ref="I37" ca="1">VLOOKUP(H37,$H$11:$J$16,3)</f>
        <v>2000</v>
      </c>
      <c r="J37" s="284">
        <f t="shared" ca="1" si="2"/>
        <v>34</v>
      </c>
      <c r="K37" s="151"/>
      <c r="L37" s="151"/>
      <c r="M37" s="151"/>
      <c r="N37" s="151"/>
      <c r="O37" s="151"/>
      <c r="P37" s="151"/>
    </row>
    <row r="38" spans="1:16" x14ac:dyDescent="0.3">
      <c r="A38" s="151"/>
      <c r="B38" s="281">
        <v>16</v>
      </c>
      <c r="C38" s="282">
        <f t="shared" ca="1" si="0"/>
        <v>0.41294214352852654</v>
      </c>
      <c r="D38" s="283">
        <f t="array" aca="1" ref="D38" ca="1">VLOOKUP(C38,$B$11:$D$17,3)</f>
        <v>12</v>
      </c>
      <c r="E38" s="183"/>
      <c r="F38" s="183"/>
      <c r="G38" s="281">
        <v>16</v>
      </c>
      <c r="H38" s="282">
        <f t="shared" ca="1" si="1"/>
        <v>0.69587952490779759</v>
      </c>
      <c r="I38" s="183">
        <f t="array" aca="1" ref="I38" ca="1">VLOOKUP(H38,$H$11:$J$16,3)</f>
        <v>2250</v>
      </c>
      <c r="J38" s="284">
        <f t="shared" ca="1" si="2"/>
        <v>40</v>
      </c>
      <c r="K38" s="151"/>
      <c r="L38" s="151"/>
      <c r="M38" s="151"/>
      <c r="N38" s="151"/>
      <c r="O38" s="151"/>
      <c r="P38" s="151"/>
    </row>
    <row r="39" spans="1:16" x14ac:dyDescent="0.3">
      <c r="A39" s="151"/>
      <c r="B39" s="281">
        <v>17</v>
      </c>
      <c r="C39" s="282">
        <f t="shared" ca="1" si="0"/>
        <v>0.37457151423149726</v>
      </c>
      <c r="D39" s="283">
        <f t="array" aca="1" ref="D39" ca="1">VLOOKUP(C39,$B$11:$D$17,3)</f>
        <v>12</v>
      </c>
      <c r="E39" s="183"/>
      <c r="F39" s="183"/>
      <c r="G39" s="281">
        <v>17</v>
      </c>
      <c r="H39" s="282">
        <f t="shared" ca="1" si="1"/>
        <v>0.38388797799454999</v>
      </c>
      <c r="I39" s="183">
        <f t="array" aca="1" ref="I39" ca="1">VLOOKUP(H39,$H$11:$J$16,3)</f>
        <v>2000</v>
      </c>
      <c r="J39" s="284">
        <f t="shared" ca="1" si="2"/>
        <v>34</v>
      </c>
      <c r="K39" s="151"/>
      <c r="L39" s="151"/>
      <c r="M39" s="151"/>
      <c r="N39" s="151"/>
      <c r="O39" s="151"/>
      <c r="P39" s="151"/>
    </row>
    <row r="40" spans="1:16" x14ac:dyDescent="0.3">
      <c r="A40" s="151"/>
      <c r="B40" s="281">
        <v>18</v>
      </c>
      <c r="C40" s="282">
        <f t="shared" ca="1" si="0"/>
        <v>0.35746776300584737</v>
      </c>
      <c r="D40" s="283">
        <f t="array" aca="1" ref="D40" ca="1">VLOOKUP(C40,$B$11:$D$17,3)</f>
        <v>12</v>
      </c>
      <c r="E40" s="183"/>
      <c r="F40" s="183"/>
      <c r="G40" s="281">
        <v>18</v>
      </c>
      <c r="H40" s="282">
        <f t="shared" ca="1" si="1"/>
        <v>0.6472633334129323</v>
      </c>
      <c r="I40" s="183">
        <f t="array" aca="1" ref="I40" ca="1">VLOOKUP(H40,$H$11:$J$16,3)</f>
        <v>2250</v>
      </c>
      <c r="J40" s="284">
        <f t="shared" ca="1" si="2"/>
        <v>40</v>
      </c>
      <c r="K40" s="151"/>
      <c r="L40" s="151"/>
      <c r="M40" s="151"/>
      <c r="N40" s="151"/>
      <c r="O40" s="151"/>
      <c r="P40" s="151"/>
    </row>
    <row r="41" spans="1:16" x14ac:dyDescent="0.3">
      <c r="A41" s="151"/>
      <c r="B41" s="281">
        <v>19</v>
      </c>
      <c r="C41" s="282">
        <f t="shared" ca="1" si="0"/>
        <v>2.096394406498947E-2</v>
      </c>
      <c r="D41" s="283">
        <f t="array" aca="1" ref="D41" ca="1">VLOOKUP(C41,$B$11:$D$17,3)</f>
        <v>4</v>
      </c>
      <c r="E41" s="183"/>
      <c r="F41" s="183"/>
      <c r="G41" s="281">
        <v>19</v>
      </c>
      <c r="H41" s="282">
        <f t="shared" ca="1" si="1"/>
        <v>0.12968841483051052</v>
      </c>
      <c r="I41" s="183">
        <f t="array" aca="1" ref="I41" ca="1">VLOOKUP(H41,$H$11:$J$16,3)</f>
        <v>1750</v>
      </c>
      <c r="J41" s="284">
        <f t="shared" ca="1" si="2"/>
        <v>32</v>
      </c>
      <c r="K41" s="151"/>
      <c r="L41" s="151"/>
      <c r="M41" s="151"/>
      <c r="N41" s="151"/>
      <c r="O41" s="151"/>
      <c r="P41" s="151"/>
    </row>
    <row r="42" spans="1:16" x14ac:dyDescent="0.3">
      <c r="A42" s="151"/>
      <c r="B42" s="281">
        <v>20</v>
      </c>
      <c r="C42" s="282">
        <f t="shared" ca="1" si="0"/>
        <v>0.58936200456206933</v>
      </c>
      <c r="D42" s="283">
        <f t="array" aca="1" ref="D42" ca="1">VLOOKUP(C42,$B$11:$D$17,3)</f>
        <v>16</v>
      </c>
      <c r="E42" s="183"/>
      <c r="F42" s="183"/>
      <c r="G42" s="281">
        <v>20</v>
      </c>
      <c r="H42" s="282">
        <f t="shared" ca="1" si="1"/>
        <v>0.89298732632117839</v>
      </c>
      <c r="I42" s="183">
        <f t="array" aca="1" ref="I42" ca="1">VLOOKUP(H42,$H$11:$J$16,3)</f>
        <v>2500</v>
      </c>
      <c r="J42" s="284">
        <f t="shared" ca="1" si="2"/>
        <v>48</v>
      </c>
      <c r="K42" s="151"/>
      <c r="L42" s="151"/>
      <c r="M42" s="151"/>
      <c r="N42" s="151"/>
      <c r="O42" s="151"/>
      <c r="P42" s="151"/>
    </row>
    <row r="43" spans="1:16" x14ac:dyDescent="0.3">
      <c r="A43" s="151"/>
      <c r="B43" s="281">
        <v>21</v>
      </c>
      <c r="C43" s="282">
        <f t="shared" ca="1" si="0"/>
        <v>0.31370905025661744</v>
      </c>
      <c r="D43" s="283">
        <f t="array" aca="1" ref="D43" ca="1">VLOOKUP(C43,$B$11:$D$17,3)</f>
        <v>8</v>
      </c>
      <c r="E43" s="183"/>
      <c r="F43" s="183"/>
      <c r="G43" s="281">
        <v>21</v>
      </c>
      <c r="H43" s="282">
        <f t="shared" ca="1" si="1"/>
        <v>0.53499204659898114</v>
      </c>
      <c r="I43" s="183">
        <f t="array" aca="1" ref="I43" ca="1">VLOOKUP(H43,$H$11:$J$16,3)</f>
        <v>2250</v>
      </c>
      <c r="J43" s="284">
        <f t="shared" ca="1" si="2"/>
        <v>40</v>
      </c>
      <c r="K43" s="151"/>
      <c r="L43" s="151"/>
      <c r="M43" s="151"/>
      <c r="N43" s="151"/>
      <c r="O43" s="151"/>
      <c r="P43" s="151"/>
    </row>
    <row r="44" spans="1:16" x14ac:dyDescent="0.3">
      <c r="A44" s="151"/>
      <c r="B44" s="281">
        <v>22</v>
      </c>
      <c r="C44" s="282">
        <f t="shared" ca="1" si="0"/>
        <v>0.47556815624032045</v>
      </c>
      <c r="D44" s="283">
        <f t="array" aca="1" ref="D44" ca="1">VLOOKUP(C44,$B$11:$D$17,3)</f>
        <v>16</v>
      </c>
      <c r="E44" s="183"/>
      <c r="F44" s="183"/>
      <c r="G44" s="281">
        <v>22</v>
      </c>
      <c r="H44" s="282">
        <f t="shared" ca="1" si="1"/>
        <v>0.56122625974607021</v>
      </c>
      <c r="I44" s="183">
        <f t="array" aca="1" ref="I44" ca="1">VLOOKUP(H44,$H$11:$J$16,3)</f>
        <v>2250</v>
      </c>
      <c r="J44" s="284">
        <f t="shared" ca="1" si="2"/>
        <v>40</v>
      </c>
      <c r="K44" s="151"/>
      <c r="L44" s="151"/>
      <c r="M44" s="151"/>
      <c r="N44" s="151"/>
      <c r="O44" s="151"/>
      <c r="P44" s="151"/>
    </row>
    <row r="45" spans="1:16" x14ac:dyDescent="0.3">
      <c r="A45" s="151"/>
      <c r="B45" s="281">
        <v>23</v>
      </c>
      <c r="C45" s="282">
        <f t="shared" ca="1" si="0"/>
        <v>0.67263633141126278</v>
      </c>
      <c r="D45" s="283">
        <f t="array" aca="1" ref="D45" ca="1">VLOOKUP(C45,$B$11:$D$17,3)</f>
        <v>20</v>
      </c>
      <c r="E45" s="183"/>
      <c r="F45" s="183"/>
      <c r="G45" s="281">
        <v>23</v>
      </c>
      <c r="H45" s="282">
        <f t="shared" ca="1" si="1"/>
        <v>0.50827287503206564</v>
      </c>
      <c r="I45" s="183">
        <f t="array" aca="1" ref="I45" ca="1">VLOOKUP(H45,$H$11:$J$16,3)</f>
        <v>2250</v>
      </c>
      <c r="J45" s="284">
        <f t="shared" ca="1" si="2"/>
        <v>40</v>
      </c>
      <c r="K45" s="151"/>
      <c r="L45" s="151"/>
      <c r="M45" s="151"/>
      <c r="N45" s="151"/>
      <c r="O45" s="151"/>
      <c r="P45" s="151"/>
    </row>
    <row r="46" spans="1:16" x14ac:dyDescent="0.3">
      <c r="A46" s="151"/>
      <c r="B46" s="281">
        <v>24</v>
      </c>
      <c r="C46" s="282">
        <f t="shared" ca="1" si="0"/>
        <v>0.98718364282590243</v>
      </c>
      <c r="D46" s="283">
        <f t="array" aca="1" ref="D46" ca="1">VLOOKUP(C46,$B$11:$D$17,3)</f>
        <v>24</v>
      </c>
      <c r="E46" s="183"/>
      <c r="F46" s="183"/>
      <c r="G46" s="281">
        <v>24</v>
      </c>
      <c r="H46" s="282">
        <f t="shared" ca="1" si="1"/>
        <v>0.45023147819694265</v>
      </c>
      <c r="I46" s="183">
        <f t="array" aca="1" ref="I46" ca="1">VLOOKUP(H46,$H$11:$J$16,3)</f>
        <v>2250</v>
      </c>
      <c r="J46" s="284">
        <f t="shared" ca="1" si="2"/>
        <v>40</v>
      </c>
      <c r="K46" s="151"/>
      <c r="L46" s="151"/>
      <c r="M46" s="151"/>
      <c r="N46" s="151"/>
      <c r="O46" s="151"/>
      <c r="P46" s="151"/>
    </row>
    <row r="47" spans="1:16" x14ac:dyDescent="0.3">
      <c r="A47" s="151"/>
      <c r="B47" s="281">
        <v>25</v>
      </c>
      <c r="C47" s="282">
        <f t="shared" ca="1" si="0"/>
        <v>0.61353900145776119</v>
      </c>
      <c r="D47" s="283">
        <f t="array" aca="1" ref="D47" ca="1">VLOOKUP(C47,$B$11:$D$17,3)</f>
        <v>16</v>
      </c>
      <c r="E47" s="183"/>
      <c r="F47" s="183"/>
      <c r="G47" s="281">
        <v>25</v>
      </c>
      <c r="H47" s="282">
        <f t="shared" ca="1" si="1"/>
        <v>0.87025441545641791</v>
      </c>
      <c r="I47" s="183">
        <f t="array" aca="1" ref="I47" ca="1">VLOOKUP(H47,$H$11:$J$16,3)</f>
        <v>2500</v>
      </c>
      <c r="J47" s="284">
        <f t="shared" ca="1" si="2"/>
        <v>48</v>
      </c>
      <c r="K47" s="151"/>
      <c r="L47" s="151"/>
      <c r="M47" s="151"/>
      <c r="N47" s="151"/>
      <c r="O47" s="151"/>
      <c r="P47" s="151"/>
    </row>
    <row r="48" spans="1:16" x14ac:dyDescent="0.3">
      <c r="A48" s="151"/>
      <c r="B48" s="281">
        <v>26</v>
      </c>
      <c r="C48" s="282">
        <f t="shared" ca="1" si="0"/>
        <v>7.7859582303637431E-2</v>
      </c>
      <c r="D48" s="283">
        <f t="array" aca="1" ref="D48" ca="1">VLOOKUP(C48,$B$11:$D$17,3)</f>
        <v>4</v>
      </c>
      <c r="E48" s="183"/>
      <c r="F48" s="183"/>
      <c r="G48" s="281">
        <v>26</v>
      </c>
      <c r="H48" s="282">
        <f t="shared" ca="1" si="1"/>
        <v>0.8233840063154968</v>
      </c>
      <c r="I48" s="183">
        <f t="array" aca="1" ref="I48" ca="1">VLOOKUP(H48,$H$11:$J$16,3)</f>
        <v>2500</v>
      </c>
      <c r="J48" s="284">
        <f t="shared" ca="1" si="2"/>
        <v>48</v>
      </c>
      <c r="K48" s="151"/>
      <c r="L48" s="151"/>
      <c r="M48" s="151"/>
      <c r="N48" s="151"/>
      <c r="O48" s="151"/>
      <c r="P48" s="151"/>
    </row>
    <row r="49" spans="1:16" x14ac:dyDescent="0.3">
      <c r="A49" s="151"/>
      <c r="B49" s="281">
        <v>27</v>
      </c>
      <c r="C49" s="282">
        <f t="shared" ca="1" si="0"/>
        <v>0.55140056002110716</v>
      </c>
      <c r="D49" s="283">
        <f t="array" aca="1" ref="D49" ca="1">VLOOKUP(C49,$B$11:$D$17,3)</f>
        <v>16</v>
      </c>
      <c r="E49" s="183"/>
      <c r="F49" s="183"/>
      <c r="G49" s="281">
        <v>27</v>
      </c>
      <c r="H49" s="282">
        <f t="shared" ca="1" si="1"/>
        <v>0.91954730061957135</v>
      </c>
      <c r="I49" s="183">
        <f t="array" aca="1" ref="I49" ca="1">VLOOKUP(H49,$H$11:$J$16,3)</f>
        <v>2500</v>
      </c>
      <c r="J49" s="284">
        <f t="shared" ca="1" si="2"/>
        <v>48</v>
      </c>
      <c r="K49" s="151"/>
      <c r="L49" s="151"/>
      <c r="M49" s="151"/>
      <c r="N49" s="151"/>
      <c r="O49" s="151"/>
      <c r="P49" s="151"/>
    </row>
    <row r="50" spans="1:16" x14ac:dyDescent="0.3">
      <c r="A50" s="151"/>
      <c r="B50" s="281">
        <v>28</v>
      </c>
      <c r="C50" s="282">
        <f t="shared" ca="1" si="0"/>
        <v>0.73787010926133534</v>
      </c>
      <c r="D50" s="283">
        <f t="array" aca="1" ref="D50" ca="1">VLOOKUP(C50,$B$11:$D$17,3)</f>
        <v>20</v>
      </c>
      <c r="E50" s="183"/>
      <c r="F50" s="183"/>
      <c r="G50" s="281">
        <v>28</v>
      </c>
      <c r="H50" s="282">
        <f t="shared" ca="1" si="1"/>
        <v>0.90999976547482009</v>
      </c>
      <c r="I50" s="183">
        <f t="array" aca="1" ref="I50" ca="1">VLOOKUP(H50,$H$11:$J$16,3)</f>
        <v>2500</v>
      </c>
      <c r="J50" s="284">
        <f t="shared" ca="1" si="2"/>
        <v>48</v>
      </c>
      <c r="K50" s="151"/>
      <c r="L50" s="151"/>
      <c r="M50" s="151"/>
      <c r="N50" s="151"/>
      <c r="O50" s="151"/>
      <c r="P50" s="151"/>
    </row>
    <row r="51" spans="1:16" x14ac:dyDescent="0.3">
      <c r="A51" s="151"/>
      <c r="B51" s="281">
        <v>29</v>
      </c>
      <c r="C51" s="282">
        <f t="shared" ca="1" si="0"/>
        <v>8.9563758472523736E-2</v>
      </c>
      <c r="D51" s="283">
        <f t="array" aca="1" ref="D51" ca="1">VLOOKUP(C51,$B$11:$D$17,3)</f>
        <v>8</v>
      </c>
      <c r="E51" s="183"/>
      <c r="F51" s="183"/>
      <c r="G51" s="281">
        <v>29</v>
      </c>
      <c r="H51" s="282">
        <f t="shared" ca="1" si="1"/>
        <v>0.95961729570110954</v>
      </c>
      <c r="I51" s="183">
        <f t="array" aca="1" ref="I51" ca="1">VLOOKUP(H51,$H$11:$J$16,3)</f>
        <v>2750</v>
      </c>
      <c r="J51" s="284">
        <f t="shared" ca="1" si="2"/>
        <v>60</v>
      </c>
      <c r="K51" s="151"/>
      <c r="L51" s="151"/>
      <c r="M51" s="151"/>
      <c r="N51" s="151"/>
      <c r="O51" s="151"/>
      <c r="P51" s="151"/>
    </row>
    <row r="52" spans="1:16" ht="15" thickBot="1" x14ac:dyDescent="0.35">
      <c r="A52" s="151"/>
      <c r="B52" s="285">
        <v>30</v>
      </c>
      <c r="C52" s="286">
        <f t="shared" ca="1" si="0"/>
        <v>0.14752746214350854</v>
      </c>
      <c r="D52" s="287">
        <f t="array" aca="1" ref="D52" ca="1">VLOOKUP(C52,$B$11:$D$17,3)</f>
        <v>8</v>
      </c>
      <c r="E52" s="183"/>
      <c r="F52" s="183"/>
      <c r="G52" s="285">
        <v>30</v>
      </c>
      <c r="H52" s="286">
        <f t="shared" ca="1" si="1"/>
        <v>1.9408916566839296E-2</v>
      </c>
      <c r="I52" s="288">
        <f t="array" aca="1" ref="I52" ca="1">VLOOKUP(H52,$H$11:$J$16,3)</f>
        <v>1500</v>
      </c>
      <c r="J52" s="289">
        <f t="shared" ca="1" si="2"/>
        <v>30</v>
      </c>
      <c r="K52" s="151"/>
      <c r="L52" s="151"/>
      <c r="M52" s="151"/>
      <c r="N52" s="151"/>
      <c r="O52" s="151"/>
      <c r="P52" s="151"/>
    </row>
    <row r="53" spans="1:16" x14ac:dyDescent="0.3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</row>
    <row r="54" spans="1:16" x14ac:dyDescent="0.3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</row>
    <row r="55" spans="1:16" x14ac:dyDescent="0.3">
      <c r="A55" s="151"/>
      <c r="B55" s="252" t="s">
        <v>169</v>
      </c>
      <c r="C55" s="252"/>
      <c r="D55" s="252"/>
      <c r="E55" s="252"/>
      <c r="F55" s="252"/>
      <c r="G55" s="252"/>
      <c r="H55" s="252"/>
      <c r="I55" s="267"/>
      <c r="J55" s="252" t="s">
        <v>168</v>
      </c>
      <c r="K55" s="252"/>
      <c r="L55" s="252"/>
      <c r="M55" s="252"/>
      <c r="N55" s="252"/>
      <c r="O55" s="252"/>
      <c r="P55" s="252"/>
    </row>
    <row r="56" spans="1:16" ht="15" thickBot="1" x14ac:dyDescent="0.35">
      <c r="A56" s="183" t="s">
        <v>167</v>
      </c>
      <c r="B56" s="253">
        <v>4</v>
      </c>
      <c r="C56" s="253">
        <v>8</v>
      </c>
      <c r="D56" s="253">
        <v>12</v>
      </c>
      <c r="E56" s="253">
        <v>16</v>
      </c>
      <c r="F56" s="253">
        <v>20</v>
      </c>
      <c r="G56" s="253">
        <v>24</v>
      </c>
      <c r="H56" s="253">
        <v>30</v>
      </c>
      <c r="I56" s="183"/>
      <c r="J56" s="253">
        <v>4</v>
      </c>
      <c r="K56" s="253">
        <v>8</v>
      </c>
      <c r="L56" s="253">
        <v>12</v>
      </c>
      <c r="M56" s="253">
        <v>16</v>
      </c>
      <c r="N56" s="253">
        <v>20</v>
      </c>
      <c r="O56" s="253">
        <v>24</v>
      </c>
      <c r="P56" s="253">
        <v>30</v>
      </c>
    </row>
    <row r="57" spans="1:16" x14ac:dyDescent="0.3">
      <c r="A57" s="183">
        <v>1</v>
      </c>
      <c r="B57" s="290">
        <f t="shared" ref="B57:H66" ca="1" si="3">$D23/$D$17*B$56*100</f>
        <v>57.142857142857139</v>
      </c>
      <c r="C57" s="291">
        <f t="shared" ca="1" si="3"/>
        <v>114.28571428571428</v>
      </c>
      <c r="D57" s="291">
        <f t="shared" ca="1" si="3"/>
        <v>171.42857142857142</v>
      </c>
      <c r="E57" s="291">
        <f t="shared" ca="1" si="3"/>
        <v>228.57142857142856</v>
      </c>
      <c r="F57" s="291">
        <f t="shared" ca="1" si="3"/>
        <v>285.71428571428567</v>
      </c>
      <c r="G57" s="291">
        <f t="shared" ca="1" si="3"/>
        <v>342.85714285714283</v>
      </c>
      <c r="H57" s="292">
        <f t="shared" ca="1" si="3"/>
        <v>428.57142857142856</v>
      </c>
      <c r="I57" s="293"/>
      <c r="J57" s="290">
        <f t="shared" ref="J57:J86" ca="1" si="4">IF(B57&lt;$I23,B57,$I23)</f>
        <v>57.142857142857139</v>
      </c>
      <c r="K57" s="291">
        <f t="shared" ref="K57:K86" ca="1" si="5">IF(C57&lt;$I23,C57,$I23)</f>
        <v>114.28571428571428</v>
      </c>
      <c r="L57" s="291">
        <f t="shared" ref="L57:L86" ca="1" si="6">IF(D57&lt;$I23,D57,$I23)</f>
        <v>171.42857142857142</v>
      </c>
      <c r="M57" s="291">
        <f t="shared" ref="M57:M86" ca="1" si="7">IF(E57&lt;$I23,E57,$I23)</f>
        <v>228.57142857142856</v>
      </c>
      <c r="N57" s="291">
        <f t="shared" ref="N57:N86" ca="1" si="8">IF(F57&lt;$I23,F57,$I23)</f>
        <v>285.71428571428567</v>
      </c>
      <c r="O57" s="291">
        <f t="shared" ref="O57:O86" ca="1" si="9">IF(G57&lt;$I23,G57,$I23)</f>
        <v>342.85714285714283</v>
      </c>
      <c r="P57" s="292">
        <f t="shared" ref="P57:P86" ca="1" si="10">IF(H57&lt;$I23,H57,$I23)</f>
        <v>428.57142857142856</v>
      </c>
    </row>
    <row r="58" spans="1:16" x14ac:dyDescent="0.3">
      <c r="A58" s="183">
        <v>2</v>
      </c>
      <c r="B58" s="294">
        <f t="shared" ca="1" si="3"/>
        <v>114.28571428571428</v>
      </c>
      <c r="C58" s="293">
        <f t="shared" ca="1" si="3"/>
        <v>228.57142857142856</v>
      </c>
      <c r="D58" s="293">
        <f t="shared" ca="1" si="3"/>
        <v>342.85714285714283</v>
      </c>
      <c r="E58" s="293">
        <f t="shared" ca="1" si="3"/>
        <v>457.14285714285711</v>
      </c>
      <c r="F58" s="293">
        <f t="shared" ca="1" si="3"/>
        <v>571.42857142857133</v>
      </c>
      <c r="G58" s="293">
        <f t="shared" ca="1" si="3"/>
        <v>685.71428571428567</v>
      </c>
      <c r="H58" s="295">
        <f t="shared" ca="1" si="3"/>
        <v>857.14285714285711</v>
      </c>
      <c r="I58" s="293"/>
      <c r="J58" s="294">
        <f t="shared" ca="1" si="4"/>
        <v>114.28571428571428</v>
      </c>
      <c r="K58" s="293">
        <f t="shared" ca="1" si="5"/>
        <v>228.57142857142856</v>
      </c>
      <c r="L58" s="293">
        <f t="shared" ca="1" si="6"/>
        <v>342.85714285714283</v>
      </c>
      <c r="M58" s="293">
        <f t="shared" ca="1" si="7"/>
        <v>457.14285714285711</v>
      </c>
      <c r="N58" s="293">
        <f t="shared" ca="1" si="8"/>
        <v>571.42857142857133</v>
      </c>
      <c r="O58" s="293">
        <f t="shared" ca="1" si="9"/>
        <v>685.71428571428567</v>
      </c>
      <c r="P58" s="295">
        <f t="shared" ca="1" si="10"/>
        <v>857.14285714285711</v>
      </c>
    </row>
    <row r="59" spans="1:16" x14ac:dyDescent="0.3">
      <c r="A59" s="183">
        <v>3</v>
      </c>
      <c r="B59" s="294">
        <f t="shared" ca="1" si="3"/>
        <v>285.71428571428572</v>
      </c>
      <c r="C59" s="293">
        <f t="shared" ca="1" si="3"/>
        <v>571.42857142857144</v>
      </c>
      <c r="D59" s="293">
        <f t="shared" ca="1" si="3"/>
        <v>857.14285714285711</v>
      </c>
      <c r="E59" s="293">
        <f t="shared" ca="1" si="3"/>
        <v>1142.8571428571429</v>
      </c>
      <c r="F59" s="293">
        <f t="shared" ca="1" si="3"/>
        <v>1428.5714285714287</v>
      </c>
      <c r="G59" s="293">
        <f t="shared" ca="1" si="3"/>
        <v>1714.2857142857142</v>
      </c>
      <c r="H59" s="295">
        <f t="shared" ca="1" si="3"/>
        <v>2142.8571428571431</v>
      </c>
      <c r="I59" s="293"/>
      <c r="J59" s="294">
        <f t="shared" ca="1" si="4"/>
        <v>285.71428571428572</v>
      </c>
      <c r="K59" s="293">
        <f t="shared" ca="1" si="5"/>
        <v>571.42857142857144</v>
      </c>
      <c r="L59" s="293">
        <f t="shared" ca="1" si="6"/>
        <v>857.14285714285711</v>
      </c>
      <c r="M59" s="293">
        <f t="shared" ca="1" si="7"/>
        <v>1142.8571428571429</v>
      </c>
      <c r="N59" s="293">
        <f t="shared" ca="1" si="8"/>
        <v>1428.5714285714287</v>
      </c>
      <c r="O59" s="293">
        <f t="shared" ca="1" si="9"/>
        <v>1714.2857142857142</v>
      </c>
      <c r="P59" s="295">
        <f t="shared" ca="1" si="10"/>
        <v>2142.8571428571431</v>
      </c>
    </row>
    <row r="60" spans="1:16" x14ac:dyDescent="0.3">
      <c r="A60" s="183">
        <v>4</v>
      </c>
      <c r="B60" s="294">
        <f t="shared" ca="1" si="3"/>
        <v>114.28571428571428</v>
      </c>
      <c r="C60" s="293">
        <f t="shared" ca="1" si="3"/>
        <v>228.57142857142856</v>
      </c>
      <c r="D60" s="293">
        <f t="shared" ca="1" si="3"/>
        <v>342.85714285714283</v>
      </c>
      <c r="E60" s="293">
        <f t="shared" ca="1" si="3"/>
        <v>457.14285714285711</v>
      </c>
      <c r="F60" s="293">
        <f t="shared" ca="1" si="3"/>
        <v>571.42857142857133</v>
      </c>
      <c r="G60" s="293">
        <f t="shared" ca="1" si="3"/>
        <v>685.71428571428567</v>
      </c>
      <c r="H60" s="295">
        <f t="shared" ca="1" si="3"/>
        <v>857.14285714285711</v>
      </c>
      <c r="I60" s="293"/>
      <c r="J60" s="294">
        <f t="shared" ca="1" si="4"/>
        <v>114.28571428571428</v>
      </c>
      <c r="K60" s="293">
        <f t="shared" ca="1" si="5"/>
        <v>228.57142857142856</v>
      </c>
      <c r="L60" s="293">
        <f t="shared" ca="1" si="6"/>
        <v>342.85714285714283</v>
      </c>
      <c r="M60" s="293">
        <f t="shared" ca="1" si="7"/>
        <v>457.14285714285711</v>
      </c>
      <c r="N60" s="293">
        <f t="shared" ca="1" si="8"/>
        <v>571.42857142857133</v>
      </c>
      <c r="O60" s="293">
        <f t="shared" ca="1" si="9"/>
        <v>685.71428571428567</v>
      </c>
      <c r="P60" s="295">
        <f t="shared" ca="1" si="10"/>
        <v>857.14285714285711</v>
      </c>
    </row>
    <row r="61" spans="1:16" x14ac:dyDescent="0.3">
      <c r="A61" s="183">
        <v>5</v>
      </c>
      <c r="B61" s="294">
        <f t="shared" ca="1" si="3"/>
        <v>171.42857142857142</v>
      </c>
      <c r="C61" s="293">
        <f t="shared" ca="1" si="3"/>
        <v>342.85714285714283</v>
      </c>
      <c r="D61" s="293">
        <f t="shared" ca="1" si="3"/>
        <v>514.28571428571422</v>
      </c>
      <c r="E61" s="293">
        <f t="shared" ca="1" si="3"/>
        <v>685.71428571428567</v>
      </c>
      <c r="F61" s="293">
        <f t="shared" ca="1" si="3"/>
        <v>857.14285714285711</v>
      </c>
      <c r="G61" s="293">
        <f t="shared" ca="1" si="3"/>
        <v>1028.5714285714284</v>
      </c>
      <c r="H61" s="295">
        <f t="shared" ca="1" si="3"/>
        <v>1285.7142857142856</v>
      </c>
      <c r="I61" s="293"/>
      <c r="J61" s="294">
        <f t="shared" ca="1" si="4"/>
        <v>171.42857142857142</v>
      </c>
      <c r="K61" s="293">
        <f t="shared" ca="1" si="5"/>
        <v>342.85714285714283</v>
      </c>
      <c r="L61" s="293">
        <f t="shared" ca="1" si="6"/>
        <v>514.28571428571422</v>
      </c>
      <c r="M61" s="293">
        <f t="shared" ca="1" si="7"/>
        <v>685.71428571428567</v>
      </c>
      <c r="N61" s="293">
        <f t="shared" ca="1" si="8"/>
        <v>857.14285714285711</v>
      </c>
      <c r="O61" s="293">
        <f t="shared" ca="1" si="9"/>
        <v>1028.5714285714284</v>
      </c>
      <c r="P61" s="295">
        <f t="shared" ca="1" si="10"/>
        <v>1285.7142857142856</v>
      </c>
    </row>
    <row r="62" spans="1:16" x14ac:dyDescent="0.3">
      <c r="A62" s="183">
        <v>6</v>
      </c>
      <c r="B62" s="294">
        <f t="shared" ca="1" si="3"/>
        <v>114.28571428571428</v>
      </c>
      <c r="C62" s="293">
        <f t="shared" ca="1" si="3"/>
        <v>228.57142857142856</v>
      </c>
      <c r="D62" s="293">
        <f t="shared" ca="1" si="3"/>
        <v>342.85714285714283</v>
      </c>
      <c r="E62" s="293">
        <f t="shared" ca="1" si="3"/>
        <v>457.14285714285711</v>
      </c>
      <c r="F62" s="293">
        <f t="shared" ca="1" si="3"/>
        <v>571.42857142857133</v>
      </c>
      <c r="G62" s="293">
        <f t="shared" ca="1" si="3"/>
        <v>685.71428571428567</v>
      </c>
      <c r="H62" s="295">
        <f t="shared" ca="1" si="3"/>
        <v>857.14285714285711</v>
      </c>
      <c r="I62" s="293"/>
      <c r="J62" s="294">
        <f t="shared" ca="1" si="4"/>
        <v>114.28571428571428</v>
      </c>
      <c r="K62" s="293">
        <f t="shared" ca="1" si="5"/>
        <v>228.57142857142856</v>
      </c>
      <c r="L62" s="293">
        <f t="shared" ca="1" si="6"/>
        <v>342.85714285714283</v>
      </c>
      <c r="M62" s="293">
        <f t="shared" ca="1" si="7"/>
        <v>457.14285714285711</v>
      </c>
      <c r="N62" s="293">
        <f t="shared" ca="1" si="8"/>
        <v>571.42857142857133</v>
      </c>
      <c r="O62" s="293">
        <f t="shared" ca="1" si="9"/>
        <v>685.71428571428567</v>
      </c>
      <c r="P62" s="295">
        <f t="shared" ca="1" si="10"/>
        <v>857.14285714285711</v>
      </c>
    </row>
    <row r="63" spans="1:16" x14ac:dyDescent="0.3">
      <c r="A63" s="183">
        <v>7</v>
      </c>
      <c r="B63" s="294">
        <f t="shared" ca="1" si="3"/>
        <v>114.28571428571428</v>
      </c>
      <c r="C63" s="293">
        <f t="shared" ca="1" si="3"/>
        <v>228.57142857142856</v>
      </c>
      <c r="D63" s="293">
        <f t="shared" ca="1" si="3"/>
        <v>342.85714285714283</v>
      </c>
      <c r="E63" s="293">
        <f t="shared" ca="1" si="3"/>
        <v>457.14285714285711</v>
      </c>
      <c r="F63" s="293">
        <f t="shared" ca="1" si="3"/>
        <v>571.42857142857133</v>
      </c>
      <c r="G63" s="293">
        <f t="shared" ca="1" si="3"/>
        <v>685.71428571428567</v>
      </c>
      <c r="H63" s="295">
        <f t="shared" ca="1" si="3"/>
        <v>857.14285714285711</v>
      </c>
      <c r="I63" s="293"/>
      <c r="J63" s="294">
        <f t="shared" ca="1" si="4"/>
        <v>114.28571428571428</v>
      </c>
      <c r="K63" s="293">
        <f t="shared" ca="1" si="5"/>
        <v>228.57142857142856</v>
      </c>
      <c r="L63" s="293">
        <f t="shared" ca="1" si="6"/>
        <v>342.85714285714283</v>
      </c>
      <c r="M63" s="293">
        <f t="shared" ca="1" si="7"/>
        <v>457.14285714285711</v>
      </c>
      <c r="N63" s="293">
        <f t="shared" ca="1" si="8"/>
        <v>571.42857142857133</v>
      </c>
      <c r="O63" s="293">
        <f t="shared" ca="1" si="9"/>
        <v>685.71428571428567</v>
      </c>
      <c r="P63" s="295">
        <f t="shared" ca="1" si="10"/>
        <v>857.14285714285711</v>
      </c>
    </row>
    <row r="64" spans="1:16" x14ac:dyDescent="0.3">
      <c r="A64" s="183">
        <v>8</v>
      </c>
      <c r="B64" s="294">
        <f t="shared" ca="1" si="3"/>
        <v>285.71428571428572</v>
      </c>
      <c r="C64" s="293">
        <f t="shared" ca="1" si="3"/>
        <v>571.42857142857144</v>
      </c>
      <c r="D64" s="293">
        <f t="shared" ca="1" si="3"/>
        <v>857.14285714285711</v>
      </c>
      <c r="E64" s="293">
        <f t="shared" ca="1" si="3"/>
        <v>1142.8571428571429</v>
      </c>
      <c r="F64" s="293">
        <f t="shared" ca="1" si="3"/>
        <v>1428.5714285714287</v>
      </c>
      <c r="G64" s="293">
        <f t="shared" ca="1" si="3"/>
        <v>1714.2857142857142</v>
      </c>
      <c r="H64" s="295">
        <f t="shared" ca="1" si="3"/>
        <v>2142.8571428571431</v>
      </c>
      <c r="I64" s="293"/>
      <c r="J64" s="294">
        <f t="shared" ca="1" si="4"/>
        <v>285.71428571428572</v>
      </c>
      <c r="K64" s="293">
        <f t="shared" ca="1" si="5"/>
        <v>571.42857142857144</v>
      </c>
      <c r="L64" s="293">
        <f t="shared" ca="1" si="6"/>
        <v>857.14285714285711</v>
      </c>
      <c r="M64" s="293">
        <f t="shared" ca="1" si="7"/>
        <v>1142.8571428571429</v>
      </c>
      <c r="N64" s="293">
        <f t="shared" ca="1" si="8"/>
        <v>1428.5714285714287</v>
      </c>
      <c r="O64" s="293">
        <f t="shared" ca="1" si="9"/>
        <v>1714.2857142857142</v>
      </c>
      <c r="P64" s="295">
        <f t="shared" ca="1" si="10"/>
        <v>2000</v>
      </c>
    </row>
    <row r="65" spans="1:16" x14ac:dyDescent="0.3">
      <c r="A65" s="183">
        <v>9</v>
      </c>
      <c r="B65" s="294">
        <f t="shared" ca="1" si="3"/>
        <v>285.71428571428572</v>
      </c>
      <c r="C65" s="293">
        <f t="shared" ca="1" si="3"/>
        <v>571.42857142857144</v>
      </c>
      <c r="D65" s="293">
        <f t="shared" ca="1" si="3"/>
        <v>857.14285714285711</v>
      </c>
      <c r="E65" s="293">
        <f t="shared" ca="1" si="3"/>
        <v>1142.8571428571429</v>
      </c>
      <c r="F65" s="293">
        <f t="shared" ca="1" si="3"/>
        <v>1428.5714285714287</v>
      </c>
      <c r="G65" s="293">
        <f t="shared" ca="1" si="3"/>
        <v>1714.2857142857142</v>
      </c>
      <c r="H65" s="295">
        <f t="shared" ca="1" si="3"/>
        <v>2142.8571428571431</v>
      </c>
      <c r="I65" s="293"/>
      <c r="J65" s="294">
        <f t="shared" ca="1" si="4"/>
        <v>285.71428571428572</v>
      </c>
      <c r="K65" s="293">
        <f t="shared" ca="1" si="5"/>
        <v>571.42857142857144</v>
      </c>
      <c r="L65" s="293">
        <f t="shared" ca="1" si="6"/>
        <v>857.14285714285711</v>
      </c>
      <c r="M65" s="293">
        <f t="shared" ca="1" si="7"/>
        <v>1142.8571428571429</v>
      </c>
      <c r="N65" s="293">
        <f t="shared" ca="1" si="8"/>
        <v>1428.5714285714287</v>
      </c>
      <c r="O65" s="293">
        <f t="shared" ca="1" si="9"/>
        <v>1714.2857142857142</v>
      </c>
      <c r="P65" s="295">
        <f t="shared" ca="1" si="10"/>
        <v>2142.8571428571431</v>
      </c>
    </row>
    <row r="66" spans="1:16" x14ac:dyDescent="0.3">
      <c r="A66" s="183">
        <v>10</v>
      </c>
      <c r="B66" s="294">
        <f t="shared" ca="1" si="3"/>
        <v>228.57142857142856</v>
      </c>
      <c r="C66" s="293">
        <f t="shared" ca="1" si="3"/>
        <v>457.14285714285711</v>
      </c>
      <c r="D66" s="293">
        <f t="shared" ca="1" si="3"/>
        <v>685.71428571428567</v>
      </c>
      <c r="E66" s="293">
        <f t="shared" ca="1" si="3"/>
        <v>914.28571428571422</v>
      </c>
      <c r="F66" s="293">
        <f t="shared" ca="1" si="3"/>
        <v>1142.8571428571427</v>
      </c>
      <c r="G66" s="293">
        <f t="shared" ca="1" si="3"/>
        <v>1371.4285714285713</v>
      </c>
      <c r="H66" s="295">
        <f t="shared" ca="1" si="3"/>
        <v>1714.2857142857142</v>
      </c>
      <c r="I66" s="293"/>
      <c r="J66" s="294">
        <f t="shared" ca="1" si="4"/>
        <v>228.57142857142856</v>
      </c>
      <c r="K66" s="293">
        <f t="shared" ca="1" si="5"/>
        <v>457.14285714285711</v>
      </c>
      <c r="L66" s="293">
        <f t="shared" ca="1" si="6"/>
        <v>685.71428571428567</v>
      </c>
      <c r="M66" s="293">
        <f t="shared" ca="1" si="7"/>
        <v>914.28571428571422</v>
      </c>
      <c r="N66" s="293">
        <f t="shared" ca="1" si="8"/>
        <v>1142.8571428571427</v>
      </c>
      <c r="O66" s="293">
        <f t="shared" ca="1" si="9"/>
        <v>1371.4285714285713</v>
      </c>
      <c r="P66" s="295">
        <f t="shared" ca="1" si="10"/>
        <v>1714.2857142857142</v>
      </c>
    </row>
    <row r="67" spans="1:16" x14ac:dyDescent="0.3">
      <c r="A67" s="183">
        <v>11</v>
      </c>
      <c r="B67" s="294">
        <f t="shared" ref="B67:H76" ca="1" si="11">$D33/$D$17*B$56*100</f>
        <v>114.28571428571428</v>
      </c>
      <c r="C67" s="293">
        <f t="shared" ca="1" si="11"/>
        <v>228.57142857142856</v>
      </c>
      <c r="D67" s="293">
        <f t="shared" ca="1" si="11"/>
        <v>342.85714285714283</v>
      </c>
      <c r="E67" s="293">
        <f t="shared" ca="1" si="11"/>
        <v>457.14285714285711</v>
      </c>
      <c r="F67" s="293">
        <f t="shared" ca="1" si="11"/>
        <v>571.42857142857133</v>
      </c>
      <c r="G67" s="293">
        <f t="shared" ca="1" si="11"/>
        <v>685.71428571428567</v>
      </c>
      <c r="H67" s="295">
        <f t="shared" ca="1" si="11"/>
        <v>857.14285714285711</v>
      </c>
      <c r="I67" s="293"/>
      <c r="J67" s="294">
        <f t="shared" ca="1" si="4"/>
        <v>114.28571428571428</v>
      </c>
      <c r="K67" s="293">
        <f t="shared" ca="1" si="5"/>
        <v>228.57142857142856</v>
      </c>
      <c r="L67" s="293">
        <f t="shared" ca="1" si="6"/>
        <v>342.85714285714283</v>
      </c>
      <c r="M67" s="293">
        <f t="shared" ca="1" si="7"/>
        <v>457.14285714285711</v>
      </c>
      <c r="N67" s="293">
        <f t="shared" ca="1" si="8"/>
        <v>571.42857142857133</v>
      </c>
      <c r="O67" s="293">
        <f t="shared" ca="1" si="9"/>
        <v>685.71428571428567</v>
      </c>
      <c r="P67" s="295">
        <f t="shared" ca="1" si="10"/>
        <v>857.14285714285711</v>
      </c>
    </row>
    <row r="68" spans="1:16" x14ac:dyDescent="0.3">
      <c r="A68" s="183">
        <v>12</v>
      </c>
      <c r="B68" s="294">
        <f t="shared" ca="1" si="11"/>
        <v>285.71428571428572</v>
      </c>
      <c r="C68" s="293">
        <f t="shared" ca="1" si="11"/>
        <v>571.42857142857144</v>
      </c>
      <c r="D68" s="293">
        <f t="shared" ca="1" si="11"/>
        <v>857.14285714285711</v>
      </c>
      <c r="E68" s="293">
        <f t="shared" ca="1" si="11"/>
        <v>1142.8571428571429</v>
      </c>
      <c r="F68" s="293">
        <f t="shared" ca="1" si="11"/>
        <v>1428.5714285714287</v>
      </c>
      <c r="G68" s="293">
        <f t="shared" ca="1" si="11"/>
        <v>1714.2857142857142</v>
      </c>
      <c r="H68" s="295">
        <f t="shared" ca="1" si="11"/>
        <v>2142.8571428571431</v>
      </c>
      <c r="I68" s="293"/>
      <c r="J68" s="294">
        <f t="shared" ca="1" si="4"/>
        <v>285.71428571428572</v>
      </c>
      <c r="K68" s="293">
        <f t="shared" ca="1" si="5"/>
        <v>571.42857142857144</v>
      </c>
      <c r="L68" s="293">
        <f t="shared" ca="1" si="6"/>
        <v>857.14285714285711</v>
      </c>
      <c r="M68" s="293">
        <f t="shared" ca="1" si="7"/>
        <v>1142.8571428571429</v>
      </c>
      <c r="N68" s="293">
        <f t="shared" ca="1" si="8"/>
        <v>1428.5714285714287</v>
      </c>
      <c r="O68" s="293">
        <f t="shared" ca="1" si="9"/>
        <v>1714.2857142857142</v>
      </c>
      <c r="P68" s="295">
        <f t="shared" ca="1" si="10"/>
        <v>2142.8571428571431</v>
      </c>
    </row>
    <row r="69" spans="1:16" x14ac:dyDescent="0.3">
      <c r="A69" s="183">
        <v>13</v>
      </c>
      <c r="B69" s="294">
        <f t="shared" ca="1" si="11"/>
        <v>285.71428571428572</v>
      </c>
      <c r="C69" s="293">
        <f t="shared" ca="1" si="11"/>
        <v>571.42857142857144</v>
      </c>
      <c r="D69" s="293">
        <f t="shared" ca="1" si="11"/>
        <v>857.14285714285711</v>
      </c>
      <c r="E69" s="293">
        <f t="shared" ca="1" si="11"/>
        <v>1142.8571428571429</v>
      </c>
      <c r="F69" s="293">
        <f t="shared" ca="1" si="11"/>
        <v>1428.5714285714287</v>
      </c>
      <c r="G69" s="293">
        <f t="shared" ca="1" si="11"/>
        <v>1714.2857142857142</v>
      </c>
      <c r="H69" s="295">
        <f t="shared" ca="1" si="11"/>
        <v>2142.8571428571431</v>
      </c>
      <c r="I69" s="293"/>
      <c r="J69" s="294">
        <f t="shared" ca="1" si="4"/>
        <v>285.71428571428572</v>
      </c>
      <c r="K69" s="293">
        <f t="shared" ca="1" si="5"/>
        <v>571.42857142857144</v>
      </c>
      <c r="L69" s="293">
        <f t="shared" ca="1" si="6"/>
        <v>857.14285714285711</v>
      </c>
      <c r="M69" s="293">
        <f t="shared" ca="1" si="7"/>
        <v>1142.8571428571429</v>
      </c>
      <c r="N69" s="293">
        <f t="shared" ca="1" si="8"/>
        <v>1428.5714285714287</v>
      </c>
      <c r="O69" s="293">
        <f t="shared" ca="1" si="9"/>
        <v>1714.2857142857142</v>
      </c>
      <c r="P69" s="295">
        <f t="shared" ca="1" si="10"/>
        <v>2142.8571428571431</v>
      </c>
    </row>
    <row r="70" spans="1:16" x14ac:dyDescent="0.3">
      <c r="A70" s="183">
        <v>14</v>
      </c>
      <c r="B70" s="294">
        <f t="shared" ca="1" si="11"/>
        <v>285.71428571428572</v>
      </c>
      <c r="C70" s="293">
        <f t="shared" ca="1" si="11"/>
        <v>571.42857142857144</v>
      </c>
      <c r="D70" s="293">
        <f t="shared" ca="1" si="11"/>
        <v>857.14285714285711</v>
      </c>
      <c r="E70" s="293">
        <f t="shared" ca="1" si="11"/>
        <v>1142.8571428571429</v>
      </c>
      <c r="F70" s="293">
        <f t="shared" ca="1" si="11"/>
        <v>1428.5714285714287</v>
      </c>
      <c r="G70" s="293">
        <f t="shared" ca="1" si="11"/>
        <v>1714.2857142857142</v>
      </c>
      <c r="H70" s="295">
        <f t="shared" ca="1" si="11"/>
        <v>2142.8571428571431</v>
      </c>
      <c r="I70" s="293"/>
      <c r="J70" s="294">
        <f t="shared" ca="1" si="4"/>
        <v>285.71428571428572</v>
      </c>
      <c r="K70" s="293">
        <f t="shared" ca="1" si="5"/>
        <v>571.42857142857144</v>
      </c>
      <c r="L70" s="293">
        <f t="shared" ca="1" si="6"/>
        <v>857.14285714285711</v>
      </c>
      <c r="M70" s="293">
        <f t="shared" ca="1" si="7"/>
        <v>1142.8571428571429</v>
      </c>
      <c r="N70" s="293">
        <f t="shared" ca="1" si="8"/>
        <v>1428.5714285714287</v>
      </c>
      <c r="O70" s="293">
        <f t="shared" ca="1" si="9"/>
        <v>1714.2857142857142</v>
      </c>
      <c r="P70" s="295">
        <f t="shared" ca="1" si="10"/>
        <v>2142.8571428571431</v>
      </c>
    </row>
    <row r="71" spans="1:16" x14ac:dyDescent="0.3">
      <c r="A71" s="183">
        <v>15</v>
      </c>
      <c r="B71" s="294">
        <f t="shared" ca="1" si="11"/>
        <v>114.28571428571428</v>
      </c>
      <c r="C71" s="293">
        <f t="shared" ca="1" si="11"/>
        <v>228.57142857142856</v>
      </c>
      <c r="D71" s="293">
        <f t="shared" ca="1" si="11"/>
        <v>342.85714285714283</v>
      </c>
      <c r="E71" s="293">
        <f t="shared" ca="1" si="11"/>
        <v>457.14285714285711</v>
      </c>
      <c r="F71" s="293">
        <f t="shared" ca="1" si="11"/>
        <v>571.42857142857133</v>
      </c>
      <c r="G71" s="293">
        <f t="shared" ca="1" si="11"/>
        <v>685.71428571428567</v>
      </c>
      <c r="H71" s="295">
        <f t="shared" ca="1" si="11"/>
        <v>857.14285714285711</v>
      </c>
      <c r="I71" s="293"/>
      <c r="J71" s="294">
        <f t="shared" ca="1" si="4"/>
        <v>114.28571428571428</v>
      </c>
      <c r="K71" s="293">
        <f t="shared" ca="1" si="5"/>
        <v>228.57142857142856</v>
      </c>
      <c r="L71" s="293">
        <f t="shared" ca="1" si="6"/>
        <v>342.85714285714283</v>
      </c>
      <c r="M71" s="293">
        <f t="shared" ca="1" si="7"/>
        <v>457.14285714285711</v>
      </c>
      <c r="N71" s="293">
        <f t="shared" ca="1" si="8"/>
        <v>571.42857142857133</v>
      </c>
      <c r="O71" s="293">
        <f t="shared" ca="1" si="9"/>
        <v>685.71428571428567</v>
      </c>
      <c r="P71" s="295">
        <f t="shared" ca="1" si="10"/>
        <v>857.14285714285711</v>
      </c>
    </row>
    <row r="72" spans="1:16" x14ac:dyDescent="0.3">
      <c r="A72" s="183">
        <v>16</v>
      </c>
      <c r="B72" s="294">
        <f t="shared" ca="1" si="11"/>
        <v>171.42857142857142</v>
      </c>
      <c r="C72" s="293">
        <f t="shared" ca="1" si="11"/>
        <v>342.85714285714283</v>
      </c>
      <c r="D72" s="293">
        <f t="shared" ca="1" si="11"/>
        <v>514.28571428571422</v>
      </c>
      <c r="E72" s="293">
        <f t="shared" ca="1" si="11"/>
        <v>685.71428571428567</v>
      </c>
      <c r="F72" s="293">
        <f t="shared" ca="1" si="11"/>
        <v>857.14285714285711</v>
      </c>
      <c r="G72" s="293">
        <f t="shared" ca="1" si="11"/>
        <v>1028.5714285714284</v>
      </c>
      <c r="H72" s="295">
        <f t="shared" ca="1" si="11"/>
        <v>1285.7142857142856</v>
      </c>
      <c r="I72" s="293"/>
      <c r="J72" s="294">
        <f t="shared" ca="1" si="4"/>
        <v>171.42857142857142</v>
      </c>
      <c r="K72" s="293">
        <f t="shared" ca="1" si="5"/>
        <v>342.85714285714283</v>
      </c>
      <c r="L72" s="293">
        <f t="shared" ca="1" si="6"/>
        <v>514.28571428571422</v>
      </c>
      <c r="M72" s="293">
        <f t="shared" ca="1" si="7"/>
        <v>685.71428571428567</v>
      </c>
      <c r="N72" s="293">
        <f t="shared" ca="1" si="8"/>
        <v>857.14285714285711</v>
      </c>
      <c r="O72" s="293">
        <f t="shared" ca="1" si="9"/>
        <v>1028.5714285714284</v>
      </c>
      <c r="P72" s="295">
        <f t="shared" ca="1" si="10"/>
        <v>1285.7142857142856</v>
      </c>
    </row>
    <row r="73" spans="1:16" x14ac:dyDescent="0.3">
      <c r="A73" s="183">
        <v>17</v>
      </c>
      <c r="B73" s="294">
        <f t="shared" ca="1" si="11"/>
        <v>171.42857142857142</v>
      </c>
      <c r="C73" s="293">
        <f t="shared" ca="1" si="11"/>
        <v>342.85714285714283</v>
      </c>
      <c r="D73" s="293">
        <f t="shared" ca="1" si="11"/>
        <v>514.28571428571422</v>
      </c>
      <c r="E73" s="293">
        <f t="shared" ca="1" si="11"/>
        <v>685.71428571428567</v>
      </c>
      <c r="F73" s="293">
        <f t="shared" ca="1" si="11"/>
        <v>857.14285714285711</v>
      </c>
      <c r="G73" s="293">
        <f t="shared" ca="1" si="11"/>
        <v>1028.5714285714284</v>
      </c>
      <c r="H73" s="295">
        <f t="shared" ca="1" si="11"/>
        <v>1285.7142857142856</v>
      </c>
      <c r="I73" s="293"/>
      <c r="J73" s="294">
        <f t="shared" ca="1" si="4"/>
        <v>171.42857142857142</v>
      </c>
      <c r="K73" s="293">
        <f t="shared" ca="1" si="5"/>
        <v>342.85714285714283</v>
      </c>
      <c r="L73" s="293">
        <f t="shared" ca="1" si="6"/>
        <v>514.28571428571422</v>
      </c>
      <c r="M73" s="293">
        <f t="shared" ca="1" si="7"/>
        <v>685.71428571428567</v>
      </c>
      <c r="N73" s="293">
        <f t="shared" ca="1" si="8"/>
        <v>857.14285714285711</v>
      </c>
      <c r="O73" s="293">
        <f t="shared" ca="1" si="9"/>
        <v>1028.5714285714284</v>
      </c>
      <c r="P73" s="295">
        <f t="shared" ca="1" si="10"/>
        <v>1285.7142857142856</v>
      </c>
    </row>
    <row r="74" spans="1:16" x14ac:dyDescent="0.3">
      <c r="A74" s="183">
        <v>18</v>
      </c>
      <c r="B74" s="294">
        <f t="shared" ca="1" si="11"/>
        <v>171.42857142857142</v>
      </c>
      <c r="C74" s="293">
        <f t="shared" ca="1" si="11"/>
        <v>342.85714285714283</v>
      </c>
      <c r="D74" s="293">
        <f t="shared" ca="1" si="11"/>
        <v>514.28571428571422</v>
      </c>
      <c r="E74" s="293">
        <f t="shared" ca="1" si="11"/>
        <v>685.71428571428567</v>
      </c>
      <c r="F74" s="293">
        <f t="shared" ca="1" si="11"/>
        <v>857.14285714285711</v>
      </c>
      <c r="G74" s="293">
        <f t="shared" ca="1" si="11"/>
        <v>1028.5714285714284</v>
      </c>
      <c r="H74" s="295">
        <f t="shared" ca="1" si="11"/>
        <v>1285.7142857142856</v>
      </c>
      <c r="I74" s="293"/>
      <c r="J74" s="294">
        <f t="shared" ca="1" si="4"/>
        <v>171.42857142857142</v>
      </c>
      <c r="K74" s="293">
        <f t="shared" ca="1" si="5"/>
        <v>342.85714285714283</v>
      </c>
      <c r="L74" s="293">
        <f t="shared" ca="1" si="6"/>
        <v>514.28571428571422</v>
      </c>
      <c r="M74" s="293">
        <f t="shared" ca="1" si="7"/>
        <v>685.71428571428567</v>
      </c>
      <c r="N74" s="293">
        <f t="shared" ca="1" si="8"/>
        <v>857.14285714285711</v>
      </c>
      <c r="O74" s="293">
        <f t="shared" ca="1" si="9"/>
        <v>1028.5714285714284</v>
      </c>
      <c r="P74" s="295">
        <f t="shared" ca="1" si="10"/>
        <v>1285.7142857142856</v>
      </c>
    </row>
    <row r="75" spans="1:16" x14ac:dyDescent="0.3">
      <c r="A75" s="183">
        <v>19</v>
      </c>
      <c r="B75" s="294">
        <f t="shared" ca="1" si="11"/>
        <v>57.142857142857139</v>
      </c>
      <c r="C75" s="293">
        <f t="shared" ca="1" si="11"/>
        <v>114.28571428571428</v>
      </c>
      <c r="D75" s="293">
        <f t="shared" ca="1" si="11"/>
        <v>171.42857142857142</v>
      </c>
      <c r="E75" s="293">
        <f t="shared" ca="1" si="11"/>
        <v>228.57142857142856</v>
      </c>
      <c r="F75" s="293">
        <f t="shared" ca="1" si="11"/>
        <v>285.71428571428567</v>
      </c>
      <c r="G75" s="293">
        <f t="shared" ca="1" si="11"/>
        <v>342.85714285714283</v>
      </c>
      <c r="H75" s="295">
        <f t="shared" ca="1" si="11"/>
        <v>428.57142857142856</v>
      </c>
      <c r="I75" s="293"/>
      <c r="J75" s="294">
        <f t="shared" ca="1" si="4"/>
        <v>57.142857142857139</v>
      </c>
      <c r="K75" s="293">
        <f t="shared" ca="1" si="5"/>
        <v>114.28571428571428</v>
      </c>
      <c r="L75" s="293">
        <f t="shared" ca="1" si="6"/>
        <v>171.42857142857142</v>
      </c>
      <c r="M75" s="293">
        <f t="shared" ca="1" si="7"/>
        <v>228.57142857142856</v>
      </c>
      <c r="N75" s="293">
        <f t="shared" ca="1" si="8"/>
        <v>285.71428571428567</v>
      </c>
      <c r="O75" s="293">
        <f t="shared" ca="1" si="9"/>
        <v>342.85714285714283</v>
      </c>
      <c r="P75" s="295">
        <f t="shared" ca="1" si="10"/>
        <v>428.57142857142856</v>
      </c>
    </row>
    <row r="76" spans="1:16" x14ac:dyDescent="0.3">
      <c r="A76" s="183">
        <v>20</v>
      </c>
      <c r="B76" s="294">
        <f t="shared" ca="1" si="11"/>
        <v>228.57142857142856</v>
      </c>
      <c r="C76" s="293">
        <f t="shared" ca="1" si="11"/>
        <v>457.14285714285711</v>
      </c>
      <c r="D76" s="293">
        <f t="shared" ca="1" si="11"/>
        <v>685.71428571428567</v>
      </c>
      <c r="E76" s="293">
        <f t="shared" ca="1" si="11"/>
        <v>914.28571428571422</v>
      </c>
      <c r="F76" s="293">
        <f t="shared" ca="1" si="11"/>
        <v>1142.8571428571427</v>
      </c>
      <c r="G76" s="293">
        <f t="shared" ca="1" si="11"/>
        <v>1371.4285714285713</v>
      </c>
      <c r="H76" s="295">
        <f t="shared" ca="1" si="11"/>
        <v>1714.2857142857142</v>
      </c>
      <c r="I76" s="293"/>
      <c r="J76" s="294">
        <f t="shared" ca="1" si="4"/>
        <v>228.57142857142856</v>
      </c>
      <c r="K76" s="293">
        <f t="shared" ca="1" si="5"/>
        <v>457.14285714285711</v>
      </c>
      <c r="L76" s="293">
        <f t="shared" ca="1" si="6"/>
        <v>685.71428571428567</v>
      </c>
      <c r="M76" s="293">
        <f t="shared" ca="1" si="7"/>
        <v>914.28571428571422</v>
      </c>
      <c r="N76" s="293">
        <f t="shared" ca="1" si="8"/>
        <v>1142.8571428571427</v>
      </c>
      <c r="O76" s="293">
        <f t="shared" ca="1" si="9"/>
        <v>1371.4285714285713</v>
      </c>
      <c r="P76" s="295">
        <f t="shared" ca="1" si="10"/>
        <v>1714.2857142857142</v>
      </c>
    </row>
    <row r="77" spans="1:16" x14ac:dyDescent="0.3">
      <c r="A77" s="183">
        <v>21</v>
      </c>
      <c r="B77" s="294">
        <f t="shared" ref="B77:H86" ca="1" si="12">$D43/$D$17*B$56*100</f>
        <v>114.28571428571428</v>
      </c>
      <c r="C77" s="293">
        <f t="shared" ca="1" si="12"/>
        <v>228.57142857142856</v>
      </c>
      <c r="D77" s="293">
        <f t="shared" ca="1" si="12"/>
        <v>342.85714285714283</v>
      </c>
      <c r="E77" s="293">
        <f t="shared" ca="1" si="12"/>
        <v>457.14285714285711</v>
      </c>
      <c r="F77" s="293">
        <f t="shared" ca="1" si="12"/>
        <v>571.42857142857133</v>
      </c>
      <c r="G77" s="293">
        <f t="shared" ca="1" si="12"/>
        <v>685.71428571428567</v>
      </c>
      <c r="H77" s="295">
        <f t="shared" ca="1" si="12"/>
        <v>857.14285714285711</v>
      </c>
      <c r="I77" s="293"/>
      <c r="J77" s="294">
        <f t="shared" ca="1" si="4"/>
        <v>114.28571428571428</v>
      </c>
      <c r="K77" s="293">
        <f t="shared" ca="1" si="5"/>
        <v>228.57142857142856</v>
      </c>
      <c r="L77" s="293">
        <f t="shared" ca="1" si="6"/>
        <v>342.85714285714283</v>
      </c>
      <c r="M77" s="293">
        <f t="shared" ca="1" si="7"/>
        <v>457.14285714285711</v>
      </c>
      <c r="N77" s="293">
        <f t="shared" ca="1" si="8"/>
        <v>571.42857142857133</v>
      </c>
      <c r="O77" s="293">
        <f t="shared" ca="1" si="9"/>
        <v>685.71428571428567</v>
      </c>
      <c r="P77" s="295">
        <f t="shared" ca="1" si="10"/>
        <v>857.14285714285711</v>
      </c>
    </row>
    <row r="78" spans="1:16" x14ac:dyDescent="0.3">
      <c r="A78" s="183">
        <v>22</v>
      </c>
      <c r="B78" s="294">
        <f t="shared" ca="1" si="12"/>
        <v>228.57142857142856</v>
      </c>
      <c r="C78" s="293">
        <f t="shared" ca="1" si="12"/>
        <v>457.14285714285711</v>
      </c>
      <c r="D78" s="293">
        <f t="shared" ca="1" si="12"/>
        <v>685.71428571428567</v>
      </c>
      <c r="E78" s="293">
        <f t="shared" ca="1" si="12"/>
        <v>914.28571428571422</v>
      </c>
      <c r="F78" s="293">
        <f t="shared" ca="1" si="12"/>
        <v>1142.8571428571427</v>
      </c>
      <c r="G78" s="293">
        <f t="shared" ca="1" si="12"/>
        <v>1371.4285714285713</v>
      </c>
      <c r="H78" s="295">
        <f t="shared" ca="1" si="12"/>
        <v>1714.2857142857142</v>
      </c>
      <c r="I78" s="293"/>
      <c r="J78" s="294">
        <f t="shared" ca="1" si="4"/>
        <v>228.57142857142856</v>
      </c>
      <c r="K78" s="293">
        <f t="shared" ca="1" si="5"/>
        <v>457.14285714285711</v>
      </c>
      <c r="L78" s="293">
        <f t="shared" ca="1" si="6"/>
        <v>685.71428571428567</v>
      </c>
      <c r="M78" s="293">
        <f t="shared" ca="1" si="7"/>
        <v>914.28571428571422</v>
      </c>
      <c r="N78" s="293">
        <f t="shared" ca="1" si="8"/>
        <v>1142.8571428571427</v>
      </c>
      <c r="O78" s="293">
        <f t="shared" ca="1" si="9"/>
        <v>1371.4285714285713</v>
      </c>
      <c r="P78" s="295">
        <f t="shared" ca="1" si="10"/>
        <v>1714.2857142857142</v>
      </c>
    </row>
    <row r="79" spans="1:16" x14ac:dyDescent="0.3">
      <c r="A79" s="183">
        <v>23</v>
      </c>
      <c r="B79" s="294">
        <f t="shared" ca="1" si="12"/>
        <v>285.71428571428572</v>
      </c>
      <c r="C79" s="293">
        <f t="shared" ca="1" si="12"/>
        <v>571.42857142857144</v>
      </c>
      <c r="D79" s="293">
        <f t="shared" ca="1" si="12"/>
        <v>857.14285714285711</v>
      </c>
      <c r="E79" s="293">
        <f t="shared" ca="1" si="12"/>
        <v>1142.8571428571429</v>
      </c>
      <c r="F79" s="293">
        <f t="shared" ca="1" si="12"/>
        <v>1428.5714285714287</v>
      </c>
      <c r="G79" s="293">
        <f t="shared" ca="1" si="12"/>
        <v>1714.2857142857142</v>
      </c>
      <c r="H79" s="295">
        <f t="shared" ca="1" si="12"/>
        <v>2142.8571428571431</v>
      </c>
      <c r="I79" s="293"/>
      <c r="J79" s="294">
        <f t="shared" ca="1" si="4"/>
        <v>285.71428571428572</v>
      </c>
      <c r="K79" s="293">
        <f t="shared" ca="1" si="5"/>
        <v>571.42857142857144</v>
      </c>
      <c r="L79" s="293">
        <f t="shared" ca="1" si="6"/>
        <v>857.14285714285711</v>
      </c>
      <c r="M79" s="293">
        <f t="shared" ca="1" si="7"/>
        <v>1142.8571428571429</v>
      </c>
      <c r="N79" s="293">
        <f t="shared" ca="1" si="8"/>
        <v>1428.5714285714287</v>
      </c>
      <c r="O79" s="293">
        <f t="shared" ca="1" si="9"/>
        <v>1714.2857142857142</v>
      </c>
      <c r="P79" s="295">
        <f t="shared" ca="1" si="10"/>
        <v>2142.8571428571431</v>
      </c>
    </row>
    <row r="80" spans="1:16" x14ac:dyDescent="0.3">
      <c r="A80" s="183">
        <v>24</v>
      </c>
      <c r="B80" s="294">
        <f t="shared" ca="1" si="12"/>
        <v>342.85714285714283</v>
      </c>
      <c r="C80" s="293">
        <f t="shared" ca="1" si="12"/>
        <v>685.71428571428567</v>
      </c>
      <c r="D80" s="293">
        <f t="shared" ca="1" si="12"/>
        <v>1028.5714285714284</v>
      </c>
      <c r="E80" s="293">
        <f t="shared" ca="1" si="12"/>
        <v>1371.4285714285713</v>
      </c>
      <c r="F80" s="293">
        <f t="shared" ca="1" si="12"/>
        <v>1714.2857142857142</v>
      </c>
      <c r="G80" s="293">
        <f t="shared" ca="1" si="12"/>
        <v>2057.1428571428569</v>
      </c>
      <c r="H80" s="295">
        <f t="shared" ca="1" si="12"/>
        <v>2571.4285714285711</v>
      </c>
      <c r="I80" s="293"/>
      <c r="J80" s="294">
        <f t="shared" ca="1" si="4"/>
        <v>342.85714285714283</v>
      </c>
      <c r="K80" s="293">
        <f t="shared" ca="1" si="5"/>
        <v>685.71428571428567</v>
      </c>
      <c r="L80" s="293">
        <f t="shared" ca="1" si="6"/>
        <v>1028.5714285714284</v>
      </c>
      <c r="M80" s="293">
        <f t="shared" ca="1" si="7"/>
        <v>1371.4285714285713</v>
      </c>
      <c r="N80" s="293">
        <f t="shared" ca="1" si="8"/>
        <v>1714.2857142857142</v>
      </c>
      <c r="O80" s="293">
        <f t="shared" ca="1" si="9"/>
        <v>2057.1428571428569</v>
      </c>
      <c r="P80" s="295">
        <f t="shared" ca="1" si="10"/>
        <v>2250</v>
      </c>
    </row>
    <row r="81" spans="1:16" x14ac:dyDescent="0.3">
      <c r="A81" s="183">
        <v>25</v>
      </c>
      <c r="B81" s="294">
        <f t="shared" ca="1" si="12"/>
        <v>228.57142857142856</v>
      </c>
      <c r="C81" s="293">
        <f t="shared" ca="1" si="12"/>
        <v>457.14285714285711</v>
      </c>
      <c r="D81" s="293">
        <f t="shared" ca="1" si="12"/>
        <v>685.71428571428567</v>
      </c>
      <c r="E81" s="293">
        <f t="shared" ca="1" si="12"/>
        <v>914.28571428571422</v>
      </c>
      <c r="F81" s="293">
        <f t="shared" ca="1" si="12"/>
        <v>1142.8571428571427</v>
      </c>
      <c r="G81" s="293">
        <f t="shared" ca="1" si="12"/>
        <v>1371.4285714285713</v>
      </c>
      <c r="H81" s="295">
        <f t="shared" ca="1" si="12"/>
        <v>1714.2857142857142</v>
      </c>
      <c r="I81" s="293"/>
      <c r="J81" s="294">
        <f t="shared" ca="1" si="4"/>
        <v>228.57142857142856</v>
      </c>
      <c r="K81" s="293">
        <f t="shared" ca="1" si="5"/>
        <v>457.14285714285711</v>
      </c>
      <c r="L81" s="293">
        <f t="shared" ca="1" si="6"/>
        <v>685.71428571428567</v>
      </c>
      <c r="M81" s="293">
        <f t="shared" ca="1" si="7"/>
        <v>914.28571428571422</v>
      </c>
      <c r="N81" s="293">
        <f t="shared" ca="1" si="8"/>
        <v>1142.8571428571427</v>
      </c>
      <c r="O81" s="293">
        <f t="shared" ca="1" si="9"/>
        <v>1371.4285714285713</v>
      </c>
      <c r="P81" s="295">
        <f t="shared" ca="1" si="10"/>
        <v>1714.2857142857142</v>
      </c>
    </row>
    <row r="82" spans="1:16" x14ac:dyDescent="0.3">
      <c r="A82" s="183">
        <v>26</v>
      </c>
      <c r="B82" s="294">
        <f t="shared" ca="1" si="12"/>
        <v>57.142857142857139</v>
      </c>
      <c r="C82" s="293">
        <f t="shared" ca="1" si="12"/>
        <v>114.28571428571428</v>
      </c>
      <c r="D82" s="293">
        <f t="shared" ca="1" si="12"/>
        <v>171.42857142857142</v>
      </c>
      <c r="E82" s="293">
        <f t="shared" ca="1" si="12"/>
        <v>228.57142857142856</v>
      </c>
      <c r="F82" s="293">
        <f t="shared" ca="1" si="12"/>
        <v>285.71428571428567</v>
      </c>
      <c r="G82" s="293">
        <f t="shared" ca="1" si="12"/>
        <v>342.85714285714283</v>
      </c>
      <c r="H82" s="295">
        <f t="shared" ca="1" si="12"/>
        <v>428.57142857142856</v>
      </c>
      <c r="I82" s="293"/>
      <c r="J82" s="294">
        <f t="shared" ca="1" si="4"/>
        <v>57.142857142857139</v>
      </c>
      <c r="K82" s="293">
        <f t="shared" ca="1" si="5"/>
        <v>114.28571428571428</v>
      </c>
      <c r="L82" s="293">
        <f t="shared" ca="1" si="6"/>
        <v>171.42857142857142</v>
      </c>
      <c r="M82" s="293">
        <f t="shared" ca="1" si="7"/>
        <v>228.57142857142856</v>
      </c>
      <c r="N82" s="293">
        <f t="shared" ca="1" si="8"/>
        <v>285.71428571428567</v>
      </c>
      <c r="O82" s="293">
        <f t="shared" ca="1" si="9"/>
        <v>342.85714285714283</v>
      </c>
      <c r="P82" s="295">
        <f t="shared" ca="1" si="10"/>
        <v>428.57142857142856</v>
      </c>
    </row>
    <row r="83" spans="1:16" x14ac:dyDescent="0.3">
      <c r="A83" s="183">
        <v>27</v>
      </c>
      <c r="B83" s="294">
        <f t="shared" ca="1" si="12"/>
        <v>228.57142857142856</v>
      </c>
      <c r="C83" s="293">
        <f t="shared" ca="1" si="12"/>
        <v>457.14285714285711</v>
      </c>
      <c r="D83" s="293">
        <f t="shared" ca="1" si="12"/>
        <v>685.71428571428567</v>
      </c>
      <c r="E83" s="293">
        <f t="shared" ca="1" si="12"/>
        <v>914.28571428571422</v>
      </c>
      <c r="F83" s="293">
        <f t="shared" ca="1" si="12"/>
        <v>1142.8571428571427</v>
      </c>
      <c r="G83" s="293">
        <f t="shared" ca="1" si="12"/>
        <v>1371.4285714285713</v>
      </c>
      <c r="H83" s="295">
        <f t="shared" ca="1" si="12"/>
        <v>1714.2857142857142</v>
      </c>
      <c r="I83" s="293"/>
      <c r="J83" s="294">
        <f t="shared" ca="1" si="4"/>
        <v>228.57142857142856</v>
      </c>
      <c r="K83" s="293">
        <f t="shared" ca="1" si="5"/>
        <v>457.14285714285711</v>
      </c>
      <c r="L83" s="293">
        <f t="shared" ca="1" si="6"/>
        <v>685.71428571428567</v>
      </c>
      <c r="M83" s="293">
        <f t="shared" ca="1" si="7"/>
        <v>914.28571428571422</v>
      </c>
      <c r="N83" s="293">
        <f t="shared" ca="1" si="8"/>
        <v>1142.8571428571427</v>
      </c>
      <c r="O83" s="293">
        <f t="shared" ca="1" si="9"/>
        <v>1371.4285714285713</v>
      </c>
      <c r="P83" s="295">
        <f t="shared" ca="1" si="10"/>
        <v>1714.2857142857142</v>
      </c>
    </row>
    <row r="84" spans="1:16" x14ac:dyDescent="0.3">
      <c r="A84" s="183">
        <v>28</v>
      </c>
      <c r="B84" s="294">
        <f t="shared" ca="1" si="12"/>
        <v>285.71428571428572</v>
      </c>
      <c r="C84" s="293">
        <f t="shared" ca="1" si="12"/>
        <v>571.42857142857144</v>
      </c>
      <c r="D84" s="293">
        <f t="shared" ca="1" si="12"/>
        <v>857.14285714285711</v>
      </c>
      <c r="E84" s="293">
        <f t="shared" ca="1" si="12"/>
        <v>1142.8571428571429</v>
      </c>
      <c r="F84" s="293">
        <f t="shared" ca="1" si="12"/>
        <v>1428.5714285714287</v>
      </c>
      <c r="G84" s="293">
        <f t="shared" ca="1" si="12"/>
        <v>1714.2857142857142</v>
      </c>
      <c r="H84" s="295">
        <f t="shared" ca="1" si="12"/>
        <v>2142.8571428571431</v>
      </c>
      <c r="I84" s="293"/>
      <c r="J84" s="294">
        <f t="shared" ca="1" si="4"/>
        <v>285.71428571428572</v>
      </c>
      <c r="K84" s="293">
        <f t="shared" ca="1" si="5"/>
        <v>571.42857142857144</v>
      </c>
      <c r="L84" s="293">
        <f t="shared" ca="1" si="6"/>
        <v>857.14285714285711</v>
      </c>
      <c r="M84" s="293">
        <f t="shared" ca="1" si="7"/>
        <v>1142.8571428571429</v>
      </c>
      <c r="N84" s="293">
        <f t="shared" ca="1" si="8"/>
        <v>1428.5714285714287</v>
      </c>
      <c r="O84" s="293">
        <f t="shared" ca="1" si="9"/>
        <v>1714.2857142857142</v>
      </c>
      <c r="P84" s="295">
        <f t="shared" ca="1" si="10"/>
        <v>2142.8571428571431</v>
      </c>
    </row>
    <row r="85" spans="1:16" x14ac:dyDescent="0.3">
      <c r="A85" s="183">
        <v>29</v>
      </c>
      <c r="B85" s="294">
        <f t="shared" ca="1" si="12"/>
        <v>114.28571428571428</v>
      </c>
      <c r="C85" s="293">
        <f t="shared" ca="1" si="12"/>
        <v>228.57142857142856</v>
      </c>
      <c r="D85" s="293">
        <f t="shared" ca="1" si="12"/>
        <v>342.85714285714283</v>
      </c>
      <c r="E85" s="293">
        <f t="shared" ca="1" si="12"/>
        <v>457.14285714285711</v>
      </c>
      <c r="F85" s="293">
        <f t="shared" ca="1" si="12"/>
        <v>571.42857142857133</v>
      </c>
      <c r="G85" s="293">
        <f t="shared" ca="1" si="12"/>
        <v>685.71428571428567</v>
      </c>
      <c r="H85" s="295">
        <f t="shared" ca="1" si="12"/>
        <v>857.14285714285711</v>
      </c>
      <c r="I85" s="293"/>
      <c r="J85" s="294">
        <f t="shared" ca="1" si="4"/>
        <v>114.28571428571428</v>
      </c>
      <c r="K85" s="293">
        <f t="shared" ca="1" si="5"/>
        <v>228.57142857142856</v>
      </c>
      <c r="L85" s="293">
        <f t="shared" ca="1" si="6"/>
        <v>342.85714285714283</v>
      </c>
      <c r="M85" s="293">
        <f t="shared" ca="1" si="7"/>
        <v>457.14285714285711</v>
      </c>
      <c r="N85" s="293">
        <f t="shared" ca="1" si="8"/>
        <v>571.42857142857133</v>
      </c>
      <c r="O85" s="293">
        <f t="shared" ca="1" si="9"/>
        <v>685.71428571428567</v>
      </c>
      <c r="P85" s="295">
        <f t="shared" ca="1" si="10"/>
        <v>857.14285714285711</v>
      </c>
    </row>
    <row r="86" spans="1:16" ht="15" thickBot="1" x14ac:dyDescent="0.35">
      <c r="A86" s="183">
        <v>30</v>
      </c>
      <c r="B86" s="296">
        <f t="shared" ca="1" si="12"/>
        <v>114.28571428571428</v>
      </c>
      <c r="C86" s="297">
        <f t="shared" ca="1" si="12"/>
        <v>228.57142857142856</v>
      </c>
      <c r="D86" s="297">
        <f t="shared" ca="1" si="12"/>
        <v>342.85714285714283</v>
      </c>
      <c r="E86" s="297">
        <f t="shared" ca="1" si="12"/>
        <v>457.14285714285711</v>
      </c>
      <c r="F86" s="297">
        <f t="shared" ca="1" si="12"/>
        <v>571.42857142857133</v>
      </c>
      <c r="G86" s="297">
        <f t="shared" ca="1" si="12"/>
        <v>685.71428571428567</v>
      </c>
      <c r="H86" s="298">
        <f t="shared" ca="1" si="12"/>
        <v>857.14285714285711</v>
      </c>
      <c r="I86" s="293"/>
      <c r="J86" s="296">
        <f t="shared" ca="1" si="4"/>
        <v>114.28571428571428</v>
      </c>
      <c r="K86" s="297">
        <f t="shared" ca="1" si="5"/>
        <v>228.57142857142856</v>
      </c>
      <c r="L86" s="297">
        <f t="shared" ca="1" si="6"/>
        <v>342.85714285714283</v>
      </c>
      <c r="M86" s="297">
        <f t="shared" ca="1" si="7"/>
        <v>457.14285714285711</v>
      </c>
      <c r="N86" s="297">
        <f t="shared" ca="1" si="8"/>
        <v>571.42857142857133</v>
      </c>
      <c r="O86" s="297">
        <f t="shared" ca="1" si="9"/>
        <v>685.71428571428567</v>
      </c>
      <c r="P86" s="298">
        <f t="shared" ca="1" si="10"/>
        <v>857.14285714285711</v>
      </c>
    </row>
    <row r="87" spans="1:16" x14ac:dyDescent="0.3">
      <c r="A87" s="183"/>
      <c r="B87" s="183"/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</row>
    <row r="88" spans="1:16" x14ac:dyDescent="0.3">
      <c r="A88" s="151"/>
      <c r="B88" s="252" t="s">
        <v>166</v>
      </c>
      <c r="C88" s="252"/>
      <c r="D88" s="252"/>
      <c r="E88" s="252"/>
      <c r="F88" s="252"/>
      <c r="G88" s="252"/>
      <c r="H88" s="252"/>
      <c r="I88" s="151"/>
      <c r="J88" s="151"/>
      <c r="K88" s="151"/>
      <c r="L88" s="151"/>
      <c r="M88" s="151"/>
      <c r="N88" s="151"/>
      <c r="O88" s="151"/>
      <c r="P88" s="151"/>
    </row>
    <row r="89" spans="1:16" ht="15" thickBot="1" x14ac:dyDescent="0.35">
      <c r="A89" s="151"/>
      <c r="B89" s="233">
        <v>4</v>
      </c>
      <c r="C89" s="233">
        <v>8</v>
      </c>
      <c r="D89" s="233">
        <v>12</v>
      </c>
      <c r="E89" s="233">
        <v>16</v>
      </c>
      <c r="F89" s="233">
        <v>20</v>
      </c>
      <c r="G89" s="233">
        <v>24</v>
      </c>
      <c r="H89" s="233">
        <v>30</v>
      </c>
      <c r="I89" s="151"/>
      <c r="J89" s="151"/>
      <c r="K89" s="151"/>
      <c r="L89" s="151"/>
      <c r="M89" s="151"/>
      <c r="N89" s="151"/>
      <c r="O89" s="151"/>
      <c r="P89" s="151"/>
    </row>
    <row r="90" spans="1:16" x14ac:dyDescent="0.3">
      <c r="A90" s="151"/>
      <c r="B90" s="299">
        <f t="shared" ref="B90:B119" ca="1" si="13">J57*$J23</f>
        <v>2742.8571428571427</v>
      </c>
      <c r="C90" s="300">
        <f t="shared" ref="C90:C119" ca="1" si="14">K57*$J23</f>
        <v>5485.7142857142853</v>
      </c>
      <c r="D90" s="300">
        <f t="shared" ref="D90:D119" ca="1" si="15">L57*$J23</f>
        <v>8228.5714285714275</v>
      </c>
      <c r="E90" s="300">
        <f t="shared" ref="E90:E119" ca="1" si="16">M57*$J23</f>
        <v>10971.428571428571</v>
      </c>
      <c r="F90" s="300">
        <f t="shared" ref="F90:F119" ca="1" si="17">N57*$J23</f>
        <v>13714.285714285712</v>
      </c>
      <c r="G90" s="300">
        <f t="shared" ref="G90:G119" ca="1" si="18">O57*$J23</f>
        <v>16457.142857142855</v>
      </c>
      <c r="H90" s="301">
        <f t="shared" ref="H90:H119" ca="1" si="19">P57*$J23</f>
        <v>20571.428571428572</v>
      </c>
      <c r="I90" s="151"/>
      <c r="J90" s="151"/>
      <c r="K90" s="151"/>
      <c r="L90" s="151"/>
      <c r="M90" s="151"/>
      <c r="N90" s="151"/>
      <c r="O90" s="151"/>
      <c r="P90" s="151"/>
    </row>
    <row r="91" spans="1:16" x14ac:dyDescent="0.3">
      <c r="A91" s="151"/>
      <c r="B91" s="302">
        <f t="shared" ca="1" si="13"/>
        <v>3885.7142857142853</v>
      </c>
      <c r="C91" s="303">
        <f t="shared" ca="1" si="14"/>
        <v>7771.4285714285706</v>
      </c>
      <c r="D91" s="303">
        <f t="shared" ca="1" si="15"/>
        <v>11657.142857142857</v>
      </c>
      <c r="E91" s="303">
        <f t="shared" ca="1" si="16"/>
        <v>15542.857142857141</v>
      </c>
      <c r="F91" s="303">
        <f t="shared" ca="1" si="17"/>
        <v>19428.571428571424</v>
      </c>
      <c r="G91" s="303">
        <f t="shared" ca="1" si="18"/>
        <v>23314.285714285714</v>
      </c>
      <c r="H91" s="304">
        <f t="shared" ca="1" si="19"/>
        <v>29142.857142857141</v>
      </c>
      <c r="I91" s="151"/>
      <c r="J91" s="151"/>
      <c r="K91" s="151"/>
      <c r="L91" s="151"/>
      <c r="M91" s="151"/>
      <c r="N91" s="151"/>
      <c r="O91" s="151"/>
      <c r="P91" s="151"/>
    </row>
    <row r="92" spans="1:16" x14ac:dyDescent="0.3">
      <c r="A92" s="151"/>
      <c r="B92" s="302">
        <f t="shared" ca="1" si="13"/>
        <v>11428.571428571429</v>
      </c>
      <c r="C92" s="303">
        <f t="shared" ca="1" si="14"/>
        <v>22857.142857142859</v>
      </c>
      <c r="D92" s="303">
        <f t="shared" ca="1" si="15"/>
        <v>34285.714285714283</v>
      </c>
      <c r="E92" s="303">
        <f t="shared" ca="1" si="16"/>
        <v>45714.285714285717</v>
      </c>
      <c r="F92" s="303">
        <f t="shared" ca="1" si="17"/>
        <v>57142.857142857145</v>
      </c>
      <c r="G92" s="303">
        <f t="shared" ca="1" si="18"/>
        <v>68571.428571428565</v>
      </c>
      <c r="H92" s="304">
        <f t="shared" ca="1" si="19"/>
        <v>85714.285714285725</v>
      </c>
      <c r="I92" s="151"/>
      <c r="J92" s="151"/>
      <c r="K92" s="151"/>
      <c r="L92" s="151"/>
      <c r="M92" s="151"/>
      <c r="N92" s="151"/>
      <c r="O92" s="151"/>
      <c r="P92" s="151"/>
    </row>
    <row r="93" spans="1:16" x14ac:dyDescent="0.3">
      <c r="A93" s="151"/>
      <c r="B93" s="302">
        <f t="shared" ca="1" si="13"/>
        <v>5485.7142857142853</v>
      </c>
      <c r="C93" s="303">
        <f t="shared" ca="1" si="14"/>
        <v>10971.428571428571</v>
      </c>
      <c r="D93" s="303">
        <f t="shared" ca="1" si="15"/>
        <v>16457.142857142855</v>
      </c>
      <c r="E93" s="303">
        <f t="shared" ca="1" si="16"/>
        <v>21942.857142857141</v>
      </c>
      <c r="F93" s="303">
        <f t="shared" ca="1" si="17"/>
        <v>27428.571428571424</v>
      </c>
      <c r="G93" s="303">
        <f t="shared" ca="1" si="18"/>
        <v>32914.28571428571</v>
      </c>
      <c r="H93" s="304">
        <f t="shared" ca="1" si="19"/>
        <v>41142.857142857145</v>
      </c>
      <c r="I93" s="151"/>
      <c r="J93" s="151"/>
      <c r="K93" s="151"/>
      <c r="L93" s="151"/>
      <c r="M93" s="151"/>
      <c r="N93" s="151"/>
      <c r="O93" s="151"/>
      <c r="P93" s="151"/>
    </row>
    <row r="94" spans="1:16" x14ac:dyDescent="0.3">
      <c r="A94" s="151"/>
      <c r="B94" s="302">
        <f t="shared" ca="1" si="13"/>
        <v>5828.5714285714284</v>
      </c>
      <c r="C94" s="303">
        <f t="shared" ca="1" si="14"/>
        <v>11657.142857142857</v>
      </c>
      <c r="D94" s="303">
        <f t="shared" ca="1" si="15"/>
        <v>17485.714285714283</v>
      </c>
      <c r="E94" s="303">
        <f t="shared" ca="1" si="16"/>
        <v>23314.285714285714</v>
      </c>
      <c r="F94" s="303">
        <f t="shared" ca="1" si="17"/>
        <v>29142.857142857141</v>
      </c>
      <c r="G94" s="303">
        <f t="shared" ca="1" si="18"/>
        <v>34971.428571428565</v>
      </c>
      <c r="H94" s="304">
        <f t="shared" ca="1" si="19"/>
        <v>43714.28571428571</v>
      </c>
      <c r="I94" s="151"/>
      <c r="J94" s="151"/>
      <c r="K94" s="151"/>
      <c r="L94" s="151"/>
      <c r="M94" s="151"/>
      <c r="N94" s="151"/>
      <c r="O94" s="151"/>
      <c r="P94" s="151"/>
    </row>
    <row r="95" spans="1:16" x14ac:dyDescent="0.3">
      <c r="A95" s="151"/>
      <c r="B95" s="302">
        <f t="shared" ca="1" si="13"/>
        <v>6857.1428571428569</v>
      </c>
      <c r="C95" s="303">
        <f t="shared" ca="1" si="14"/>
        <v>13714.285714285714</v>
      </c>
      <c r="D95" s="303">
        <f t="shared" ca="1" si="15"/>
        <v>20571.428571428569</v>
      </c>
      <c r="E95" s="303">
        <f t="shared" ca="1" si="16"/>
        <v>27428.571428571428</v>
      </c>
      <c r="F95" s="303">
        <f t="shared" ca="1" si="17"/>
        <v>34285.714285714283</v>
      </c>
      <c r="G95" s="303">
        <f t="shared" ca="1" si="18"/>
        <v>41142.857142857138</v>
      </c>
      <c r="H95" s="304">
        <f t="shared" ca="1" si="19"/>
        <v>51428.571428571428</v>
      </c>
      <c r="I95" s="151"/>
      <c r="J95" s="151"/>
      <c r="K95" s="151"/>
      <c r="L95" s="151"/>
      <c r="M95" s="151"/>
      <c r="N95" s="151"/>
      <c r="O95" s="151"/>
      <c r="P95" s="151"/>
    </row>
    <row r="96" spans="1:16" x14ac:dyDescent="0.3">
      <c r="A96" s="151"/>
      <c r="B96" s="302">
        <f t="shared" ca="1" si="13"/>
        <v>3885.7142857142853</v>
      </c>
      <c r="C96" s="303">
        <f t="shared" ca="1" si="14"/>
        <v>7771.4285714285706</v>
      </c>
      <c r="D96" s="303">
        <f t="shared" ca="1" si="15"/>
        <v>11657.142857142857</v>
      </c>
      <c r="E96" s="303">
        <f t="shared" ca="1" si="16"/>
        <v>15542.857142857141</v>
      </c>
      <c r="F96" s="303">
        <f t="shared" ca="1" si="17"/>
        <v>19428.571428571424</v>
      </c>
      <c r="G96" s="303">
        <f t="shared" ca="1" si="18"/>
        <v>23314.285714285714</v>
      </c>
      <c r="H96" s="304">
        <f t="shared" ca="1" si="19"/>
        <v>29142.857142857141</v>
      </c>
      <c r="I96" s="151"/>
      <c r="J96" s="151"/>
      <c r="K96" s="151"/>
      <c r="L96" s="151"/>
      <c r="M96" s="151"/>
      <c r="N96" s="151"/>
      <c r="O96" s="151"/>
      <c r="P96" s="151"/>
    </row>
    <row r="97" spans="1:16" x14ac:dyDescent="0.3">
      <c r="A97" s="151"/>
      <c r="B97" s="302">
        <f t="shared" ca="1" si="13"/>
        <v>9714.2857142857138</v>
      </c>
      <c r="C97" s="303">
        <f t="shared" ca="1" si="14"/>
        <v>19428.571428571428</v>
      </c>
      <c r="D97" s="303">
        <f t="shared" ca="1" si="15"/>
        <v>29142.857142857141</v>
      </c>
      <c r="E97" s="303">
        <f t="shared" ca="1" si="16"/>
        <v>38857.142857142855</v>
      </c>
      <c r="F97" s="303">
        <f t="shared" ca="1" si="17"/>
        <v>48571.428571428572</v>
      </c>
      <c r="G97" s="303">
        <f t="shared" ca="1" si="18"/>
        <v>58285.714285714283</v>
      </c>
      <c r="H97" s="304">
        <f t="shared" ca="1" si="19"/>
        <v>68000</v>
      </c>
      <c r="I97" s="151"/>
      <c r="J97" s="151"/>
      <c r="K97" s="151"/>
      <c r="L97" s="151"/>
      <c r="M97" s="151"/>
      <c r="N97" s="151"/>
      <c r="O97" s="151"/>
      <c r="P97" s="151"/>
    </row>
    <row r="98" spans="1:16" x14ac:dyDescent="0.3">
      <c r="A98" s="151"/>
      <c r="B98" s="302">
        <f t="shared" ca="1" si="13"/>
        <v>11428.571428571429</v>
      </c>
      <c r="C98" s="303">
        <f t="shared" ca="1" si="14"/>
        <v>22857.142857142859</v>
      </c>
      <c r="D98" s="303">
        <f t="shared" ca="1" si="15"/>
        <v>34285.714285714283</v>
      </c>
      <c r="E98" s="303">
        <f t="shared" ca="1" si="16"/>
        <v>45714.285714285717</v>
      </c>
      <c r="F98" s="303">
        <f t="shared" ca="1" si="17"/>
        <v>57142.857142857145</v>
      </c>
      <c r="G98" s="303">
        <f t="shared" ca="1" si="18"/>
        <v>68571.428571428565</v>
      </c>
      <c r="H98" s="304">
        <f t="shared" ca="1" si="19"/>
        <v>85714.285714285725</v>
      </c>
      <c r="I98" s="151"/>
      <c r="J98" s="151"/>
      <c r="K98" s="151"/>
      <c r="L98" s="151"/>
      <c r="M98" s="151"/>
      <c r="N98" s="151"/>
      <c r="O98" s="151"/>
      <c r="P98" s="151"/>
    </row>
    <row r="99" spans="1:16" x14ac:dyDescent="0.3">
      <c r="A99" s="151"/>
      <c r="B99" s="302">
        <f t="shared" ca="1" si="13"/>
        <v>7771.4285714285706</v>
      </c>
      <c r="C99" s="303">
        <f t="shared" ca="1" si="14"/>
        <v>15542.857142857141</v>
      </c>
      <c r="D99" s="303">
        <f t="shared" ca="1" si="15"/>
        <v>23314.285714285714</v>
      </c>
      <c r="E99" s="303">
        <f t="shared" ca="1" si="16"/>
        <v>31085.714285714283</v>
      </c>
      <c r="F99" s="303">
        <f t="shared" ca="1" si="17"/>
        <v>38857.142857142848</v>
      </c>
      <c r="G99" s="303">
        <f t="shared" ca="1" si="18"/>
        <v>46628.571428571428</v>
      </c>
      <c r="H99" s="304">
        <f t="shared" ca="1" si="19"/>
        <v>58285.714285714283</v>
      </c>
      <c r="I99" s="151"/>
      <c r="J99" s="151"/>
      <c r="K99" s="151"/>
      <c r="L99" s="151"/>
      <c r="M99" s="151"/>
      <c r="N99" s="151"/>
      <c r="O99" s="151"/>
      <c r="P99" s="151"/>
    </row>
    <row r="100" spans="1:16" x14ac:dyDescent="0.3">
      <c r="A100" s="151"/>
      <c r="B100" s="302">
        <f t="shared" ca="1" si="13"/>
        <v>6857.1428571428569</v>
      </c>
      <c r="C100" s="303">
        <f t="shared" ca="1" si="14"/>
        <v>13714.285714285714</v>
      </c>
      <c r="D100" s="303">
        <f t="shared" ca="1" si="15"/>
        <v>20571.428571428569</v>
      </c>
      <c r="E100" s="303">
        <f t="shared" ca="1" si="16"/>
        <v>27428.571428571428</v>
      </c>
      <c r="F100" s="303">
        <f t="shared" ca="1" si="17"/>
        <v>34285.714285714283</v>
      </c>
      <c r="G100" s="303">
        <f t="shared" ca="1" si="18"/>
        <v>41142.857142857138</v>
      </c>
      <c r="H100" s="304">
        <f t="shared" ca="1" si="19"/>
        <v>51428.571428571428</v>
      </c>
      <c r="I100" s="151"/>
      <c r="J100" s="151"/>
      <c r="K100" s="151"/>
      <c r="L100" s="151"/>
      <c r="M100" s="151"/>
      <c r="N100" s="151"/>
      <c r="O100" s="151"/>
      <c r="P100" s="151"/>
    </row>
    <row r="101" spans="1:16" x14ac:dyDescent="0.3">
      <c r="A101" s="151"/>
      <c r="B101" s="302">
        <f t="shared" ca="1" si="13"/>
        <v>13714.285714285714</v>
      </c>
      <c r="C101" s="303">
        <f t="shared" ca="1" si="14"/>
        <v>27428.571428571428</v>
      </c>
      <c r="D101" s="303">
        <f t="shared" ca="1" si="15"/>
        <v>41142.857142857145</v>
      </c>
      <c r="E101" s="303">
        <f t="shared" ca="1" si="16"/>
        <v>54857.142857142855</v>
      </c>
      <c r="F101" s="303">
        <f t="shared" ca="1" si="17"/>
        <v>68571.42857142858</v>
      </c>
      <c r="G101" s="303">
        <f t="shared" ca="1" si="18"/>
        <v>82285.71428571429</v>
      </c>
      <c r="H101" s="304">
        <f t="shared" ca="1" si="19"/>
        <v>102857.14285714287</v>
      </c>
      <c r="I101" s="151"/>
      <c r="J101" s="151"/>
      <c r="K101" s="151"/>
      <c r="L101" s="151"/>
      <c r="M101" s="151"/>
      <c r="N101" s="151"/>
      <c r="O101" s="151"/>
      <c r="P101" s="151"/>
    </row>
    <row r="102" spans="1:16" x14ac:dyDescent="0.3">
      <c r="A102" s="151"/>
      <c r="B102" s="302">
        <f t="shared" ca="1" si="13"/>
        <v>11428.571428571429</v>
      </c>
      <c r="C102" s="303">
        <f t="shared" ca="1" si="14"/>
        <v>22857.142857142859</v>
      </c>
      <c r="D102" s="303">
        <f t="shared" ca="1" si="15"/>
        <v>34285.714285714283</v>
      </c>
      <c r="E102" s="303">
        <f t="shared" ca="1" si="16"/>
        <v>45714.285714285717</v>
      </c>
      <c r="F102" s="303">
        <f t="shared" ca="1" si="17"/>
        <v>57142.857142857145</v>
      </c>
      <c r="G102" s="303">
        <f t="shared" ca="1" si="18"/>
        <v>68571.428571428565</v>
      </c>
      <c r="H102" s="304">
        <f t="shared" ca="1" si="19"/>
        <v>85714.285714285725</v>
      </c>
      <c r="I102" s="151"/>
      <c r="J102" s="151"/>
      <c r="K102" s="151"/>
      <c r="L102" s="151"/>
      <c r="M102" s="151"/>
      <c r="N102" s="151"/>
      <c r="O102" s="151"/>
      <c r="P102" s="151"/>
    </row>
    <row r="103" spans="1:16" x14ac:dyDescent="0.3">
      <c r="A103" s="151"/>
      <c r="B103" s="302">
        <f t="shared" ca="1" si="13"/>
        <v>13714.285714285714</v>
      </c>
      <c r="C103" s="303">
        <f t="shared" ca="1" si="14"/>
        <v>27428.571428571428</v>
      </c>
      <c r="D103" s="303">
        <f t="shared" ca="1" si="15"/>
        <v>41142.857142857145</v>
      </c>
      <c r="E103" s="303">
        <f t="shared" ca="1" si="16"/>
        <v>54857.142857142855</v>
      </c>
      <c r="F103" s="303">
        <f t="shared" ca="1" si="17"/>
        <v>68571.42857142858</v>
      </c>
      <c r="G103" s="303">
        <f t="shared" ca="1" si="18"/>
        <v>82285.71428571429</v>
      </c>
      <c r="H103" s="304">
        <f t="shared" ca="1" si="19"/>
        <v>102857.14285714287</v>
      </c>
      <c r="I103" s="151"/>
      <c r="J103" s="151"/>
      <c r="K103" s="151"/>
      <c r="L103" s="151"/>
      <c r="M103" s="151"/>
      <c r="N103" s="151"/>
      <c r="O103" s="151"/>
      <c r="P103" s="151"/>
    </row>
    <row r="104" spans="1:16" x14ac:dyDescent="0.3">
      <c r="A104" s="151"/>
      <c r="B104" s="302">
        <f t="shared" ca="1" si="13"/>
        <v>3885.7142857142853</v>
      </c>
      <c r="C104" s="303">
        <f t="shared" ca="1" si="14"/>
        <v>7771.4285714285706</v>
      </c>
      <c r="D104" s="303">
        <f t="shared" ca="1" si="15"/>
        <v>11657.142857142857</v>
      </c>
      <c r="E104" s="303">
        <f t="shared" ca="1" si="16"/>
        <v>15542.857142857141</v>
      </c>
      <c r="F104" s="303">
        <f t="shared" ca="1" si="17"/>
        <v>19428.571428571424</v>
      </c>
      <c r="G104" s="303">
        <f t="shared" ca="1" si="18"/>
        <v>23314.285714285714</v>
      </c>
      <c r="H104" s="304">
        <f t="shared" ca="1" si="19"/>
        <v>29142.857142857141</v>
      </c>
      <c r="I104" s="151"/>
      <c r="J104" s="151"/>
      <c r="K104" s="151"/>
      <c r="L104" s="151"/>
      <c r="M104" s="151"/>
      <c r="N104" s="151"/>
      <c r="O104" s="151"/>
      <c r="P104" s="151"/>
    </row>
    <row r="105" spans="1:16" x14ac:dyDescent="0.3">
      <c r="A105" s="151"/>
      <c r="B105" s="302">
        <f t="shared" ca="1" si="13"/>
        <v>6857.1428571428569</v>
      </c>
      <c r="C105" s="303">
        <f t="shared" ca="1" si="14"/>
        <v>13714.285714285714</v>
      </c>
      <c r="D105" s="303">
        <f t="shared" ca="1" si="15"/>
        <v>20571.428571428569</v>
      </c>
      <c r="E105" s="303">
        <f t="shared" ca="1" si="16"/>
        <v>27428.571428571428</v>
      </c>
      <c r="F105" s="303">
        <f t="shared" ca="1" si="17"/>
        <v>34285.714285714283</v>
      </c>
      <c r="G105" s="303">
        <f t="shared" ca="1" si="18"/>
        <v>41142.857142857138</v>
      </c>
      <c r="H105" s="304">
        <f t="shared" ca="1" si="19"/>
        <v>51428.57142857142</v>
      </c>
      <c r="I105" s="151"/>
      <c r="J105" s="151"/>
      <c r="K105" s="151"/>
      <c r="L105" s="151"/>
      <c r="M105" s="151"/>
      <c r="N105" s="151"/>
      <c r="O105" s="151"/>
      <c r="P105" s="151"/>
    </row>
    <row r="106" spans="1:16" x14ac:dyDescent="0.3">
      <c r="A106" s="151"/>
      <c r="B106" s="302">
        <f t="shared" ca="1" si="13"/>
        <v>5828.5714285714284</v>
      </c>
      <c r="C106" s="303">
        <f t="shared" ca="1" si="14"/>
        <v>11657.142857142857</v>
      </c>
      <c r="D106" s="303">
        <f t="shared" ca="1" si="15"/>
        <v>17485.714285714283</v>
      </c>
      <c r="E106" s="303">
        <f t="shared" ca="1" si="16"/>
        <v>23314.285714285714</v>
      </c>
      <c r="F106" s="303">
        <f t="shared" ca="1" si="17"/>
        <v>29142.857142857141</v>
      </c>
      <c r="G106" s="303">
        <f t="shared" ca="1" si="18"/>
        <v>34971.428571428565</v>
      </c>
      <c r="H106" s="304">
        <f t="shared" ca="1" si="19"/>
        <v>43714.28571428571</v>
      </c>
      <c r="I106" s="151"/>
      <c r="J106" s="151"/>
      <c r="K106" s="151"/>
      <c r="L106" s="151"/>
      <c r="M106" s="151"/>
      <c r="N106" s="151"/>
      <c r="O106" s="151"/>
      <c r="P106" s="151"/>
    </row>
    <row r="107" spans="1:16" x14ac:dyDescent="0.3">
      <c r="A107" s="151"/>
      <c r="B107" s="302">
        <f t="shared" ca="1" si="13"/>
        <v>6857.1428571428569</v>
      </c>
      <c r="C107" s="303">
        <f t="shared" ca="1" si="14"/>
        <v>13714.285714285714</v>
      </c>
      <c r="D107" s="303">
        <f t="shared" ca="1" si="15"/>
        <v>20571.428571428569</v>
      </c>
      <c r="E107" s="303">
        <f t="shared" ca="1" si="16"/>
        <v>27428.571428571428</v>
      </c>
      <c r="F107" s="303">
        <f t="shared" ca="1" si="17"/>
        <v>34285.714285714283</v>
      </c>
      <c r="G107" s="303">
        <f t="shared" ca="1" si="18"/>
        <v>41142.857142857138</v>
      </c>
      <c r="H107" s="304">
        <f t="shared" ca="1" si="19"/>
        <v>51428.57142857142</v>
      </c>
      <c r="I107" s="151"/>
      <c r="J107" s="151"/>
      <c r="K107" s="151"/>
      <c r="L107" s="151"/>
      <c r="M107" s="151"/>
      <c r="N107" s="151"/>
      <c r="O107" s="151"/>
      <c r="P107" s="151"/>
    </row>
    <row r="108" spans="1:16" x14ac:dyDescent="0.3">
      <c r="A108" s="151"/>
      <c r="B108" s="302">
        <f t="shared" ca="1" si="13"/>
        <v>1828.5714285714284</v>
      </c>
      <c r="C108" s="303">
        <f t="shared" ca="1" si="14"/>
        <v>3657.1428571428569</v>
      </c>
      <c r="D108" s="303">
        <f t="shared" ca="1" si="15"/>
        <v>5485.7142857142853</v>
      </c>
      <c r="E108" s="303">
        <f t="shared" ca="1" si="16"/>
        <v>7314.2857142857138</v>
      </c>
      <c r="F108" s="303">
        <f t="shared" ca="1" si="17"/>
        <v>9142.8571428571413</v>
      </c>
      <c r="G108" s="303">
        <f t="shared" ca="1" si="18"/>
        <v>10971.428571428571</v>
      </c>
      <c r="H108" s="304">
        <f t="shared" ca="1" si="19"/>
        <v>13714.285714285714</v>
      </c>
      <c r="I108" s="151"/>
      <c r="J108" s="151"/>
      <c r="K108" s="151"/>
      <c r="L108" s="151"/>
      <c r="M108" s="151"/>
      <c r="N108" s="151"/>
      <c r="O108" s="151"/>
      <c r="P108" s="151"/>
    </row>
    <row r="109" spans="1:16" x14ac:dyDescent="0.3">
      <c r="A109" s="151"/>
      <c r="B109" s="302">
        <f t="shared" ca="1" si="13"/>
        <v>10971.428571428571</v>
      </c>
      <c r="C109" s="303">
        <f t="shared" ca="1" si="14"/>
        <v>21942.857142857141</v>
      </c>
      <c r="D109" s="303">
        <f t="shared" ca="1" si="15"/>
        <v>32914.28571428571</v>
      </c>
      <c r="E109" s="303">
        <f t="shared" ca="1" si="16"/>
        <v>43885.714285714283</v>
      </c>
      <c r="F109" s="303">
        <f t="shared" ca="1" si="17"/>
        <v>54857.142857142848</v>
      </c>
      <c r="G109" s="303">
        <f t="shared" ca="1" si="18"/>
        <v>65828.57142857142</v>
      </c>
      <c r="H109" s="304">
        <f t="shared" ca="1" si="19"/>
        <v>82285.71428571429</v>
      </c>
      <c r="I109" s="151"/>
      <c r="J109" s="151"/>
      <c r="K109" s="151"/>
      <c r="L109" s="151"/>
      <c r="M109" s="151"/>
      <c r="N109" s="151"/>
      <c r="O109" s="151"/>
      <c r="P109" s="151"/>
    </row>
    <row r="110" spans="1:16" x14ac:dyDescent="0.3">
      <c r="A110" s="151"/>
      <c r="B110" s="302">
        <f t="shared" ca="1" si="13"/>
        <v>4571.4285714285706</v>
      </c>
      <c r="C110" s="303">
        <f t="shared" ca="1" si="14"/>
        <v>9142.8571428571413</v>
      </c>
      <c r="D110" s="303">
        <f t="shared" ca="1" si="15"/>
        <v>13714.285714285714</v>
      </c>
      <c r="E110" s="303">
        <f t="shared" ca="1" si="16"/>
        <v>18285.714285714283</v>
      </c>
      <c r="F110" s="303">
        <f t="shared" ca="1" si="17"/>
        <v>22857.142857142855</v>
      </c>
      <c r="G110" s="303">
        <f t="shared" ca="1" si="18"/>
        <v>27428.571428571428</v>
      </c>
      <c r="H110" s="304">
        <f t="shared" ca="1" si="19"/>
        <v>34285.714285714283</v>
      </c>
      <c r="I110" s="151"/>
      <c r="J110" s="151"/>
      <c r="K110" s="151"/>
      <c r="L110" s="151"/>
      <c r="M110" s="151"/>
      <c r="N110" s="151"/>
      <c r="O110" s="151"/>
      <c r="P110" s="151"/>
    </row>
    <row r="111" spans="1:16" x14ac:dyDescent="0.3">
      <c r="A111" s="151"/>
      <c r="B111" s="302">
        <f t="shared" ca="1" si="13"/>
        <v>9142.8571428571413</v>
      </c>
      <c r="C111" s="303">
        <f t="shared" ca="1" si="14"/>
        <v>18285.714285714283</v>
      </c>
      <c r="D111" s="303">
        <f t="shared" ca="1" si="15"/>
        <v>27428.571428571428</v>
      </c>
      <c r="E111" s="303">
        <f t="shared" ca="1" si="16"/>
        <v>36571.428571428565</v>
      </c>
      <c r="F111" s="303">
        <f t="shared" ca="1" si="17"/>
        <v>45714.28571428571</v>
      </c>
      <c r="G111" s="303">
        <f t="shared" ca="1" si="18"/>
        <v>54857.142857142855</v>
      </c>
      <c r="H111" s="304">
        <f t="shared" ca="1" si="19"/>
        <v>68571.428571428565</v>
      </c>
      <c r="I111" s="151"/>
      <c r="J111" s="151"/>
      <c r="K111" s="151"/>
      <c r="L111" s="151"/>
      <c r="M111" s="151"/>
      <c r="N111" s="151"/>
      <c r="O111" s="151"/>
      <c r="P111" s="151"/>
    </row>
    <row r="112" spans="1:16" x14ac:dyDescent="0.3">
      <c r="A112" s="151"/>
      <c r="B112" s="302">
        <f t="shared" ca="1" si="13"/>
        <v>11428.571428571429</v>
      </c>
      <c r="C112" s="303">
        <f t="shared" ca="1" si="14"/>
        <v>22857.142857142859</v>
      </c>
      <c r="D112" s="303">
        <f t="shared" ca="1" si="15"/>
        <v>34285.714285714283</v>
      </c>
      <c r="E112" s="303">
        <f t="shared" ca="1" si="16"/>
        <v>45714.285714285717</v>
      </c>
      <c r="F112" s="303">
        <f t="shared" ca="1" si="17"/>
        <v>57142.857142857145</v>
      </c>
      <c r="G112" s="303">
        <f t="shared" ca="1" si="18"/>
        <v>68571.428571428565</v>
      </c>
      <c r="H112" s="304">
        <f t="shared" ca="1" si="19"/>
        <v>85714.285714285725</v>
      </c>
      <c r="I112" s="151"/>
      <c r="J112" s="151"/>
      <c r="K112" s="151"/>
      <c r="L112" s="151"/>
      <c r="M112" s="151"/>
      <c r="N112" s="151"/>
      <c r="O112" s="151"/>
      <c r="P112" s="151"/>
    </row>
    <row r="113" spans="1:16" x14ac:dyDescent="0.3">
      <c r="A113" s="151"/>
      <c r="B113" s="302">
        <f t="shared" ca="1" si="13"/>
        <v>13714.285714285714</v>
      </c>
      <c r="C113" s="303">
        <f t="shared" ca="1" si="14"/>
        <v>27428.571428571428</v>
      </c>
      <c r="D113" s="303">
        <f t="shared" ca="1" si="15"/>
        <v>41142.857142857138</v>
      </c>
      <c r="E113" s="303">
        <f t="shared" ca="1" si="16"/>
        <v>54857.142857142855</v>
      </c>
      <c r="F113" s="303">
        <f t="shared" ca="1" si="17"/>
        <v>68571.428571428565</v>
      </c>
      <c r="G113" s="303">
        <f t="shared" ca="1" si="18"/>
        <v>82285.714285714275</v>
      </c>
      <c r="H113" s="304">
        <f t="shared" ca="1" si="19"/>
        <v>90000</v>
      </c>
      <c r="I113" s="151"/>
      <c r="J113" s="151"/>
      <c r="K113" s="151"/>
      <c r="L113" s="151"/>
      <c r="M113" s="151"/>
      <c r="N113" s="151"/>
      <c r="O113" s="151"/>
      <c r="P113" s="151"/>
    </row>
    <row r="114" spans="1:16" x14ac:dyDescent="0.3">
      <c r="A114" s="151"/>
      <c r="B114" s="302">
        <f t="shared" ca="1" si="13"/>
        <v>10971.428571428571</v>
      </c>
      <c r="C114" s="303">
        <f t="shared" ca="1" si="14"/>
        <v>21942.857142857141</v>
      </c>
      <c r="D114" s="303">
        <f t="shared" ca="1" si="15"/>
        <v>32914.28571428571</v>
      </c>
      <c r="E114" s="303">
        <f t="shared" ca="1" si="16"/>
        <v>43885.714285714283</v>
      </c>
      <c r="F114" s="303">
        <f t="shared" ca="1" si="17"/>
        <v>54857.142857142848</v>
      </c>
      <c r="G114" s="303">
        <f t="shared" ca="1" si="18"/>
        <v>65828.57142857142</v>
      </c>
      <c r="H114" s="304">
        <f t="shared" ca="1" si="19"/>
        <v>82285.71428571429</v>
      </c>
      <c r="I114" s="151"/>
      <c r="J114" s="151"/>
      <c r="K114" s="151"/>
      <c r="L114" s="151"/>
      <c r="M114" s="151"/>
      <c r="N114" s="151"/>
      <c r="O114" s="151"/>
      <c r="P114" s="151"/>
    </row>
    <row r="115" spans="1:16" x14ac:dyDescent="0.3">
      <c r="A115" s="151"/>
      <c r="B115" s="302">
        <f t="shared" ca="1" si="13"/>
        <v>2742.8571428571427</v>
      </c>
      <c r="C115" s="303">
        <f t="shared" ca="1" si="14"/>
        <v>5485.7142857142853</v>
      </c>
      <c r="D115" s="303">
        <f t="shared" ca="1" si="15"/>
        <v>8228.5714285714275</v>
      </c>
      <c r="E115" s="303">
        <f t="shared" ca="1" si="16"/>
        <v>10971.428571428571</v>
      </c>
      <c r="F115" s="303">
        <f t="shared" ca="1" si="17"/>
        <v>13714.285714285712</v>
      </c>
      <c r="G115" s="303">
        <f t="shared" ca="1" si="18"/>
        <v>16457.142857142855</v>
      </c>
      <c r="H115" s="304">
        <f t="shared" ca="1" si="19"/>
        <v>20571.428571428572</v>
      </c>
      <c r="I115" s="151"/>
      <c r="J115" s="151"/>
      <c r="K115" s="151"/>
      <c r="L115" s="151"/>
      <c r="M115" s="151"/>
      <c r="N115" s="151"/>
      <c r="O115" s="151"/>
      <c r="P115" s="151"/>
    </row>
    <row r="116" spans="1:16" x14ac:dyDescent="0.3">
      <c r="A116" s="151"/>
      <c r="B116" s="302">
        <f t="shared" ca="1" si="13"/>
        <v>10971.428571428571</v>
      </c>
      <c r="C116" s="303">
        <f t="shared" ca="1" si="14"/>
        <v>21942.857142857141</v>
      </c>
      <c r="D116" s="303">
        <f t="shared" ca="1" si="15"/>
        <v>32914.28571428571</v>
      </c>
      <c r="E116" s="303">
        <f t="shared" ca="1" si="16"/>
        <v>43885.714285714283</v>
      </c>
      <c r="F116" s="303">
        <f t="shared" ca="1" si="17"/>
        <v>54857.142857142848</v>
      </c>
      <c r="G116" s="303">
        <f t="shared" ca="1" si="18"/>
        <v>65828.57142857142</v>
      </c>
      <c r="H116" s="304">
        <f t="shared" ca="1" si="19"/>
        <v>82285.71428571429</v>
      </c>
      <c r="I116" s="151"/>
      <c r="J116" s="151"/>
      <c r="K116" s="151"/>
      <c r="L116" s="151"/>
      <c r="M116" s="151"/>
      <c r="N116" s="151"/>
      <c r="O116" s="151"/>
      <c r="P116" s="151"/>
    </row>
    <row r="117" spans="1:16" x14ac:dyDescent="0.3">
      <c r="A117" s="151"/>
      <c r="B117" s="302">
        <f t="shared" ca="1" si="13"/>
        <v>13714.285714285714</v>
      </c>
      <c r="C117" s="303">
        <f t="shared" ca="1" si="14"/>
        <v>27428.571428571428</v>
      </c>
      <c r="D117" s="303">
        <f t="shared" ca="1" si="15"/>
        <v>41142.857142857145</v>
      </c>
      <c r="E117" s="303">
        <f t="shared" ca="1" si="16"/>
        <v>54857.142857142855</v>
      </c>
      <c r="F117" s="303">
        <f t="shared" ca="1" si="17"/>
        <v>68571.42857142858</v>
      </c>
      <c r="G117" s="303">
        <f t="shared" ca="1" si="18"/>
        <v>82285.71428571429</v>
      </c>
      <c r="H117" s="304">
        <f t="shared" ca="1" si="19"/>
        <v>102857.14285714287</v>
      </c>
      <c r="I117" s="151"/>
      <c r="J117" s="151"/>
      <c r="K117" s="151"/>
      <c r="L117" s="151"/>
      <c r="M117" s="151"/>
      <c r="N117" s="151"/>
      <c r="O117" s="151"/>
      <c r="P117" s="151"/>
    </row>
    <row r="118" spans="1:16" x14ac:dyDescent="0.3">
      <c r="A118" s="151"/>
      <c r="B118" s="302">
        <f t="shared" ca="1" si="13"/>
        <v>6857.1428571428569</v>
      </c>
      <c r="C118" s="303">
        <f t="shared" ca="1" si="14"/>
        <v>13714.285714285714</v>
      </c>
      <c r="D118" s="303">
        <f t="shared" ca="1" si="15"/>
        <v>20571.428571428569</v>
      </c>
      <c r="E118" s="303">
        <f t="shared" ca="1" si="16"/>
        <v>27428.571428571428</v>
      </c>
      <c r="F118" s="303">
        <f t="shared" ca="1" si="17"/>
        <v>34285.714285714283</v>
      </c>
      <c r="G118" s="303">
        <f t="shared" ca="1" si="18"/>
        <v>41142.857142857138</v>
      </c>
      <c r="H118" s="304">
        <f t="shared" ca="1" si="19"/>
        <v>51428.571428571428</v>
      </c>
      <c r="I118" s="151"/>
      <c r="J118" s="151"/>
      <c r="K118" s="151"/>
      <c r="L118" s="151"/>
      <c r="M118" s="151"/>
      <c r="N118" s="151"/>
      <c r="O118" s="151"/>
      <c r="P118" s="151"/>
    </row>
    <row r="119" spans="1:16" ht="15" thickBot="1" x14ac:dyDescent="0.35">
      <c r="A119" s="151"/>
      <c r="B119" s="305">
        <f t="shared" ca="1" si="13"/>
        <v>3428.5714285714284</v>
      </c>
      <c r="C119" s="306">
        <f t="shared" ca="1" si="14"/>
        <v>6857.1428571428569</v>
      </c>
      <c r="D119" s="306">
        <f t="shared" ca="1" si="15"/>
        <v>10285.714285714284</v>
      </c>
      <c r="E119" s="306">
        <f t="shared" ca="1" si="16"/>
        <v>13714.285714285714</v>
      </c>
      <c r="F119" s="306">
        <f t="shared" ca="1" si="17"/>
        <v>17142.857142857141</v>
      </c>
      <c r="G119" s="306">
        <f t="shared" ca="1" si="18"/>
        <v>20571.428571428569</v>
      </c>
      <c r="H119" s="307">
        <f t="shared" ca="1" si="19"/>
        <v>25714.285714285714</v>
      </c>
      <c r="I119" s="151"/>
      <c r="J119" s="151"/>
      <c r="K119" s="151"/>
      <c r="L119" s="151"/>
      <c r="M119" s="151"/>
      <c r="N119" s="151"/>
      <c r="O119" s="151"/>
      <c r="P119" s="151"/>
    </row>
    <row r="120" spans="1:16" x14ac:dyDescent="0.3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</row>
    <row r="121" spans="1:16" x14ac:dyDescent="0.3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</row>
    <row r="122" spans="1:16" x14ac:dyDescent="0.3">
      <c r="A122" s="235"/>
      <c r="B122" s="251" t="s">
        <v>165</v>
      </c>
      <c r="C122" s="252"/>
      <c r="D122" s="252"/>
      <c r="E122" s="252"/>
      <c r="F122" s="252"/>
      <c r="G122" s="252"/>
      <c r="H122" s="252"/>
      <c r="I122" s="308"/>
      <c r="J122" s="151"/>
      <c r="K122" s="151"/>
      <c r="L122" s="151"/>
      <c r="M122" s="151"/>
      <c r="N122" s="151"/>
      <c r="O122" s="151"/>
      <c r="P122" s="151"/>
    </row>
    <row r="123" spans="1:16" x14ac:dyDescent="0.3">
      <c r="A123" s="223" t="s">
        <v>164</v>
      </c>
      <c r="B123" s="246">
        <v>0.05</v>
      </c>
      <c r="C123" s="309"/>
      <c r="D123" s="310"/>
      <c r="E123" s="310"/>
      <c r="F123" s="310"/>
      <c r="G123" s="310"/>
      <c r="H123" s="311"/>
      <c r="I123" s="151"/>
      <c r="J123" s="151"/>
      <c r="K123" s="151"/>
      <c r="L123" s="151"/>
      <c r="M123" s="151"/>
      <c r="N123" s="151"/>
      <c r="O123" s="151"/>
      <c r="P123" s="151"/>
    </row>
    <row r="124" spans="1:16" ht="15" thickBot="1" x14ac:dyDescent="0.35">
      <c r="A124" s="223" t="s">
        <v>163</v>
      </c>
      <c r="B124" s="233">
        <v>10</v>
      </c>
      <c r="C124" s="234"/>
      <c r="D124" s="229"/>
      <c r="E124" s="229"/>
      <c r="F124" s="229"/>
      <c r="G124" s="229"/>
      <c r="H124" s="230"/>
      <c r="I124" s="151"/>
      <c r="J124" s="151"/>
      <c r="K124" s="151"/>
      <c r="L124" s="151"/>
      <c r="M124" s="151"/>
      <c r="N124" s="151"/>
      <c r="O124" s="151"/>
      <c r="P124" s="151"/>
    </row>
    <row r="125" spans="1:16" x14ac:dyDescent="0.3">
      <c r="A125" s="235" t="s">
        <v>157</v>
      </c>
      <c r="B125" s="236">
        <v>4</v>
      </c>
      <c r="C125" s="237">
        <v>8</v>
      </c>
      <c r="D125" s="237">
        <v>12</v>
      </c>
      <c r="E125" s="237">
        <v>16</v>
      </c>
      <c r="F125" s="237">
        <v>20</v>
      </c>
      <c r="G125" s="237">
        <v>24</v>
      </c>
      <c r="H125" s="238">
        <v>30</v>
      </c>
      <c r="I125" s="151"/>
      <c r="J125" s="151"/>
      <c r="K125" s="151"/>
      <c r="L125" s="151"/>
      <c r="M125" s="151"/>
      <c r="N125" s="151"/>
      <c r="O125" s="151"/>
      <c r="P125" s="151"/>
    </row>
    <row r="126" spans="1:16" x14ac:dyDescent="0.3">
      <c r="A126" s="235" t="s">
        <v>162</v>
      </c>
      <c r="B126" s="239">
        <f t="shared" ref="B126:H126" ca="1" si="20">SUM(B90:B119)/1000</f>
        <v>238.51428571428571</v>
      </c>
      <c r="C126" s="240">
        <f t="shared" ca="1" si="20"/>
        <v>477.02857142857141</v>
      </c>
      <c r="D126" s="240">
        <f t="shared" ca="1" si="20"/>
        <v>715.5428571428572</v>
      </c>
      <c r="E126" s="240">
        <f t="shared" ca="1" si="20"/>
        <v>954.05714285714282</v>
      </c>
      <c r="F126" s="240">
        <f t="shared" ca="1" si="20"/>
        <v>1192.5714285714287</v>
      </c>
      <c r="G126" s="240">
        <f t="shared" ca="1" si="20"/>
        <v>1431.0857142857144</v>
      </c>
      <c r="H126" s="241">
        <f t="shared" ca="1" si="20"/>
        <v>1771.1428571428573</v>
      </c>
      <c r="I126" s="151"/>
      <c r="J126" s="308"/>
      <c r="K126" s="151"/>
      <c r="L126" s="151"/>
      <c r="M126" s="151"/>
      <c r="N126" s="151"/>
      <c r="O126" s="151"/>
      <c r="P126" s="151"/>
    </row>
    <row r="127" spans="1:16" x14ac:dyDescent="0.3">
      <c r="A127" s="235" t="s">
        <v>161</v>
      </c>
      <c r="B127" s="242">
        <f t="shared" ref="B127:H127" ca="1" si="21">B126*12</f>
        <v>2862.1714285714284</v>
      </c>
      <c r="C127" s="243">
        <f t="shared" ca="1" si="21"/>
        <v>5724.3428571428567</v>
      </c>
      <c r="D127" s="243">
        <f t="shared" ca="1" si="21"/>
        <v>8586.5142857142855</v>
      </c>
      <c r="E127" s="243">
        <f t="shared" ca="1" si="21"/>
        <v>11448.685714285713</v>
      </c>
      <c r="F127" s="243">
        <f t="shared" ca="1" si="21"/>
        <v>14310.857142857145</v>
      </c>
      <c r="G127" s="243">
        <f t="shared" ca="1" si="21"/>
        <v>17173.028571428571</v>
      </c>
      <c r="H127" s="244">
        <f t="shared" ca="1" si="21"/>
        <v>21253.71428571429</v>
      </c>
      <c r="I127" s="151"/>
      <c r="J127" s="151"/>
      <c r="K127" s="151"/>
      <c r="L127" s="151"/>
      <c r="M127" s="151"/>
      <c r="N127" s="151"/>
      <c r="O127" s="151"/>
      <c r="P127" s="151"/>
    </row>
    <row r="128" spans="1:16" x14ac:dyDescent="0.3">
      <c r="A128" s="235" t="s">
        <v>160</v>
      </c>
      <c r="B128" s="245">
        <v>500</v>
      </c>
      <c r="C128" s="246">
        <v>1000</v>
      </c>
      <c r="D128" s="246">
        <v>1500</v>
      </c>
      <c r="E128" s="246">
        <v>2000</v>
      </c>
      <c r="F128" s="246">
        <v>2700</v>
      </c>
      <c r="G128" s="246">
        <v>3300</v>
      </c>
      <c r="H128" s="247">
        <v>3900</v>
      </c>
      <c r="I128" s="151"/>
      <c r="J128" s="151"/>
      <c r="K128" s="151"/>
      <c r="L128" s="151"/>
      <c r="M128" s="151"/>
      <c r="N128" s="151"/>
      <c r="O128" s="151"/>
      <c r="P128" s="151"/>
    </row>
    <row r="129" spans="1:16" x14ac:dyDescent="0.3">
      <c r="A129" s="235" t="s">
        <v>159</v>
      </c>
      <c r="B129" s="245">
        <v>10000</v>
      </c>
      <c r="C129" s="246">
        <v>19000</v>
      </c>
      <c r="D129" s="246">
        <v>28000</v>
      </c>
      <c r="E129" s="246">
        <v>40000</v>
      </c>
      <c r="F129" s="246">
        <v>52000</v>
      </c>
      <c r="G129" s="246">
        <v>65000</v>
      </c>
      <c r="H129" s="247">
        <v>88000</v>
      </c>
      <c r="I129" s="151"/>
      <c r="J129" s="151"/>
      <c r="K129" s="151"/>
      <c r="L129" s="151"/>
      <c r="M129" s="151"/>
      <c r="N129" s="151"/>
      <c r="O129" s="151"/>
      <c r="P129" s="151"/>
    </row>
    <row r="130" spans="1:16" ht="15" thickBot="1" x14ac:dyDescent="0.35">
      <c r="A130" s="235" t="s">
        <v>10</v>
      </c>
      <c r="B130" s="248">
        <f t="shared" ref="B130:H130" ca="1" si="22">-PV($B$123,$B$124,B127-B128)-B129</f>
        <v>8240.0616287223893</v>
      </c>
      <c r="C130" s="249">
        <f t="shared" ca="1" si="22"/>
        <v>17480.123257444779</v>
      </c>
      <c r="D130" s="249">
        <f t="shared" ca="1" si="22"/>
        <v>26720.184886167161</v>
      </c>
      <c r="E130" s="249">
        <f t="shared" ca="1" si="22"/>
        <v>32960.246514889557</v>
      </c>
      <c r="F130" s="249">
        <f t="shared" ca="1" si="22"/>
        <v>37655.961157775004</v>
      </c>
      <c r="G130" s="249">
        <f t="shared" ca="1" si="22"/>
        <v>42123.849293578882</v>
      </c>
      <c r="H130" s="250">
        <f t="shared" ca="1" si="22"/>
        <v>46000.781751093513</v>
      </c>
      <c r="I130" s="151"/>
      <c r="J130" s="151"/>
      <c r="K130" s="151"/>
      <c r="L130" s="151"/>
      <c r="M130" s="151"/>
      <c r="N130" s="151"/>
      <c r="O130" s="151"/>
      <c r="P130" s="151"/>
    </row>
    <row r="131" spans="1:16" x14ac:dyDescent="0.3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</row>
    <row r="132" spans="1:16" x14ac:dyDescent="0.3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</row>
    <row r="133" spans="1:16" x14ac:dyDescent="0.3">
      <c r="A133" s="235"/>
      <c r="B133" s="251" t="s">
        <v>158</v>
      </c>
      <c r="C133" s="252"/>
      <c r="D133" s="252"/>
      <c r="E133" s="252"/>
      <c r="F133" s="252"/>
      <c r="G133" s="252"/>
      <c r="H133" s="252"/>
      <c r="I133" s="151"/>
      <c r="J133" s="151"/>
      <c r="K133" s="151"/>
      <c r="L133" s="151"/>
      <c r="M133" s="151"/>
      <c r="N133" s="151"/>
      <c r="O133" s="151"/>
      <c r="P133" s="151"/>
    </row>
    <row r="134" spans="1:16" ht="15" thickBot="1" x14ac:dyDescent="0.35">
      <c r="A134" s="253" t="s">
        <v>10</v>
      </c>
      <c r="B134" s="253" t="s">
        <v>157</v>
      </c>
      <c r="C134" s="254"/>
      <c r="D134" s="255"/>
      <c r="E134" s="255"/>
      <c r="F134" s="255"/>
      <c r="G134" s="255"/>
      <c r="H134" s="256"/>
      <c r="I134" s="151"/>
      <c r="J134" s="151"/>
      <c r="K134" s="151"/>
      <c r="L134" s="151"/>
      <c r="M134" s="151"/>
      <c r="N134" s="151"/>
      <c r="O134" s="151"/>
      <c r="P134" s="151"/>
    </row>
    <row r="135" spans="1:16" x14ac:dyDescent="0.3">
      <c r="A135" s="257" t="s">
        <v>156</v>
      </c>
      <c r="B135" s="258">
        <v>4</v>
      </c>
      <c r="C135" s="259">
        <v>8</v>
      </c>
      <c r="D135" s="259">
        <v>12</v>
      </c>
      <c r="E135" s="259">
        <v>16</v>
      </c>
      <c r="F135" s="259">
        <v>20</v>
      </c>
      <c r="G135" s="259">
        <v>24</v>
      </c>
      <c r="H135" s="260">
        <v>30</v>
      </c>
      <c r="I135" s="151"/>
      <c r="J135" s="151"/>
      <c r="K135" s="151"/>
      <c r="L135" s="151"/>
      <c r="M135" s="151"/>
      <c r="N135" s="151"/>
      <c r="O135" s="151"/>
      <c r="P135" s="151"/>
    </row>
    <row r="136" spans="1:16" x14ac:dyDescent="0.3">
      <c r="A136" s="261">
        <v>1</v>
      </c>
      <c r="B136" s="262">
        <v>8970.7583740212503</v>
      </c>
      <c r="C136" s="263">
        <v>18941.516748042501</v>
      </c>
      <c r="D136" s="263">
        <v>28912.275122063729</v>
      </c>
      <c r="E136" s="263">
        <v>35883.033496085001</v>
      </c>
      <c r="F136" s="263">
        <v>41309.444884269309</v>
      </c>
      <c r="G136" s="263">
        <v>46328.003031023036</v>
      </c>
      <c r="H136" s="264">
        <v>48939.453444143233</v>
      </c>
      <c r="I136" s="151"/>
      <c r="J136" s="151"/>
      <c r="K136" s="151"/>
      <c r="L136" s="151"/>
      <c r="M136" s="151"/>
      <c r="N136" s="151"/>
      <c r="O136" s="151"/>
      <c r="P136" s="151"/>
    </row>
    <row r="137" spans="1:16" x14ac:dyDescent="0.3">
      <c r="A137" s="261">
        <v>2</v>
      </c>
      <c r="B137" s="262">
        <v>9383.7608822336442</v>
      </c>
      <c r="C137" s="263">
        <v>19767.521764467288</v>
      </c>
      <c r="D137" s="263">
        <v>30151.282646700965</v>
      </c>
      <c r="E137" s="263">
        <v>37535.043528934577</v>
      </c>
      <c r="F137" s="263">
        <v>43374.457425331202</v>
      </c>
      <c r="G137" s="263">
        <v>48806.018080297465</v>
      </c>
      <c r="H137" s="264">
        <v>49230.673161472514</v>
      </c>
      <c r="I137" s="151"/>
      <c r="J137" s="151"/>
      <c r="K137" s="151"/>
      <c r="L137" s="151"/>
      <c r="M137" s="151"/>
      <c r="N137" s="151"/>
      <c r="O137" s="151"/>
      <c r="P137" s="151"/>
    </row>
    <row r="138" spans="1:16" x14ac:dyDescent="0.3">
      <c r="A138" s="261">
        <v>3</v>
      </c>
      <c r="B138" s="262">
        <v>11205.207841529351</v>
      </c>
      <c r="C138" s="263">
        <v>23410.415683058702</v>
      </c>
      <c r="D138" s="263">
        <v>35615.623524588074</v>
      </c>
      <c r="E138" s="263">
        <v>44820.831366117403</v>
      </c>
      <c r="F138" s="263">
        <v>52481.692221809819</v>
      </c>
      <c r="G138" s="263">
        <v>59358.761655519382</v>
      </c>
      <c r="H138" s="264">
        <v>61581.036628208618</v>
      </c>
      <c r="I138" s="151"/>
      <c r="J138" s="151"/>
      <c r="K138" s="151"/>
      <c r="L138" s="151"/>
      <c r="M138" s="151"/>
      <c r="N138" s="151"/>
      <c r="O138" s="151"/>
      <c r="P138" s="151"/>
    </row>
    <row r="139" spans="1:16" x14ac:dyDescent="0.3">
      <c r="A139" s="261">
        <v>4</v>
      </c>
      <c r="B139" s="262">
        <v>9119.0156846615901</v>
      </c>
      <c r="C139" s="263">
        <v>19238.03136932318</v>
      </c>
      <c r="D139" s="263">
        <v>29357.04705398481</v>
      </c>
      <c r="E139" s="263">
        <v>36476.06273864636</v>
      </c>
      <c r="F139" s="263">
        <v>42050.731437470982</v>
      </c>
      <c r="G139" s="263">
        <v>46306.823415217325</v>
      </c>
      <c r="H139" s="264">
        <v>46715.59378453801</v>
      </c>
      <c r="I139" s="151"/>
      <c r="J139" s="151"/>
      <c r="K139" s="151"/>
      <c r="L139" s="151"/>
      <c r="M139" s="151"/>
      <c r="N139" s="151"/>
      <c r="O139" s="151"/>
      <c r="P139" s="151"/>
    </row>
    <row r="140" spans="1:16" ht="15" thickBot="1" x14ac:dyDescent="0.35">
      <c r="A140" s="312">
        <v>5</v>
      </c>
      <c r="B140" s="313">
        <v>8134.1635496935669</v>
      </c>
      <c r="C140" s="314">
        <v>17268.327099387134</v>
      </c>
      <c r="D140" s="314">
        <v>26402.490649080697</v>
      </c>
      <c r="E140" s="314">
        <v>32536.654198774268</v>
      </c>
      <c r="F140" s="314">
        <v>37126.470762630866</v>
      </c>
      <c r="G140" s="314">
        <v>41308.434085056928</v>
      </c>
      <c r="H140" s="315">
        <v>41764.858589940646</v>
      </c>
      <c r="I140" s="151"/>
      <c r="J140" s="151"/>
      <c r="K140" s="151"/>
      <c r="L140" s="151"/>
      <c r="M140" s="151"/>
      <c r="N140" s="151"/>
      <c r="O140" s="151"/>
      <c r="P140" s="151"/>
    </row>
    <row r="141" spans="1:16" x14ac:dyDescent="0.3">
      <c r="A141" s="316" t="s">
        <v>155</v>
      </c>
      <c r="B141" s="317">
        <f t="shared" ref="B141:H141" si="23">AVERAGE(B136:B140)</f>
        <v>9362.5812664278819</v>
      </c>
      <c r="C141" s="317">
        <f t="shared" si="23"/>
        <v>19725.162532855764</v>
      </c>
      <c r="D141" s="317">
        <f t="shared" si="23"/>
        <v>30087.743799283653</v>
      </c>
      <c r="E141" s="317">
        <f t="shared" si="23"/>
        <v>37450.325065711528</v>
      </c>
      <c r="F141" s="317">
        <f t="shared" si="23"/>
        <v>43268.559346302434</v>
      </c>
      <c r="G141" s="317">
        <f t="shared" si="23"/>
        <v>48421.608053422839</v>
      </c>
      <c r="H141" s="317">
        <f t="shared" si="23"/>
        <v>49646.323121660607</v>
      </c>
      <c r="I141" s="151"/>
      <c r="J141" s="151"/>
      <c r="K141" s="151"/>
      <c r="L141" s="151"/>
      <c r="M141" s="151"/>
      <c r="N141" s="151"/>
      <c r="O141" s="151"/>
      <c r="P141" s="151"/>
    </row>
    <row r="142" spans="1:16" x14ac:dyDescent="0.3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</row>
  </sheetData>
  <mergeCells count="11">
    <mergeCell ref="B133:H133"/>
    <mergeCell ref="B8:F8"/>
    <mergeCell ref="H8:M8"/>
    <mergeCell ref="B9:C9"/>
    <mergeCell ref="H9:I9"/>
    <mergeCell ref="B21:D21"/>
    <mergeCell ref="G21:J21"/>
    <mergeCell ref="B55:H55"/>
    <mergeCell ref="J55:P55"/>
    <mergeCell ref="B88:H88"/>
    <mergeCell ref="B122:H122"/>
  </mergeCells>
  <conditionalFormatting sqref="B141:H141">
    <cfRule type="top10" dxfId="0" priority="1" rank="1"/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20</vt:i4>
      </vt:variant>
    </vt:vector>
  </HeadingPairs>
  <TitlesOfParts>
    <vt:vector size="20" baseType="lpstr">
      <vt:lpstr>Capital Budgeting Exercise</vt:lpstr>
      <vt:lpstr>Capital Budgeting Solution</vt:lpstr>
      <vt:lpstr>Conditional Probabilities Exer</vt:lpstr>
      <vt:lpstr>Conditional Probabilities Solut</vt:lpstr>
      <vt:lpstr>Decision Tree Exercise</vt:lpstr>
      <vt:lpstr>Decision Tree Solution</vt:lpstr>
      <vt:lpstr>Linear Programming Exercise</vt:lpstr>
      <vt:lpstr>Linear Programming Solution</vt:lpstr>
      <vt:lpstr>Integer Linear Progr. Exercise</vt:lpstr>
      <vt:lpstr>Integer Linear Prog. Solution</vt:lpstr>
      <vt:lpstr>Regression Analysis Exercise</vt:lpstr>
      <vt:lpstr>Regression Analysis Solution</vt:lpstr>
      <vt:lpstr>Markowitz Portfolio Exercise 1</vt:lpstr>
      <vt:lpstr>Markowitz Portfolio Solution 1</vt:lpstr>
      <vt:lpstr>Markowitz Portfolio Exercise 2</vt:lpstr>
      <vt:lpstr>Markowitz Portfolio Solution 2</vt:lpstr>
      <vt:lpstr>Decision Analysis Exercise</vt:lpstr>
      <vt:lpstr>Decision Analysis Solution</vt:lpstr>
      <vt:lpstr>Monte Carlo Simulation Exercise</vt:lpstr>
      <vt:lpstr>Monte Carlo Simulation 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Maffi</dc:creator>
  <cp:lastModifiedBy>Claudio Maffi</cp:lastModifiedBy>
  <dcterms:created xsi:type="dcterms:W3CDTF">2015-06-05T18:17:20Z</dcterms:created>
  <dcterms:modified xsi:type="dcterms:W3CDTF">2024-02-27T12:14:54Z</dcterms:modified>
</cp:coreProperties>
</file>