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7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jercicios by difenciacion" sheetId="1" state="visible" r:id="rId2"/>
    <sheet name="Ejercicios diferenciacion by richardson" sheetId="2" state="visible" r:id="rId3"/>
    <sheet name="Ejercicios by Trapecio" sheetId="3" state="visible" r:id="rId4"/>
    <sheet name="Ejercicios by Simpson" sheetId="4" state="visible" r:id="rId5"/>
    <sheet name="Ejercicios by Rosemberg" sheetId="5" state="visible" r:id="rId6"/>
    <sheet name="Ejercicios by Cuadratura de Gauus" sheetId="6" state="visible" r:id="rId7"/>
    <sheet name="Ejercicios by Simpson Adaptativo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<sst xmlns="http://schemas.openxmlformats.org/spreadsheetml/2006/main" count="641" uniqueCount="79">
  <si>
    <t xml:space="preserve">9.1-f(x)=ln(x)tg(x)</t>
  </si>
  <si>
    <t xml:space="preserve">9.8-(3^x)cos(x)</t>
  </si>
  <si>
    <t xml:space="preserve">x</t>
  </si>
  <si>
    <t xml:space="preserve">h</t>
  </si>
  <si>
    <t xml:space="preserve">Valor Real</t>
  </si>
  <si>
    <t xml:space="preserve">f(x)</t>
  </si>
  <si>
    <t xml:space="preserve">Valor Aprox.</t>
  </si>
  <si>
    <t xml:space="preserve">f’(x)</t>
  </si>
  <si>
    <t xml:space="preserve">F’(0.8)</t>
  </si>
  <si>
    <t xml:space="preserve">9.2-f(x)=(e^x)(cos(x))</t>
  </si>
  <si>
    <t xml:space="preserve">9.10-2x(e^x)(sen(x))</t>
  </si>
  <si>
    <t xml:space="preserve">f’’(x)</t>
  </si>
  <si>
    <t xml:space="preserve">9.3-f(x)=(e^x^2)(sen(x))</t>
  </si>
  <si>
    <t xml:space="preserve">9.11-3(x^2)e^x</t>
  </si>
  <si>
    <t xml:space="preserve">9.6-f(x)=(x^3)(e^(x^2))+cos(x)</t>
  </si>
  <si>
    <t xml:space="preserve">9.13-3(x^2)e^x</t>
  </si>
  <si>
    <t xml:space="preserve">f”(x)</t>
  </si>
  <si>
    <t xml:space="preserve">Tres puntos</t>
  </si>
  <si>
    <t xml:space="preserve">9.7-f(x)=2(x^2)sen(x)</t>
  </si>
  <si>
    <t xml:space="preserve">5 Puntos</t>
  </si>
  <si>
    <t xml:space="preserve">Nivel 1</t>
  </si>
  <si>
    <t xml:space="preserve">Nivel 2</t>
  </si>
  <si>
    <t xml:space="preserve">Nivel 3</t>
  </si>
  <si>
    <t xml:space="preserve">Nivel</t>
  </si>
  <si>
    <t xml:space="preserve">h1</t>
  </si>
  <si>
    <t xml:space="preserve">h2</t>
  </si>
  <si>
    <t xml:space="preserve">h3</t>
  </si>
  <si>
    <t xml:space="preserve">a</t>
  </si>
  <si>
    <t xml:space="preserve">b</t>
  </si>
  <si>
    <t xml:space="preserve">n</t>
  </si>
  <si>
    <t xml:space="preserve">xi</t>
  </si>
  <si>
    <t xml:space="preserve">f(xi)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</si>
  <si>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</si>
  <si>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</si>
  <si>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</si>
  <si>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</si>
  <si>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</si>
  <si>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</si>
  <si>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Integral  =</t>
  </si>
  <si>
    <t xml:space="preserve">Xmi</t>
  </si>
  <si>
    <t xml:space="preserve">f(Xmi)</t>
  </si>
  <si>
    <t xml:space="preserve">-------</t>
  </si>
  <si>
    <t xml:space="preserve">x6</t>
  </si>
  <si>
    <t xml:space="preserve">XI</t>
  </si>
  <si>
    <t xml:space="preserve"> NIVEL 1</t>
  </si>
  <si>
    <t xml:space="preserve">NIVEL 2</t>
  </si>
  <si>
    <t xml:space="preserve">NIVEL 3</t>
  </si>
  <si>
    <t xml:space="preserve">NIVEL 4</t>
  </si>
  <si>
    <t xml:space="preserve">NIVEL 5</t>
  </si>
  <si>
    <t xml:space="preserve">n1</t>
  </si>
  <si>
    <t xml:space="preserve">n5</t>
  </si>
  <si>
    <t xml:space="preserve">n4</t>
  </si>
  <si>
    <t xml:space="preserve">n3</t>
  </si>
  <si>
    <t xml:space="preserve">Integral = </t>
  </si>
  <si>
    <t xml:space="preserve">n2</t>
  </si>
  <si>
    <t xml:space="preserve">Puntos</t>
  </si>
  <si>
    <t xml:space="preserve">Wk</t>
  </si>
  <si>
    <t xml:space="preserve">Tk</t>
  </si>
  <si>
    <t xml:space="preserve">W1</t>
  </si>
  <si>
    <t xml:space="preserve">t1</t>
  </si>
  <si>
    <t xml:space="preserve">t2</t>
  </si>
  <si>
    <t xml:space="preserve">W2</t>
  </si>
  <si>
    <t xml:space="preserve">W3</t>
  </si>
  <si>
    <t xml:space="preserve">t3</t>
  </si>
  <si>
    <t xml:space="preserve">W4</t>
  </si>
  <si>
    <t xml:space="preserve">t4</t>
  </si>
  <si>
    <t xml:space="preserve">W5</t>
  </si>
  <si>
    <t xml:space="preserve">t5</t>
  </si>
  <si>
    <t xml:space="preserve">W6</t>
  </si>
  <si>
    <t xml:space="preserve">t6</t>
  </si>
  <si>
    <t xml:space="preserve">Tolerancia</t>
  </si>
  <si>
    <t xml:space="preserve">(a+b)/2</t>
  </si>
  <si>
    <r>
      <rPr>
        <b val="true"/>
        <sz val="11"/>
        <color rgb="FF000000"/>
        <rFont val="Cambria Math"/>
        <family val="1"/>
        <charset val="1"/>
      </rPr>
      <t xml:space="preserve">∫_0^𝜋▒</t>
    </r>
    <r>
      <rPr>
        <b val="true"/>
        <sz val="11"/>
        <color rgb="FF000000"/>
        <rFont val="Noto Sans CJK SC"/>
        <family val="2"/>
        <charset val="1"/>
      </rPr>
      <t xml:space="preserve">〖𝑥</t>
    </r>
    <r>
      <rPr>
        <b val="true"/>
        <sz val="11"/>
        <color rgb="FF000000"/>
        <rFont val="Cambria Math"/>
        <family val="1"/>
        <charset val="1"/>
      </rPr>
      <t xml:space="preserve">^2 𝑠𝑒𝑛𝑥 𝑑𝑥=</t>
    </r>
    <r>
      <rPr>
        <b val="true"/>
        <sz val="11"/>
        <color rgb="FF000000"/>
        <rFont val="Noto Sans CJK SC"/>
        <family val="2"/>
        <charset val="1"/>
      </rPr>
      <t xml:space="preserve">〗 </t>
    </r>
    <r>
      <rPr>
        <b val="true"/>
        <sz val="11"/>
        <color rgb="FF000000"/>
        <rFont val="Calibri"/>
        <family val="0"/>
        <charset val="1"/>
      </rPr>
      <t xml:space="preserve">Integral</t>
    </r>
  </si>
  <si>
    <t xml:space="preserve">Resultado</t>
  </si>
  <si>
    <t xml:space="preserve">Condicion</t>
  </si>
  <si>
    <r>
      <rPr>
        <sz val="12"/>
        <color rgb="FF000000"/>
        <rFont val="Times New Roman"/>
        <family val="1"/>
        <charset val="1"/>
      </rPr>
      <t xml:space="preserve">S</t>
    </r>
    <r>
      <rPr>
        <sz val="10"/>
        <color rgb="FF000000"/>
        <rFont val="Calibri"/>
        <family val="2"/>
        <charset val="1"/>
      </rPr>
      <t xml:space="preserve">(1,1.4)</t>
    </r>
  </si>
  <si>
    <r>
      <rPr>
        <sz val="12"/>
        <color rgb="FF000000"/>
        <rFont val="Times New Roman"/>
        <family val="1"/>
        <charset val="1"/>
      </rPr>
      <t xml:space="preserve">S</t>
    </r>
    <r>
      <rPr>
        <sz val="10"/>
        <color rgb="FF000000"/>
        <rFont val="Calibri"/>
        <family val="2"/>
        <charset val="1"/>
      </rPr>
      <t xml:space="preserve">(1,1.2)</t>
    </r>
  </si>
  <si>
    <r>
      <rPr>
        <sz val="12"/>
        <color rgb="FF000000"/>
        <rFont val="Times New Roman"/>
        <family val="1"/>
        <charset val="1"/>
      </rPr>
      <t xml:space="preserve">S</t>
    </r>
    <r>
      <rPr>
        <sz val="10"/>
        <color rgb="FF000000"/>
        <rFont val="Calibri"/>
        <family val="2"/>
        <charset val="1"/>
      </rPr>
      <t xml:space="preserve">(1.2,1.4)</t>
    </r>
  </si>
  <si>
    <t xml:space="preserve">Integral =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</si>
</sst>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0000000000000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5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6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mbria Math"/>
      <family val="0"/>
    </font>
    <font>
      <b val="true"/>
      <sz val="11"/>
      <color rgb="FF000000"/>
      <name val="DejaVu Sans"/>
      <family val="2"/>
    </font>
    <font>
      <b val="true"/>
      <sz val="11"/>
      <color rgb="FF000000"/>
      <name val="Calibri"/>
      <family val="0"/>
    </font>
    <font>
      <sz val="11"/>
      <color rgb="FF000000"/>
      <name val="DejaVu Sans"/>
      <family val="2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color rgb="FF000000"/>
      <name val="Calibri"/>
      <family val="0"/>
    </font>
    <font>
      <b val="true"/>
      <sz val="12"/>
      <name val="Calibri"/>
      <family val="2"/>
      <charset val="1"/>
    </font>
    <font>
      <sz val="12"/>
      <name val="Times New Roman"/>
      <family val="1"/>
      <charset val="1"/>
    </font>
    <font>
      <sz val="12"/>
      <color rgb="FFFFFFFF"/>
      <name val="Times New Roman"/>
      <family val="1"/>
      <charset val="1"/>
    </font>
    <font>
      <b val="true"/>
      <sz val="11"/>
      <color rgb="FF000000"/>
      <name val="Cambria Math"/>
      <family val="1"/>
      <charset val="1"/>
    </font>
    <font>
      <b val="true"/>
      <sz val="11"/>
      <color rgb="FF000000"/>
      <name val="Noto Sans CJK SC"/>
      <family val="2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121320</xdr:colOff>
      <xdr:row>0</xdr:row>
      <xdr:rowOff>97920</xdr:rowOff>
    </xdr:from>
    <xdr:to>
      <xdr:col>2</xdr:col>
      <xdr:colOff>749160</xdr:colOff>
      <xdr:row>5</xdr:row>
      <xdr:rowOff>11880</xdr:rowOff>
    </xdr:to>
    <xdr:sp>
      <xdr:nvSpPr>
        <xdr:cNvPr id="0" name="CustomShape 1"/>
        <xdr:cNvSpPr/>
      </xdr:nvSpPr>
      <xdr:spPr>
        <a:xfrm>
          <a:off x="121320" y="97920"/>
          <a:ext cx="2270520" cy="86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24_1^1.4▒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〖𝑠𝑒𝑛𝑥 𝑑𝑥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114480</xdr:colOff>
      <xdr:row>0</xdr:row>
      <xdr:rowOff>66600</xdr:rowOff>
    </xdr:from>
    <xdr:to>
      <xdr:col>8</xdr:col>
      <xdr:colOff>9000</xdr:colOff>
      <xdr:row>4</xdr:row>
      <xdr:rowOff>171000</xdr:rowOff>
    </xdr:to>
    <xdr:sp>
      <xdr:nvSpPr>
        <xdr:cNvPr id="1" name="CustomShape 1"/>
        <xdr:cNvSpPr/>
      </xdr:nvSpPr>
      <xdr:spPr>
        <a:xfrm>
          <a:off x="4174560" y="66600"/>
          <a:ext cx="2351880" cy="86616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24_0^1.2▒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 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^𝑥  𝑑𝑥=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85680</xdr:colOff>
      <xdr:row>0</xdr:row>
      <xdr:rowOff>104760</xdr:rowOff>
    </xdr:from>
    <xdr:to>
      <xdr:col>12</xdr:col>
      <xdr:colOff>742680</xdr:colOff>
      <xdr:row>5</xdr:row>
      <xdr:rowOff>18720</xdr:rowOff>
    </xdr:to>
    <xdr:sp>
      <xdr:nvSpPr>
        <xdr:cNvPr id="2" name="CustomShape 1"/>
        <xdr:cNvSpPr/>
      </xdr:nvSpPr>
      <xdr:spPr>
        <a:xfrm>
          <a:off x="8214840" y="104760"/>
          <a:ext cx="2268720" cy="86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24_(−1)^1▒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𝑠𝑒𝑛𝑥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/𝑥  𝑑𝑥=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125280</xdr:colOff>
      <xdr:row>21</xdr:row>
      <xdr:rowOff>156240</xdr:rowOff>
    </xdr:from>
    <xdr:to>
      <xdr:col>2</xdr:col>
      <xdr:colOff>753120</xdr:colOff>
      <xdr:row>26</xdr:row>
      <xdr:rowOff>69480</xdr:rowOff>
    </xdr:to>
    <xdr:sp>
      <xdr:nvSpPr>
        <xdr:cNvPr id="3" name="CustomShape 1"/>
        <xdr:cNvSpPr/>
      </xdr:nvSpPr>
      <xdr:spPr>
        <a:xfrm>
          <a:off x="125280" y="4156560"/>
          <a:ext cx="2270520" cy="8658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24_2^3▒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^2  ln⁡𝑥  𝑑𝑥=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794520</xdr:colOff>
      <xdr:row>21</xdr:row>
      <xdr:rowOff>126000</xdr:rowOff>
    </xdr:from>
    <xdr:to>
      <xdr:col>7</xdr:col>
      <xdr:colOff>644760</xdr:colOff>
      <xdr:row>26</xdr:row>
      <xdr:rowOff>54720</xdr:rowOff>
    </xdr:to>
    <xdr:sp>
      <xdr:nvSpPr>
        <xdr:cNvPr id="4" name="CustomShape 1"/>
        <xdr:cNvSpPr/>
      </xdr:nvSpPr>
      <xdr:spPr>
        <a:xfrm>
          <a:off x="4048560" y="4126320"/>
          <a:ext cx="2268000" cy="881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24_0^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𝜋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^2 𝑠𝑒𝑛𝑥 𝑑𝑥=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7920</xdr:colOff>
      <xdr:row>21</xdr:row>
      <xdr:rowOff>123480</xdr:rowOff>
    </xdr:from>
    <xdr:to>
      <xdr:col>12</xdr:col>
      <xdr:colOff>708840</xdr:colOff>
      <xdr:row>26</xdr:row>
      <xdr:rowOff>52200</xdr:rowOff>
    </xdr:to>
    <xdr:sp>
      <xdr:nvSpPr>
        <xdr:cNvPr id="5" name="CustomShape 1"/>
        <xdr:cNvSpPr/>
      </xdr:nvSpPr>
      <xdr:spPr>
        <a:xfrm>
          <a:off x="8137080" y="4123800"/>
          <a:ext cx="2312640" cy="881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24_0^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𝜋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〖ⅆ𝑥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/√(𝑥^2+1)=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123840</xdr:rowOff>
    </xdr:from>
    <xdr:to>
      <xdr:col>2</xdr:col>
      <xdr:colOff>713880</xdr:colOff>
      <xdr:row>5</xdr:row>
      <xdr:rowOff>37800</xdr:rowOff>
    </xdr:to>
    <xdr:sp>
      <xdr:nvSpPr>
        <xdr:cNvPr id="6" name="CustomShape 1"/>
        <xdr:cNvSpPr/>
      </xdr:nvSpPr>
      <xdr:spPr>
        <a:xfrm>
          <a:off x="85680" y="123840"/>
          <a:ext cx="2133000" cy="86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24_1^1.4▒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〖𝑠𝑒𝑛𝑥 𝑑𝑥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114840</xdr:colOff>
      <xdr:row>0</xdr:row>
      <xdr:rowOff>66600</xdr:rowOff>
    </xdr:from>
    <xdr:to>
      <xdr:col>9</xdr:col>
      <xdr:colOff>9360</xdr:colOff>
      <xdr:row>4</xdr:row>
      <xdr:rowOff>171000</xdr:rowOff>
    </xdr:to>
    <xdr:sp>
      <xdr:nvSpPr>
        <xdr:cNvPr id="7" name="CustomShape 1"/>
        <xdr:cNvSpPr/>
      </xdr:nvSpPr>
      <xdr:spPr>
        <a:xfrm>
          <a:off x="4629600" y="66600"/>
          <a:ext cx="2151720" cy="86616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24_0^1.2▒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 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^𝑥  𝑑𝑥=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86040</xdr:colOff>
      <xdr:row>0</xdr:row>
      <xdr:rowOff>104760</xdr:rowOff>
    </xdr:from>
    <xdr:to>
      <xdr:col>14</xdr:col>
      <xdr:colOff>742680</xdr:colOff>
      <xdr:row>5</xdr:row>
      <xdr:rowOff>18720</xdr:rowOff>
    </xdr:to>
    <xdr:sp>
      <xdr:nvSpPr>
        <xdr:cNvPr id="8" name="CustomShape 1"/>
        <xdr:cNvSpPr/>
      </xdr:nvSpPr>
      <xdr:spPr>
        <a:xfrm>
          <a:off x="9115560" y="104760"/>
          <a:ext cx="2161440" cy="86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24_(−1)^1▒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𝑠𝑒𝑛𝑥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/𝑥  𝑑𝑥=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20</xdr:row>
      <xdr:rowOff>0</xdr:rowOff>
    </xdr:from>
    <xdr:to>
      <xdr:col>2</xdr:col>
      <xdr:colOff>628200</xdr:colOff>
      <xdr:row>24</xdr:row>
      <xdr:rowOff>104040</xdr:rowOff>
    </xdr:to>
    <xdr:sp>
      <xdr:nvSpPr>
        <xdr:cNvPr id="9" name="CustomShape 1"/>
        <xdr:cNvSpPr/>
      </xdr:nvSpPr>
      <xdr:spPr>
        <a:xfrm>
          <a:off x="0" y="3809880"/>
          <a:ext cx="2133000" cy="86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24_2^3▒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^2  ln⁡𝑥  𝑑𝑥=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360</xdr:colOff>
      <xdr:row>19</xdr:row>
      <xdr:rowOff>171360</xdr:rowOff>
    </xdr:from>
    <xdr:to>
      <xdr:col>8</xdr:col>
      <xdr:colOff>647280</xdr:colOff>
      <xdr:row>24</xdr:row>
      <xdr:rowOff>84960</xdr:rowOff>
    </xdr:to>
    <xdr:sp>
      <xdr:nvSpPr>
        <xdr:cNvPr id="10" name="CustomShape 1"/>
        <xdr:cNvSpPr/>
      </xdr:nvSpPr>
      <xdr:spPr>
        <a:xfrm>
          <a:off x="4515120" y="3790800"/>
          <a:ext cx="2151720" cy="86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24_0^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𝜋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^2 𝑠𝑒𝑛𝑥 𝑑𝑥=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28800</xdr:colOff>
      <xdr:row>20</xdr:row>
      <xdr:rowOff>9360</xdr:rowOff>
    </xdr:from>
    <xdr:to>
      <xdr:col>14</xdr:col>
      <xdr:colOff>685440</xdr:colOff>
      <xdr:row>24</xdr:row>
      <xdr:rowOff>113400</xdr:rowOff>
    </xdr:to>
    <xdr:sp>
      <xdr:nvSpPr>
        <xdr:cNvPr id="11" name="CustomShape 1"/>
        <xdr:cNvSpPr/>
      </xdr:nvSpPr>
      <xdr:spPr>
        <a:xfrm>
          <a:off x="9058320" y="3819240"/>
          <a:ext cx="2161440" cy="86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24_0^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𝜋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〖ⅆ𝑥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/√(𝑥^2+1)=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258840</xdr:colOff>
      <xdr:row>8</xdr:row>
      <xdr:rowOff>54360</xdr:rowOff>
    </xdr:from>
    <xdr:to>
      <xdr:col>20</xdr:col>
      <xdr:colOff>26280</xdr:colOff>
      <xdr:row>16</xdr:row>
      <xdr:rowOff>26640</xdr:rowOff>
    </xdr:to>
    <xdr:sp>
      <xdr:nvSpPr>
        <xdr:cNvPr id="12" name="CustomShape 1"/>
        <xdr:cNvSpPr/>
      </xdr:nvSpPr>
      <xdr:spPr>
        <a:xfrm>
          <a:off x="13050720" y="1578240"/>
          <a:ext cx="2025000" cy="149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SV" sz="1100" spc="-1" strike="noStrike">
              <a:solidFill>
                <a:srgbClr val="000000"/>
              </a:solidFill>
              <a:latin typeface="Calibri"/>
            </a:rPr>
            <a:t>No es psoible resolverlo con el metodo de simpson ya que uno de los puntos de xi es igual a 0 y la funcion no maneja el valor de cero en sus puntos dando un iindeterminado</a:t>
          </a:r>
          <a:endParaRPr b="0" lang="es-SV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659520</xdr:colOff>
      <xdr:row>4</xdr:row>
      <xdr:rowOff>104040</xdr:rowOff>
    </xdr:to>
    <xdr:sp>
      <xdr:nvSpPr>
        <xdr:cNvPr id="13" name="CustomShape 1"/>
        <xdr:cNvSpPr/>
      </xdr:nvSpPr>
      <xdr:spPr>
        <a:xfrm>
          <a:off x="0" y="0"/>
          <a:ext cx="2270880" cy="8658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_1^1.4▒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〖𝑠𝑒𝑛𝑥 𝑑𝑥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0</xdr:colOff>
      <xdr:row>0</xdr:row>
      <xdr:rowOff>0</xdr:rowOff>
    </xdr:from>
    <xdr:to>
      <xdr:col>10</xdr:col>
      <xdr:colOff>698760</xdr:colOff>
      <xdr:row>4</xdr:row>
      <xdr:rowOff>104040</xdr:rowOff>
    </xdr:to>
    <xdr:sp>
      <xdr:nvSpPr>
        <xdr:cNvPr id="14" name="CustomShape 1"/>
        <xdr:cNvSpPr/>
      </xdr:nvSpPr>
      <xdr:spPr>
        <a:xfrm>
          <a:off x="6537240" y="0"/>
          <a:ext cx="2310120" cy="86580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_0^1.2▒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 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^𝑥  𝑑𝑥=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28</xdr:row>
      <xdr:rowOff>0</xdr:rowOff>
    </xdr:from>
    <xdr:to>
      <xdr:col>2</xdr:col>
      <xdr:colOff>627840</xdr:colOff>
      <xdr:row>32</xdr:row>
      <xdr:rowOff>104040</xdr:rowOff>
    </xdr:to>
    <xdr:sp>
      <xdr:nvSpPr>
        <xdr:cNvPr id="15" name="CustomShape 1"/>
        <xdr:cNvSpPr/>
      </xdr:nvSpPr>
      <xdr:spPr>
        <a:xfrm>
          <a:off x="0" y="5333760"/>
          <a:ext cx="2239200" cy="86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_2^3▒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^2  ln⁡𝑥  𝑑𝑥=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0</xdr:colOff>
      <xdr:row>28</xdr:row>
      <xdr:rowOff>0</xdr:rowOff>
    </xdr:from>
    <xdr:to>
      <xdr:col>10</xdr:col>
      <xdr:colOff>656640</xdr:colOff>
      <xdr:row>32</xdr:row>
      <xdr:rowOff>104040</xdr:rowOff>
    </xdr:to>
    <xdr:sp>
      <xdr:nvSpPr>
        <xdr:cNvPr id="16" name="CustomShape 1"/>
        <xdr:cNvSpPr/>
      </xdr:nvSpPr>
      <xdr:spPr>
        <a:xfrm>
          <a:off x="6537240" y="5333760"/>
          <a:ext cx="2268000" cy="86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_0^𝜋▒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^2 𝑠𝑒𝑛𝑥 𝑑𝑥=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0</xdr:colOff>
      <xdr:row>28</xdr:row>
      <xdr:rowOff>0</xdr:rowOff>
    </xdr:from>
    <xdr:to>
      <xdr:col>18</xdr:col>
      <xdr:colOff>656640</xdr:colOff>
      <xdr:row>32</xdr:row>
      <xdr:rowOff>104040</xdr:rowOff>
    </xdr:to>
    <xdr:sp>
      <xdr:nvSpPr>
        <xdr:cNvPr id="17" name="CustomShape 1"/>
        <xdr:cNvSpPr/>
      </xdr:nvSpPr>
      <xdr:spPr>
        <a:xfrm>
          <a:off x="13074480" y="5333760"/>
          <a:ext cx="2268360" cy="86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_0^𝜋▒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〖ⅆ𝑥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/√(𝑥^2+1)=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0</xdr:colOff>
      <xdr:row>0</xdr:row>
      <xdr:rowOff>0</xdr:rowOff>
    </xdr:from>
    <xdr:to>
      <xdr:col>18</xdr:col>
      <xdr:colOff>656640</xdr:colOff>
      <xdr:row>4</xdr:row>
      <xdr:rowOff>104040</xdr:rowOff>
    </xdr:to>
    <xdr:sp>
      <xdr:nvSpPr>
        <xdr:cNvPr id="18" name="CustomShape 1"/>
        <xdr:cNvSpPr/>
      </xdr:nvSpPr>
      <xdr:spPr>
        <a:xfrm>
          <a:off x="13074480" y="0"/>
          <a:ext cx="2268360" cy="8658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_(−1)^1▒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〖𝑠𝑒𝑛𝑥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/𝑥  𝑑𝑥=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47520</xdr:colOff>
      <xdr:row>18</xdr:row>
      <xdr:rowOff>152280</xdr:rowOff>
    </xdr:from>
    <xdr:to>
      <xdr:col>22</xdr:col>
      <xdr:colOff>218160</xdr:colOff>
      <xdr:row>23</xdr:row>
      <xdr:rowOff>104040</xdr:rowOff>
    </xdr:to>
    <xdr:sp>
      <xdr:nvSpPr>
        <xdr:cNvPr id="19" name="CustomShape 1"/>
        <xdr:cNvSpPr/>
      </xdr:nvSpPr>
      <xdr:spPr>
        <a:xfrm>
          <a:off x="15630120" y="3581280"/>
          <a:ext cx="2588040" cy="9039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SV" sz="1100" spc="-1" strike="noStrike">
              <a:solidFill>
                <a:srgbClr val="000000"/>
              </a:solidFill>
              <a:latin typeface="Calibri"/>
            </a:rPr>
            <a:t>No se puede realizar ya que uo de los intervalos es cero y la funcion no maneja 0 asi que da indeterminado</a:t>
          </a:r>
          <a:endParaRPr b="0" lang="es-SV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795600</xdr:colOff>
      <xdr:row>23</xdr:row>
      <xdr:rowOff>106560</xdr:rowOff>
    </xdr:from>
    <xdr:to>
      <xdr:col>3</xdr:col>
      <xdr:colOff>54360</xdr:colOff>
      <xdr:row>25</xdr:row>
      <xdr:rowOff>114120</xdr:rowOff>
    </xdr:to>
    <xdr:sp>
      <xdr:nvSpPr>
        <xdr:cNvPr id="20" name="CustomShape 1"/>
        <xdr:cNvSpPr/>
      </xdr:nvSpPr>
      <xdr:spPr>
        <a:xfrm>
          <a:off x="795600" y="4487760"/>
          <a:ext cx="1676160" cy="3888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_1^1.4▒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〖𝑠𝑒𝑛𝑥 𝑑𝑥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246600</xdr:colOff>
      <xdr:row>23</xdr:row>
      <xdr:rowOff>44280</xdr:rowOff>
    </xdr:from>
    <xdr:to>
      <xdr:col>5</xdr:col>
      <xdr:colOff>501120</xdr:colOff>
      <xdr:row>25</xdr:row>
      <xdr:rowOff>51840</xdr:rowOff>
    </xdr:to>
    <xdr:sp>
      <xdr:nvSpPr>
        <xdr:cNvPr id="21" name="CustomShape 1"/>
        <xdr:cNvSpPr/>
      </xdr:nvSpPr>
      <xdr:spPr>
        <a:xfrm>
          <a:off x="3469680" y="4425480"/>
          <a:ext cx="1675800" cy="38880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_0^1.2▒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 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^𝑥  𝑑𝑥=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755640</xdr:colOff>
      <xdr:row>23</xdr:row>
      <xdr:rowOff>19800</xdr:rowOff>
    </xdr:from>
    <xdr:to>
      <xdr:col>9</xdr:col>
      <xdr:colOff>15480</xdr:colOff>
      <xdr:row>25</xdr:row>
      <xdr:rowOff>10440</xdr:rowOff>
    </xdr:to>
    <xdr:sp>
      <xdr:nvSpPr>
        <xdr:cNvPr id="22" name="CustomShape 1"/>
        <xdr:cNvSpPr/>
      </xdr:nvSpPr>
      <xdr:spPr>
        <a:xfrm>
          <a:off x="6205680" y="4401000"/>
          <a:ext cx="1677240" cy="3718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_(−1)^1▒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〖𝑠𝑒𝑛𝑥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/𝑥  𝑑𝑥=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654120</xdr:colOff>
      <xdr:row>37</xdr:row>
      <xdr:rowOff>60840</xdr:rowOff>
    </xdr:from>
    <xdr:to>
      <xdr:col>3</xdr:col>
      <xdr:colOff>89640</xdr:colOff>
      <xdr:row>39</xdr:row>
      <xdr:rowOff>34200</xdr:rowOff>
    </xdr:to>
    <xdr:sp>
      <xdr:nvSpPr>
        <xdr:cNvPr id="23" name="CustomShape 1"/>
        <xdr:cNvSpPr/>
      </xdr:nvSpPr>
      <xdr:spPr>
        <a:xfrm>
          <a:off x="654120" y="7109280"/>
          <a:ext cx="1852920" cy="354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_2^3▒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^2  ln⁡𝑥  𝑑𝑥=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122760</xdr:colOff>
      <xdr:row>37</xdr:row>
      <xdr:rowOff>37080</xdr:rowOff>
    </xdr:from>
    <xdr:to>
      <xdr:col>5</xdr:col>
      <xdr:colOff>636120</xdr:colOff>
      <xdr:row>39</xdr:row>
      <xdr:rowOff>18720</xdr:rowOff>
    </xdr:to>
    <xdr:sp>
      <xdr:nvSpPr>
        <xdr:cNvPr id="24" name="CustomShape 1"/>
        <xdr:cNvSpPr/>
      </xdr:nvSpPr>
      <xdr:spPr>
        <a:xfrm>
          <a:off x="3345840" y="7085520"/>
          <a:ext cx="1934640" cy="3625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_0^𝜋▒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^2 𝑠𝑒𝑛𝑥 𝑑𝑥=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755640</xdr:colOff>
      <xdr:row>37</xdr:row>
      <xdr:rowOff>104400</xdr:rowOff>
    </xdr:from>
    <xdr:to>
      <xdr:col>9</xdr:col>
      <xdr:colOff>82800</xdr:colOff>
      <xdr:row>39</xdr:row>
      <xdr:rowOff>86040</xdr:rowOff>
    </xdr:to>
    <xdr:sp>
      <xdr:nvSpPr>
        <xdr:cNvPr id="25" name="CustomShape 1"/>
        <xdr:cNvSpPr/>
      </xdr:nvSpPr>
      <xdr:spPr>
        <a:xfrm>
          <a:off x="6205680" y="7152840"/>
          <a:ext cx="1744560" cy="3625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_0^𝜋▒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〖ⅆ𝑥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/√(𝑥^2+1)=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628200</xdr:colOff>
      <xdr:row>4</xdr:row>
      <xdr:rowOff>104400</xdr:rowOff>
    </xdr:to>
    <xdr:sp>
      <xdr:nvSpPr>
        <xdr:cNvPr id="26" name="CustomShape 1"/>
        <xdr:cNvSpPr/>
      </xdr:nvSpPr>
      <xdr:spPr>
        <a:xfrm>
          <a:off x="0" y="0"/>
          <a:ext cx="2239560" cy="86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_1^1.4▒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〖𝑠𝑒𝑛𝑥 𝑑𝑥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360</xdr:colOff>
      <xdr:row>0</xdr:row>
      <xdr:rowOff>0</xdr:rowOff>
    </xdr:from>
    <xdr:to>
      <xdr:col>9</xdr:col>
      <xdr:colOff>657000</xdr:colOff>
      <xdr:row>4</xdr:row>
      <xdr:rowOff>104400</xdr:rowOff>
    </xdr:to>
    <xdr:sp>
      <xdr:nvSpPr>
        <xdr:cNvPr id="27" name="CustomShape 1"/>
        <xdr:cNvSpPr/>
      </xdr:nvSpPr>
      <xdr:spPr>
        <a:xfrm>
          <a:off x="5712120" y="0"/>
          <a:ext cx="2268000" cy="86616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_0^1.2▒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 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^𝑥  𝑑𝑥=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360</xdr:colOff>
      <xdr:row>0</xdr:row>
      <xdr:rowOff>0</xdr:rowOff>
    </xdr:from>
    <xdr:to>
      <xdr:col>16</xdr:col>
      <xdr:colOff>656640</xdr:colOff>
      <xdr:row>4</xdr:row>
      <xdr:rowOff>104400</xdr:rowOff>
    </xdr:to>
    <xdr:sp>
      <xdr:nvSpPr>
        <xdr:cNvPr id="28" name="CustomShape 1"/>
        <xdr:cNvSpPr/>
      </xdr:nvSpPr>
      <xdr:spPr>
        <a:xfrm>
          <a:off x="11352600" y="0"/>
          <a:ext cx="2268000" cy="86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_(−1)^1▒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〖𝑠𝑒𝑛𝑥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/𝑥  𝑑𝑥=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"Integral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" 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352440</xdr:colOff>
      <xdr:row>1</xdr:row>
      <xdr:rowOff>9360</xdr:rowOff>
    </xdr:from>
    <xdr:to>
      <xdr:col>21</xdr:col>
      <xdr:colOff>151560</xdr:colOff>
      <xdr:row>6</xdr:row>
      <xdr:rowOff>75600</xdr:rowOff>
    </xdr:to>
    <xdr:sp>
      <xdr:nvSpPr>
        <xdr:cNvPr id="29" name="CustomShape 1"/>
        <xdr:cNvSpPr/>
      </xdr:nvSpPr>
      <xdr:spPr>
        <a:xfrm>
          <a:off x="14928120" y="199800"/>
          <a:ext cx="2216520" cy="104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s-SV" sz="1100" spc="-1" strike="noStrike">
              <a:solidFill>
                <a:srgbClr val="000000"/>
              </a:solidFill>
              <a:latin typeface="Calibri"/>
            </a:rPr>
            <a:t>Este metodo no puede ser utilizado en esta funcion ya que hay valores en 0 y en la funcion no se puede evaluar 0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0</xdr:colOff>
      <xdr:row>15</xdr:row>
      <xdr:rowOff>0</xdr:rowOff>
    </xdr:from>
    <xdr:to>
      <xdr:col>2</xdr:col>
      <xdr:colOff>628200</xdr:colOff>
      <xdr:row>19</xdr:row>
      <xdr:rowOff>104400</xdr:rowOff>
    </xdr:to>
    <xdr:sp>
      <xdr:nvSpPr>
        <xdr:cNvPr id="30" name="CustomShape 1"/>
        <xdr:cNvSpPr/>
      </xdr:nvSpPr>
      <xdr:spPr>
        <a:xfrm>
          <a:off x="0" y="2887920"/>
          <a:ext cx="2239560" cy="86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_2^3▒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^2  ln⁡𝑥  𝑑𝑥=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360</xdr:colOff>
      <xdr:row>15</xdr:row>
      <xdr:rowOff>0</xdr:rowOff>
    </xdr:from>
    <xdr:to>
      <xdr:col>9</xdr:col>
      <xdr:colOff>657000</xdr:colOff>
      <xdr:row>19</xdr:row>
      <xdr:rowOff>104400</xdr:rowOff>
    </xdr:to>
    <xdr:sp>
      <xdr:nvSpPr>
        <xdr:cNvPr id="31" name="CustomShape 1"/>
        <xdr:cNvSpPr/>
      </xdr:nvSpPr>
      <xdr:spPr>
        <a:xfrm>
          <a:off x="5712120" y="2887920"/>
          <a:ext cx="2268000" cy="8661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_0^𝜋▒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^2 𝑠𝑒𝑛𝑥 𝑑𝑥=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510840</xdr:colOff>
      <xdr:row>14</xdr:row>
      <xdr:rowOff>138960</xdr:rowOff>
    </xdr:from>
    <xdr:to>
      <xdr:col>17</xdr:col>
      <xdr:colOff>361440</xdr:colOff>
      <xdr:row>19</xdr:row>
      <xdr:rowOff>53280</xdr:rowOff>
    </xdr:to>
    <xdr:sp>
      <xdr:nvSpPr>
        <xdr:cNvPr id="32" name="CustomShape 1"/>
        <xdr:cNvSpPr/>
      </xdr:nvSpPr>
      <xdr:spPr>
        <a:xfrm>
          <a:off x="11863080" y="2836440"/>
          <a:ext cx="2268000" cy="8665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∫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_0^𝜋▒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〖ⅆ𝑥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/√(𝑥^2+1)=</a:t>
          </a:r>
          <a:r>
            <a:rPr b="1" lang="es-SV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 </a:t>
          </a:r>
          <a:r>
            <a:rPr b="1" lang="es-SV" sz="1100" spc="-1" strike="noStrike">
              <a:solidFill>
                <a:srgbClr val="000000"/>
              </a:solidFill>
              <a:latin typeface="Calibri"/>
            </a:rPr>
            <a:t>Integral</a:t>
          </a:r>
          <a:endParaRPr b="0" lang="es-SV" sz="1100" spc="-1" strike="noStrike">
            <a:latin typeface="Times New Roman"/>
          </a:endParaRPr>
        </a:p>
      </xdr:txBody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T29"/>
  <sheetViews>
    <sheetView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K17" activeCellId="0" sqref="K17"/>
    </sheetView>
  </sheetViews>
  <sheetFormatPr defaultColWidth="11.58984375" defaultRowHeight="13.8" zeroHeight="false" outlineLevelRow="0" outlineLevelCol="0"/>
  <cols>
    <col collapsed="false" customWidth="true" hidden="false" outlineLevel="0" max="2" min="2" style="0" width="6.39"/>
    <col collapsed="false" customWidth="true" hidden="false" outlineLevel="0" max="4" min="4" style="0" width="16.11"/>
    <col collapsed="false" customWidth="true" hidden="false" outlineLevel="0" max="7" min="7" style="0" width="5.55"/>
    <col collapsed="false" customWidth="true" hidden="false" outlineLevel="0" max="8" min="8" style="0" width="16.39"/>
    <col collapsed="false" customWidth="true" hidden="false" outlineLevel="0" max="9" min="9" style="0" width="15.42"/>
    <col collapsed="false" customWidth="true" hidden="false" outlineLevel="0" max="10" min="10" style="0" width="11.81"/>
    <col collapsed="false" customWidth="true" hidden="false" outlineLevel="0" max="11" min="11" style="0" width="16.94"/>
    <col collapsed="false" customWidth="true" hidden="false" outlineLevel="0" max="16" min="16" style="0" width="12.9"/>
    <col collapsed="false" customWidth="true" hidden="false" outlineLevel="0" max="17" min="17" style="0" width="14.59"/>
    <col collapsed="false" customWidth="true" hidden="false" outlineLevel="0" max="18" min="18" style="0" width="13.36"/>
    <col collapsed="false" customWidth="true" hidden="false" outlineLevel="0" max="19" min="19" style="0" width="14.88"/>
    <col collapsed="false" customWidth="true" hidden="false" outlineLevel="0" max="20" min="20" style="0" width="16.39"/>
  </cols>
  <sheetData>
    <row r="2" customFormat="false" ht="22.05" hidden="false" customHeight="false" outlineLevel="0" collapsed="false">
      <c r="B2" s="1" t="s">
        <v>0</v>
      </c>
      <c r="C2" s="1"/>
      <c r="D2" s="1"/>
      <c r="E2" s="1"/>
      <c r="G2" s="2" t="n">
        <v>9.4</v>
      </c>
      <c r="H2" s="2"/>
      <c r="I2" s="2"/>
      <c r="J2" s="2"/>
      <c r="K2" s="2"/>
      <c r="N2" s="1" t="s">
        <v>1</v>
      </c>
      <c r="O2" s="1"/>
      <c r="P2" s="1"/>
      <c r="Q2" s="1"/>
      <c r="R2" s="1"/>
      <c r="S2" s="1"/>
      <c r="T2" s="1"/>
    </row>
    <row r="3" customFormat="false" ht="15" hidden="false" customHeight="false" outlineLevel="0" collapsed="false">
      <c r="B3" s="1"/>
      <c r="C3" s="1"/>
      <c r="D3" s="1"/>
      <c r="E3" s="1"/>
      <c r="G3" s="2"/>
      <c r="H3" s="2"/>
      <c r="I3" s="2"/>
      <c r="J3" s="2"/>
      <c r="K3" s="2"/>
      <c r="N3" s="3" t="s">
        <v>2</v>
      </c>
      <c r="O3" s="3" t="n">
        <v>0</v>
      </c>
      <c r="P3" s="3" t="n">
        <v>0.2</v>
      </c>
      <c r="Q3" s="3" t="n">
        <v>0.4</v>
      </c>
      <c r="R3" s="3" t="n">
        <v>0.6</v>
      </c>
      <c r="S3" s="3" t="n">
        <v>0.8</v>
      </c>
      <c r="T3" s="3" t="n">
        <v>1</v>
      </c>
    </row>
    <row r="4" customFormat="false" ht="15" hidden="false" customHeight="false" outlineLevel="0" collapsed="false">
      <c r="B4" s="3" t="s">
        <v>3</v>
      </c>
      <c r="C4" s="3" t="n">
        <v>0.1</v>
      </c>
      <c r="D4" s="3" t="s">
        <v>4</v>
      </c>
      <c r="E4" s="3" t="n">
        <v>3.53201</v>
      </c>
      <c r="G4" s="3" t="s">
        <v>2</v>
      </c>
      <c r="H4" s="3" t="n">
        <v>-0.4</v>
      </c>
      <c r="I4" s="3" t="n">
        <v>-0.2</v>
      </c>
      <c r="J4" s="3" t="n">
        <v>0</v>
      </c>
      <c r="K4" s="3" t="n">
        <v>0.2</v>
      </c>
      <c r="N4" s="3" t="s">
        <v>5</v>
      </c>
      <c r="O4" s="3" t="n">
        <f aca="false">POWER(3,O3)*COS(O3)</f>
        <v>1</v>
      </c>
      <c r="P4" s="3" t="n">
        <f aca="false">POWER(3,P3)*COS(P3)</f>
        <v>1.22089925889993</v>
      </c>
      <c r="Q4" s="3" t="n">
        <f aca="false">POWER(3,Q3)*COS(Q3)</f>
        <v>1.42934442684946</v>
      </c>
      <c r="R4" s="3" t="n">
        <f aca="false">POWER(3,R3)*COS(R3)</f>
        <v>1.59552399178611</v>
      </c>
      <c r="S4" s="3" t="n">
        <f aca="false">POWER(3,S3)*COS(S3)</f>
        <v>1.67782629585052</v>
      </c>
      <c r="T4" s="3" t="n">
        <f aca="false">POWER(3,T3)*COS(T3)</f>
        <v>1.62090691760442</v>
      </c>
    </row>
    <row r="5" customFormat="false" ht="15" hidden="false" customHeight="false" outlineLevel="0" collapsed="false">
      <c r="B5" s="3" t="s">
        <v>2</v>
      </c>
      <c r="C5" s="3" t="n">
        <v>1.2</v>
      </c>
      <c r="D5" s="3" t="s">
        <v>6</v>
      </c>
      <c r="E5" s="3" t="n">
        <f aca="false">(LN(C5+C4)*TAN(C5+C4)-LN(C5)*TAN(C5))/C4</f>
        <v>4.76104271241502</v>
      </c>
      <c r="G5" s="3" t="s">
        <v>5</v>
      </c>
      <c r="H5" s="3" t="n">
        <v>1.670320046</v>
      </c>
      <c r="I5" s="3" t="n">
        <v>1.8187307531</v>
      </c>
      <c r="J5" s="3" t="n">
        <v>2</v>
      </c>
      <c r="K5" s="3" t="n">
        <v>1.8187307531</v>
      </c>
      <c r="N5" s="3" t="s">
        <v>3</v>
      </c>
      <c r="O5" s="4" t="n">
        <f aca="false">P3-O3</f>
        <v>0.2</v>
      </c>
      <c r="P5" s="4"/>
      <c r="Q5" s="4"/>
      <c r="R5" s="4"/>
      <c r="S5" s="4"/>
      <c r="T5" s="4"/>
    </row>
    <row r="6" customFormat="false" ht="15" hidden="false" customHeight="false" outlineLevel="0" collapsed="false">
      <c r="G6" s="3" t="s">
        <v>7</v>
      </c>
      <c r="H6" s="3"/>
      <c r="I6" s="3" t="n">
        <f aca="false">(J5-H5)/(2*($I$4-$H$4))</f>
        <v>0.824199885</v>
      </c>
      <c r="J6" s="3" t="n">
        <f aca="false">(K5-I5)/(2*(J4-I4))</f>
        <v>0</v>
      </c>
      <c r="K6" s="3"/>
      <c r="N6" s="3" t="s">
        <v>8</v>
      </c>
      <c r="O6" s="4" t="n">
        <f aca="false">(T4-R4)/(2*O5)</f>
        <v>0.063457314545784</v>
      </c>
      <c r="P6" s="4"/>
      <c r="Q6" s="4"/>
      <c r="R6" s="4"/>
      <c r="S6" s="4"/>
      <c r="T6" s="4"/>
    </row>
    <row r="7" customFormat="false" ht="15" hidden="false" customHeight="false" outlineLevel="0" collapsed="false">
      <c r="G7" s="3" t="s">
        <v>7</v>
      </c>
      <c r="H7" s="3" t="n">
        <v>0.670320046</v>
      </c>
      <c r="I7" s="3" t="n">
        <v>0.8187307531</v>
      </c>
      <c r="J7" s="3" t="n">
        <v>1</v>
      </c>
      <c r="K7" s="3" t="n">
        <v>1.2214027582</v>
      </c>
    </row>
    <row r="8" customFormat="false" ht="13.8" hidden="false" customHeight="false" outlineLevel="0" collapsed="false">
      <c r="B8" s="1" t="s">
        <v>9</v>
      </c>
      <c r="C8" s="1"/>
      <c r="D8" s="1"/>
      <c r="E8" s="1"/>
    </row>
    <row r="9" customFormat="false" ht="13.8" hidden="false" customHeight="false" outlineLevel="0" collapsed="false">
      <c r="B9" s="1"/>
      <c r="C9" s="1"/>
      <c r="D9" s="1"/>
      <c r="E9" s="1"/>
    </row>
    <row r="10" customFormat="false" ht="22.05" hidden="false" customHeight="false" outlineLevel="0" collapsed="false">
      <c r="B10" s="3" t="s">
        <v>3</v>
      </c>
      <c r="C10" s="3" t="n">
        <v>0.1</v>
      </c>
      <c r="D10" s="3" t="s">
        <v>4</v>
      </c>
      <c r="E10" s="3" t="n">
        <v>0.65645</v>
      </c>
      <c r="G10" s="2" t="n">
        <v>9.5</v>
      </c>
      <c r="H10" s="2"/>
      <c r="I10" s="2"/>
      <c r="J10" s="2"/>
      <c r="K10" s="2"/>
      <c r="L10" s="2"/>
      <c r="N10" s="1" t="s">
        <v>10</v>
      </c>
      <c r="O10" s="1"/>
      <c r="P10" s="1"/>
      <c r="Q10" s="1"/>
      <c r="R10" s="1"/>
    </row>
    <row r="11" customFormat="false" ht="15" hidden="false" customHeight="false" outlineLevel="0" collapsed="false">
      <c r="B11" s="3" t="s">
        <v>2</v>
      </c>
      <c r="C11" s="3" t="n">
        <v>0.5</v>
      </c>
      <c r="D11" s="3" t="s">
        <v>6</v>
      </c>
      <c r="E11" s="3" t="n">
        <f aca="false">(EXP(C11+C10)*COS(C11+C10)-EXP(C11)*COS(C11))/C10</f>
        <v>0.569705039746167</v>
      </c>
      <c r="G11" s="2"/>
      <c r="H11" s="2"/>
      <c r="I11" s="2"/>
      <c r="J11" s="2"/>
      <c r="K11" s="2"/>
      <c r="L11" s="2"/>
      <c r="N11" s="5" t="s">
        <v>3</v>
      </c>
      <c r="O11" s="6" t="n">
        <v>0.05</v>
      </c>
      <c r="P11" s="6" t="s">
        <v>2</v>
      </c>
      <c r="Q11" s="6" t="n">
        <v>0.5</v>
      </c>
      <c r="R11" s="6"/>
    </row>
    <row r="12" customFormat="false" ht="15" hidden="false" customHeight="false" outlineLevel="0" collapsed="false">
      <c r="G12" s="3" t="s">
        <v>2</v>
      </c>
      <c r="H12" s="3" t="n">
        <v>-2</v>
      </c>
      <c r="I12" s="3" t="n">
        <v>-1</v>
      </c>
      <c r="J12" s="3" t="n">
        <v>0</v>
      </c>
      <c r="K12" s="3" t="n">
        <v>2</v>
      </c>
      <c r="L12" s="3" t="n">
        <v>3</v>
      </c>
      <c r="N12" s="5" t="s">
        <v>7</v>
      </c>
      <c r="O12" s="7" t="n">
        <f aca="false">(2*(Q11+O11)*EXP(Q11+O11)*SIN(Q11+O11)-2*(Q11-O11)*EXP(Q11-O11)*SIN(Q11-O11))/(2*O11)</f>
        <v>3.82598565965899</v>
      </c>
      <c r="P12" s="7"/>
      <c r="Q12" s="7"/>
      <c r="R12" s="7"/>
    </row>
    <row r="13" customFormat="false" ht="15" hidden="false" customHeight="false" outlineLevel="0" collapsed="false">
      <c r="G13" s="3" t="s">
        <v>5</v>
      </c>
      <c r="H13" s="3" t="n">
        <v>-4</v>
      </c>
      <c r="I13" s="3" t="n">
        <v>-3</v>
      </c>
      <c r="J13" s="3" t="n">
        <v>-2</v>
      </c>
      <c r="K13" s="3" t="n">
        <v>-1</v>
      </c>
      <c r="L13" s="3" t="n">
        <v>1</v>
      </c>
      <c r="N13" s="5" t="s">
        <v>11</v>
      </c>
      <c r="O13" s="7" t="n">
        <f aca="false">(2*(Q11+O11)*EXP(Q11+O11)*SIN(Q11+O11)-2*2*Q11*EXP(Q11)*SIN(Q11)+2*(Q11-O11)*EXP(Q11-O11)*SIN(Q11-O11))/POWER(O11,2)</f>
        <v>11.8446179541826</v>
      </c>
      <c r="P13" s="7"/>
      <c r="Q13" s="7"/>
      <c r="R13" s="7"/>
    </row>
    <row r="14" customFormat="false" ht="15" hidden="false" customHeight="false" outlineLevel="0" collapsed="false">
      <c r="B14" s="1" t="s">
        <v>12</v>
      </c>
      <c r="C14" s="1"/>
      <c r="D14" s="1"/>
      <c r="E14" s="1"/>
      <c r="G14" s="3" t="s">
        <v>7</v>
      </c>
      <c r="H14" s="3" t="n">
        <f aca="false">(I13-H13)/1</f>
        <v>1</v>
      </c>
      <c r="I14" s="3" t="n">
        <f aca="false">(J13-H13)/2</f>
        <v>1</v>
      </c>
      <c r="J14" s="3" t="n">
        <f aca="false">(K13-I13)/2</f>
        <v>1</v>
      </c>
      <c r="K14" s="3" t="n">
        <f aca="false">(L13-J13)/2</f>
        <v>1.5</v>
      </c>
      <c r="L14" s="3" t="n">
        <f aca="false">(L13-K13)/2</f>
        <v>1</v>
      </c>
    </row>
    <row r="15" customFormat="false" ht="13.8" hidden="false" customHeight="false" outlineLevel="0" collapsed="false">
      <c r="B15" s="1"/>
      <c r="C15" s="1"/>
      <c r="D15" s="1"/>
      <c r="E15" s="1"/>
    </row>
    <row r="16" customFormat="false" ht="22.05" hidden="false" customHeight="false" outlineLevel="0" collapsed="false">
      <c r="B16" s="3" t="s">
        <v>3</v>
      </c>
      <c r="C16" s="3" t="n">
        <v>0.1</v>
      </c>
      <c r="D16" s="3" t="s">
        <v>4</v>
      </c>
      <c r="E16" s="3" t="n">
        <v>6.043404</v>
      </c>
      <c r="N16" s="1" t="s">
        <v>13</v>
      </c>
      <c r="O16" s="1"/>
      <c r="P16" s="1"/>
      <c r="Q16" s="1"/>
      <c r="R16" s="1"/>
    </row>
    <row r="17" customFormat="false" ht="15" hidden="false" customHeight="false" outlineLevel="0" collapsed="false">
      <c r="B17" s="3" t="s">
        <v>2</v>
      </c>
      <c r="C17" s="3" t="n">
        <v>1</v>
      </c>
      <c r="D17" s="3" t="s">
        <v>6</v>
      </c>
      <c r="E17" s="3" t="n">
        <f aca="false">((EXP(POWER(C17+C16,2))*SIN(C17+C16)-EXP(POWER(C17,2))*SIN(C17))/C16)</f>
        <v>7.01294917025914</v>
      </c>
      <c r="N17" s="5" t="s">
        <v>3</v>
      </c>
      <c r="O17" s="6" t="n">
        <v>0.05</v>
      </c>
      <c r="P17" s="6" t="s">
        <v>2</v>
      </c>
      <c r="Q17" s="6" t="n">
        <v>0.2</v>
      </c>
      <c r="R17" s="6"/>
    </row>
    <row r="18" customFormat="false" ht="13.8" hidden="false" customHeight="false" outlineLevel="0" collapsed="false">
      <c r="N18" s="5" t="s">
        <v>7</v>
      </c>
      <c r="O18" s="7" t="n">
        <f aca="false">(3*POWER(Q17+O17,2)*EXP(Q17+O17)-3*POWER(Q17-O17,2)*EXP(Q17-O17))/(2*O17)</f>
        <v>1.62330954244792</v>
      </c>
      <c r="P18" s="7"/>
      <c r="Q18" s="7"/>
      <c r="R18" s="7"/>
    </row>
    <row r="19" customFormat="false" ht="13.8" hidden="false" customHeight="false" outlineLevel="0" collapsed="false">
      <c r="N19" s="5" t="s">
        <v>11</v>
      </c>
      <c r="O19" s="7" t="n">
        <f aca="false">(3*POWER(Q17+O17,2)*EXP(Q17+O17)-2*(3*POWER(Q17,2)*EXP(Q17))+3*POWER(Q17-O17,2)*EXP(Q17-O17))/POWER(O17,2)</f>
        <v>10.4167660218679</v>
      </c>
      <c r="P19" s="7"/>
      <c r="Q19" s="7"/>
      <c r="R19" s="7"/>
    </row>
    <row r="20" customFormat="false" ht="22.05" hidden="false" customHeight="false" outlineLevel="0" collapsed="false">
      <c r="G20" s="1" t="s">
        <v>14</v>
      </c>
      <c r="H20" s="1"/>
      <c r="I20" s="1"/>
      <c r="J20" s="1"/>
    </row>
    <row r="21" customFormat="false" ht="15" hidden="false" customHeight="false" outlineLevel="0" collapsed="false">
      <c r="G21" s="8" t="s">
        <v>3</v>
      </c>
      <c r="H21" s="9" t="n">
        <v>0.2</v>
      </c>
      <c r="I21" s="8" t="s">
        <v>2</v>
      </c>
      <c r="J21" s="8" t="n">
        <v>0.65</v>
      </c>
    </row>
    <row r="22" customFormat="false" ht="22.05" hidden="false" customHeight="false" outlineLevel="0" collapsed="false">
      <c r="G22" s="8" t="s">
        <v>7</v>
      </c>
      <c r="H22" s="4" t="n">
        <f aca="false">((POWER(J21+H21,3)*EXP(POWER(J21+H21,2))+COS(J21+H21))-(POWER(J21-H21,3)*EXP(POWER(J21-H21,2))+COS(J21-H21)))/(2*H21)</f>
        <v>2.28198514196219</v>
      </c>
      <c r="I22" s="4"/>
      <c r="J22" s="4"/>
      <c r="N22" s="1" t="s">
        <v>15</v>
      </c>
      <c r="O22" s="1"/>
      <c r="P22" s="1"/>
      <c r="Q22" s="1"/>
      <c r="R22" s="1"/>
    </row>
    <row r="23" customFormat="false" ht="15" hidden="false" customHeight="false" outlineLevel="0" collapsed="false">
      <c r="G23" s="8" t="s">
        <v>16</v>
      </c>
      <c r="H23" s="4" t="n">
        <f aca="false">((POWER(J21+H21,3)*EXP(POWER(J21+H21,2))+COS(J21+H21))-2*(POWER(J21,3)*EXP(POWER(J21,2))+COS(J21))+(POWER(J21-H21,3)*EXP(POWER(J21-H21,2))+COS(J21-H21)))/POWER(H21,2)</f>
        <v>12.6662168134597</v>
      </c>
      <c r="I23" s="4"/>
      <c r="J23" s="4"/>
      <c r="N23" s="5" t="s">
        <v>3</v>
      </c>
      <c r="O23" s="6" t="n">
        <v>0.1</v>
      </c>
      <c r="P23" s="6" t="s">
        <v>2</v>
      </c>
      <c r="Q23" s="6" t="n">
        <v>1.3</v>
      </c>
      <c r="R23" s="6"/>
    </row>
    <row r="24" customFormat="false" ht="13.8" hidden="false" customHeight="false" outlineLevel="0" collapsed="false">
      <c r="H24" s="10"/>
      <c r="N24" s="11" t="s">
        <v>17</v>
      </c>
      <c r="O24" s="11"/>
      <c r="P24" s="11"/>
      <c r="Q24" s="11"/>
      <c r="R24" s="11"/>
    </row>
    <row r="25" customFormat="false" ht="13.8" hidden="false" customHeight="false" outlineLevel="0" collapsed="false">
      <c r="N25" s="5" t="s">
        <v>7</v>
      </c>
      <c r="O25" s="7" t="n">
        <f aca="false">(3*POWER(Q23+O23,2)*EXP(Q23+O23)-3*POWER(Q23-O23,2)*EXP(Q23-O23))/(2*O23)</f>
        <v>47.5083534941241</v>
      </c>
      <c r="P25" s="7"/>
      <c r="Q25" s="7"/>
      <c r="R25" s="7"/>
    </row>
    <row r="26" customFormat="false" ht="22.05" hidden="false" customHeight="false" outlineLevel="0" collapsed="false">
      <c r="G26" s="1" t="s">
        <v>18</v>
      </c>
      <c r="H26" s="1"/>
      <c r="I26" s="1"/>
      <c r="J26" s="1"/>
      <c r="N26" s="5" t="s">
        <v>11</v>
      </c>
      <c r="O26" s="7" t="n">
        <f aca="false">(3*POWER(Q23+O23,2)*EXP(Q23+O23)-2*(3*POWER(Q23,2)*EXP(Q23))+3*POWER(Q23-O23,2)*EXP(Q23-O23))/POWER(O23,2)</f>
        <v>98.0812701609437</v>
      </c>
      <c r="P26" s="7"/>
      <c r="Q26" s="7"/>
      <c r="R26" s="7"/>
    </row>
    <row r="27" customFormat="false" ht="15" hidden="false" customHeight="false" outlineLevel="0" collapsed="false">
      <c r="G27" s="8" t="s">
        <v>3</v>
      </c>
      <c r="H27" s="9" t="n">
        <v>0.2</v>
      </c>
      <c r="I27" s="8" t="s">
        <v>2</v>
      </c>
      <c r="J27" s="8" t="n">
        <v>1</v>
      </c>
      <c r="N27" s="12" t="s">
        <v>19</v>
      </c>
      <c r="O27" s="12"/>
      <c r="P27" s="12"/>
      <c r="Q27" s="12"/>
      <c r="R27" s="12"/>
    </row>
    <row r="28" customFormat="false" ht="15" hidden="false" customHeight="false" outlineLevel="0" collapsed="false">
      <c r="G28" s="8" t="s">
        <v>7</v>
      </c>
      <c r="H28" s="4" t="n">
        <f aca="false">((-3)*(2*POWER($J$27,2)*SIN($J$27))+4*(2*POWER($J$27+$H$27,2)*SIN($J$27+$H$27))-(2*POWER($J$27+2*$H$27,2)*SIN($J$27+2*$H$27)))/(2*$H$27)</f>
        <v>4.56325354985076</v>
      </c>
      <c r="I28" s="4"/>
      <c r="J28" s="4"/>
      <c r="N28" s="5" t="s">
        <v>7</v>
      </c>
      <c r="O28" s="7" t="n">
        <f aca="false">(3*POWER(Q23-2*O23,2)*EXP(Q23-2*O23)+8*POWER(Q23+O23,2)*EXP(Q23+O23)-8*POWER(Q23-O23,2)*EXP(Q23-O23)-3*POWER(Q23-+2*O23,2)*EXP(Q23+2*O23))/(12*O23)</f>
        <v>16.6453165598316</v>
      </c>
      <c r="P28" s="7"/>
      <c r="Q28" s="7"/>
      <c r="R28" s="7"/>
    </row>
    <row r="29" customFormat="false" ht="15" hidden="false" customHeight="false" outlineLevel="0" collapsed="false">
      <c r="G29" s="8" t="s">
        <v>16</v>
      </c>
      <c r="H29" s="4" t="n">
        <f aca="false">(2*POWER(J27+H27,2)*SIN(J27+H27)-2*(2*POWER(J27,2)*SIN(J27))+2*POWER(J27-H27,2)*SIN(J27-H27))/(POWER(H27,2))</f>
        <v>5.91511061763537</v>
      </c>
      <c r="I29" s="4"/>
      <c r="J29" s="4"/>
      <c r="N29" s="5" t="s">
        <v>11</v>
      </c>
      <c r="O29" s="7"/>
      <c r="P29" s="7"/>
      <c r="Q29" s="7"/>
      <c r="R29" s="7"/>
    </row>
  </sheetData>
  <mergeCells count="27">
    <mergeCell ref="B2:E3"/>
    <mergeCell ref="G2:K3"/>
    <mergeCell ref="N2:T2"/>
    <mergeCell ref="O5:T5"/>
    <mergeCell ref="O6:T6"/>
    <mergeCell ref="B8:E9"/>
    <mergeCell ref="G10:L11"/>
    <mergeCell ref="N10:R10"/>
    <mergeCell ref="O12:R12"/>
    <mergeCell ref="O13:R13"/>
    <mergeCell ref="B14:E15"/>
    <mergeCell ref="N16:R16"/>
    <mergeCell ref="O18:R18"/>
    <mergeCell ref="O19:R19"/>
    <mergeCell ref="G20:J20"/>
    <mergeCell ref="H22:J22"/>
    <mergeCell ref="N22:R22"/>
    <mergeCell ref="H23:J23"/>
    <mergeCell ref="N24:R24"/>
    <mergeCell ref="O25:R25"/>
    <mergeCell ref="G26:J26"/>
    <mergeCell ref="O26:R26"/>
    <mergeCell ref="N27:R27"/>
    <mergeCell ref="H28:J28"/>
    <mergeCell ref="O28:R28"/>
    <mergeCell ref="H29:J29"/>
    <mergeCell ref="O29:R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9" activeCellId="0" sqref="G19"/>
    </sheetView>
  </sheetViews>
  <sheetFormatPr defaultColWidth="11.55078125" defaultRowHeight="15" zeroHeight="false" outlineLevelRow="0" outlineLevelCol="0"/>
  <cols>
    <col collapsed="false" customWidth="false" hidden="false" outlineLevel="0" max="1024" min="1" style="13" width="11.54"/>
  </cols>
  <sheetData>
    <row r="1" customFormat="false" ht="14.05" hidden="false" customHeight="true" outlineLevel="0" collapsed="false">
      <c r="B1" s="14"/>
      <c r="C1" s="14"/>
      <c r="D1" s="14"/>
    </row>
    <row r="2" customFormat="false" ht="14.05" hidden="false" customHeight="true" outlineLevel="0" collapsed="false">
      <c r="A2" s="14"/>
      <c r="B2" s="14"/>
      <c r="C2" s="14"/>
      <c r="D2" s="14"/>
    </row>
    <row r="3" customFormat="false" ht="15" hidden="false" customHeight="false" outlineLevel="0" collapsed="false">
      <c r="A3" s="15"/>
      <c r="B3" s="15"/>
      <c r="C3" s="15"/>
      <c r="D3" s="15"/>
    </row>
    <row r="4" customFormat="false" ht="15" hidden="false" customHeight="false" outlineLevel="0" collapsed="false">
      <c r="A4" s="16" t="s">
        <v>0</v>
      </c>
      <c r="B4" s="16"/>
      <c r="C4" s="16"/>
      <c r="D4" s="16"/>
      <c r="E4" s="16"/>
      <c r="F4" s="16"/>
      <c r="G4" s="16"/>
      <c r="I4" s="1" t="s">
        <v>10</v>
      </c>
      <c r="J4" s="1"/>
      <c r="K4" s="1"/>
      <c r="L4" s="1"/>
      <c r="M4" s="1"/>
      <c r="N4" s="1"/>
      <c r="O4" s="1"/>
      <c r="Q4" s="1" t="s">
        <v>13</v>
      </c>
      <c r="R4" s="1"/>
      <c r="S4" s="1"/>
      <c r="T4" s="1"/>
      <c r="U4" s="1"/>
      <c r="V4" s="1"/>
      <c r="W4" s="1"/>
    </row>
    <row r="5" customFormat="false" ht="15" hidden="false" customHeight="false" outlineLevel="0" collapsed="false">
      <c r="A5" s="16"/>
      <c r="B5" s="16"/>
      <c r="C5" s="16"/>
      <c r="D5" s="16"/>
      <c r="E5" s="16"/>
      <c r="F5" s="16"/>
      <c r="G5" s="16"/>
      <c r="I5" s="1"/>
      <c r="J5" s="1"/>
      <c r="K5" s="1"/>
      <c r="L5" s="1"/>
      <c r="M5" s="1"/>
      <c r="N5" s="1"/>
      <c r="O5" s="1"/>
      <c r="Q5" s="1"/>
      <c r="R5" s="1"/>
      <c r="S5" s="1"/>
      <c r="T5" s="1"/>
      <c r="U5" s="1"/>
      <c r="V5" s="1"/>
      <c r="W5" s="1"/>
    </row>
    <row r="6" customFormat="false" ht="15" hidden="false" customHeight="false" outlineLevel="0" collapsed="false">
      <c r="C6" s="0"/>
      <c r="K6" s="0"/>
      <c r="S6" s="0"/>
    </row>
    <row r="9" customFormat="false" ht="15" hidden="false" customHeight="false" outlineLevel="0" collapsed="false">
      <c r="A9" s="0"/>
      <c r="B9" s="0"/>
      <c r="E9" s="17" t="s">
        <v>20</v>
      </c>
      <c r="F9" s="17" t="s">
        <v>21</v>
      </c>
      <c r="G9" s="17" t="s">
        <v>22</v>
      </c>
      <c r="I9" s="0"/>
      <c r="J9" s="0"/>
      <c r="M9" s="18" t="s">
        <v>20</v>
      </c>
      <c r="N9" s="18" t="s">
        <v>21</v>
      </c>
      <c r="O9" s="18" t="s">
        <v>22</v>
      </c>
      <c r="Q9" s="0"/>
      <c r="R9" s="0"/>
      <c r="U9" s="17" t="s">
        <v>20</v>
      </c>
      <c r="V9" s="17" t="s">
        <v>21</v>
      </c>
      <c r="W9" s="17" t="s">
        <v>22</v>
      </c>
    </row>
    <row r="10" customFormat="false" ht="15" hidden="false" customHeight="false" outlineLevel="0" collapsed="false">
      <c r="A10" s="0"/>
      <c r="B10" s="0"/>
      <c r="I10" s="0"/>
      <c r="J10" s="0"/>
      <c r="Q10" s="0"/>
      <c r="R10" s="0"/>
    </row>
    <row r="11" customFormat="false" ht="15" hidden="false" customHeight="false" outlineLevel="0" collapsed="false">
      <c r="A11" s="19" t="s">
        <v>23</v>
      </c>
      <c r="B11" s="19" t="n">
        <v>3</v>
      </c>
      <c r="E11" s="13" t="n">
        <f aca="false">(LN(B15+B12)*TAN(B15+B12)-LN(B15-B12)*TAN(B15-B12))/(2*B12)</f>
        <v>-1.80827736897082</v>
      </c>
      <c r="I11" s="19" t="s">
        <v>23</v>
      </c>
      <c r="J11" s="19" t="n">
        <v>3</v>
      </c>
      <c r="M11" s="13" t="n">
        <f aca="false">(2*EXP($J$15+J12)*SIN($J$15+J12)-2*EXP($J$15-J12)*SIN($J$15-J12))/(2*J12)</f>
        <v>4.61277980389997</v>
      </c>
      <c r="Q11" s="19" t="s">
        <v>23</v>
      </c>
      <c r="R11" s="19" t="n">
        <v>3</v>
      </c>
      <c r="U11" s="13" t="n">
        <f aca="false">(3*POWER($R$15+R12,2)*EXP($R$15+R12))/(2*R12)</f>
        <v>3.56086548558795</v>
      </c>
    </row>
    <row r="12" customFormat="false" ht="15" hidden="false" customHeight="false" outlineLevel="0" collapsed="false">
      <c r="A12" s="3" t="s">
        <v>24</v>
      </c>
      <c r="B12" s="3" t="n">
        <v>0.6</v>
      </c>
      <c r="F12" s="20" t="n">
        <f aca="false">((4/3)*E13) - ((1/3)*E11)</f>
        <v>13.6036584184795</v>
      </c>
      <c r="I12" s="3" t="s">
        <v>24</v>
      </c>
      <c r="J12" s="3" t="n">
        <v>0.6</v>
      </c>
      <c r="N12" s="20" t="n">
        <f aca="false">((4/3)*M13) - ((1/3)*M11)</f>
        <v>4.47951816316813</v>
      </c>
      <c r="Q12" s="3" t="s">
        <v>24</v>
      </c>
      <c r="R12" s="3" t="n">
        <v>0.6</v>
      </c>
      <c r="V12" s="20" t="n">
        <f aca="false">((4/3)*U13) - ((1/3)*U11)</f>
        <v>1.56091362263756</v>
      </c>
    </row>
    <row r="13" customFormat="false" ht="15" hidden="false" customHeight="false" outlineLevel="0" collapsed="false">
      <c r="A13" s="3" t="s">
        <v>25</v>
      </c>
      <c r="B13" s="3" t="n">
        <f aca="false">B12/2</f>
        <v>0.3</v>
      </c>
      <c r="E13" s="13" t="n">
        <f aca="false">(LN(B15+B13)*TAN(B15+B13)-LN(B15-B13)*TAN(B15-B13))/(2*B13)</f>
        <v>9.75067447161693</v>
      </c>
      <c r="G13" s="20" t="n">
        <f aca="false">((16/15)*F14) - ((1/15)*F12)</f>
        <v>1.5614759745192</v>
      </c>
      <c r="I13" s="3" t="s">
        <v>25</v>
      </c>
      <c r="J13" s="3" t="n">
        <f aca="false">J12/2</f>
        <v>0.3</v>
      </c>
      <c r="M13" s="13" t="n">
        <f aca="false">(2*EXP($J$15+J13)*SIN($J$15+J13)-2*EXP($J$15-J13)*SIN($J$15-J13))/(2*J13)</f>
        <v>4.51283357335109</v>
      </c>
      <c r="O13" s="20" t="n">
        <f aca="false">((16/15)*N14) - ((1/15)*N12)</f>
        <v>4.47465478847812</v>
      </c>
      <c r="Q13" s="3" t="s">
        <v>25</v>
      </c>
      <c r="R13" s="3" t="n">
        <f aca="false">R12/2</f>
        <v>0.3</v>
      </c>
      <c r="U13" s="13" t="n">
        <f aca="false">(3*POWER($R$15+R13,2)*EXP($R$15+R13))/(2*R13)</f>
        <v>2.06090158837516</v>
      </c>
      <c r="W13" s="20" t="n">
        <f aca="false">((16/15)*V14) - ((1/15)*V12)</f>
        <v>1.63550510061769</v>
      </c>
    </row>
    <row r="14" customFormat="false" ht="15" hidden="false" customHeight="false" outlineLevel="0" collapsed="false">
      <c r="A14" s="3" t="s">
        <v>26</v>
      </c>
      <c r="B14" s="3" t="n">
        <f aca="false">B13/2</f>
        <v>0.15</v>
      </c>
      <c r="F14" s="20" t="n">
        <f aca="false">((4/3)*E15) - ((1/3)*E13)</f>
        <v>2.31411237726672</v>
      </c>
      <c r="I14" s="3" t="s">
        <v>26</v>
      </c>
      <c r="J14" s="3" t="n">
        <f aca="false">J13/2</f>
        <v>0.15</v>
      </c>
      <c r="N14" s="20" t="n">
        <f aca="false">((4/3)*M15) - ((1/3)*M13)</f>
        <v>4.47495874939624</v>
      </c>
      <c r="Q14" s="3" t="s">
        <v>26</v>
      </c>
      <c r="R14" s="3" t="n">
        <f aca="false">R13/2</f>
        <v>0.15</v>
      </c>
      <c r="V14" s="20" t="n">
        <f aca="false">((4/3)*U15) - ((1/3)*U13)</f>
        <v>1.63084313324393</v>
      </c>
    </row>
    <row r="15" customFormat="false" ht="15" hidden="false" customHeight="false" outlineLevel="0" collapsed="false">
      <c r="A15" s="3" t="s">
        <v>2</v>
      </c>
      <c r="B15" s="3" t="n">
        <v>1.2</v>
      </c>
      <c r="E15" s="13" t="n">
        <f aca="false">(LN(B15+B14)*TAN(B15+B14)-LN(B15-B14)*TAN(B15-B14))/(2*B14)</f>
        <v>4.17325290085427</v>
      </c>
      <c r="I15" s="3" t="s">
        <v>2</v>
      </c>
      <c r="J15" s="3" t="n">
        <v>0.5</v>
      </c>
      <c r="M15" s="13" t="n">
        <f aca="false">(2*EXP($J$15+J14)*SIN($J$15+J14)-2*EXP($J$15-J14)*SIN($J$15-J14))/(2*J14)</f>
        <v>4.48442745538496</v>
      </c>
      <c r="Q15" s="3" t="s">
        <v>2</v>
      </c>
      <c r="R15" s="3" t="n">
        <v>0.2</v>
      </c>
      <c r="U15" s="13" t="n">
        <f aca="false">(3*POWER($R$15+R14,2)*EXP($R$15+R14))/(2*R14)</f>
        <v>1.73835774702674</v>
      </c>
    </row>
    <row r="16" customFormat="false" ht="15" hidden="false" customHeight="false" outlineLevel="0" collapsed="false">
      <c r="A16" s="0"/>
      <c r="B16" s="0"/>
    </row>
    <row r="17" customFormat="false" ht="15" hidden="false" customHeight="false" outlineLevel="0" collapsed="false">
      <c r="A17" s="0"/>
      <c r="B17" s="0"/>
    </row>
    <row r="18" customFormat="false" ht="15" hidden="false" customHeight="false" outlineLevel="0" collapsed="false">
      <c r="A18" s="0"/>
      <c r="B18" s="0"/>
    </row>
  </sheetData>
  <mergeCells count="3">
    <mergeCell ref="A4:G5"/>
    <mergeCell ref="I4:O5"/>
    <mergeCell ref="Q4:W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M41"/>
  <sheetViews>
    <sheetView showFormulas="false" showGridLines="true" showRowColHeaders="true" showZeros="true" rightToLeft="false" tabSelected="false" showOutlineSymbols="true" defaultGridColor="true" view="normal" topLeftCell="A34" colorId="64" zoomScale="90" zoomScaleNormal="90" zoomScalePageLayoutView="100" workbookViewId="0">
      <selection pane="topLeft" activeCell="D4" activeCellId="0" sqref="D4"/>
    </sheetView>
  </sheetViews>
  <sheetFormatPr defaultColWidth="11.43359375" defaultRowHeight="15" zeroHeight="false" outlineLevelRow="0" outlineLevelCol="0"/>
  <cols>
    <col collapsed="false" customWidth="false" hidden="false" outlineLevel="0" max="1" min="1" style="21" width="11.42"/>
    <col collapsed="false" customWidth="true" hidden="false" outlineLevel="0" max="2" min="2" style="21" width="11.86"/>
    <col collapsed="false" customWidth="false" hidden="false" outlineLevel="0" max="7" min="3" style="21" width="11.42"/>
    <col collapsed="false" customWidth="true" hidden="false" outlineLevel="0" max="8" min="8" style="21" width="11.99"/>
    <col collapsed="false" customWidth="false" hidden="false" outlineLevel="0" max="1024" min="9" style="21" width="11.42"/>
  </cols>
  <sheetData>
    <row r="7" customFormat="false" ht="15" hidden="false" customHeight="false" outlineLevel="0" collapsed="false">
      <c r="A7" s="22" t="s">
        <v>27</v>
      </c>
      <c r="B7" s="22" t="s">
        <v>28</v>
      </c>
      <c r="F7" s="22" t="s">
        <v>27</v>
      </c>
      <c r="G7" s="22" t="s">
        <v>28</v>
      </c>
      <c r="K7" s="22" t="s">
        <v>27</v>
      </c>
      <c r="L7" s="22" t="s">
        <v>28</v>
      </c>
    </row>
    <row r="8" customFormat="false" ht="15" hidden="false" customHeight="false" outlineLevel="0" collapsed="false">
      <c r="A8" s="23" t="n">
        <v>1</v>
      </c>
      <c r="B8" s="23" t="n">
        <v>1.4</v>
      </c>
      <c r="F8" s="23" t="n">
        <v>0</v>
      </c>
      <c r="G8" s="23" t="n">
        <v>1.2</v>
      </c>
      <c r="K8" s="23" t="n">
        <v>-1</v>
      </c>
      <c r="L8" s="23" t="n">
        <v>1</v>
      </c>
    </row>
    <row r="9" customFormat="false" ht="15" hidden="false" customHeight="false" outlineLevel="0" collapsed="false">
      <c r="A9" s="22" t="s">
        <v>29</v>
      </c>
      <c r="B9" s="22" t="s">
        <v>3</v>
      </c>
      <c r="F9" s="22" t="s">
        <v>29</v>
      </c>
      <c r="G9" s="22" t="s">
        <v>3</v>
      </c>
      <c r="K9" s="22" t="s">
        <v>29</v>
      </c>
      <c r="L9" s="22" t="s">
        <v>3</v>
      </c>
    </row>
    <row r="10" customFormat="false" ht="15" hidden="false" customHeight="false" outlineLevel="0" collapsed="false">
      <c r="A10" s="23" t="n">
        <v>5</v>
      </c>
      <c r="B10" s="23" t="n">
        <f aca="false">(B8-A8)/A10</f>
        <v>0.08</v>
      </c>
      <c r="F10" s="23" t="n">
        <v>5</v>
      </c>
      <c r="G10" s="23" t="n">
        <f aca="false">(G8-F8)/F10</f>
        <v>0.24</v>
      </c>
      <c r="K10" s="23" t="n">
        <v>5</v>
      </c>
      <c r="L10" s="23" t="n">
        <f aca="false">(L8-K8)/K10</f>
        <v>0.4</v>
      </c>
    </row>
    <row r="12" customFormat="false" ht="15" hidden="false" customHeight="false" outlineLevel="0" collapsed="false">
      <c r="A12" s="22" t="s">
        <v>2</v>
      </c>
      <c r="B12" s="22" t="s">
        <v>30</v>
      </c>
      <c r="C12" s="22" t="s">
        <v>31</v>
      </c>
      <c r="F12" s="22" t="s">
        <v>2</v>
      </c>
      <c r="G12" s="22" t="s">
        <v>30</v>
      </c>
      <c r="H12" s="22" t="s">
        <v>31</v>
      </c>
      <c r="K12" s="22" t="s">
        <v>2</v>
      </c>
      <c r="L12" s="23" t="s">
        <v>30</v>
      </c>
      <c r="M12" s="23" t="s">
        <v>31</v>
      </c>
    </row>
    <row r="13" customFormat="false" ht="15" hidden="false" customHeight="false" outlineLevel="0" collapsed="false">
      <c r="A13" s="22" t="s">
        <v>32</v>
      </c>
      <c r="B13" s="23" t="n">
        <f aca="false">A8</f>
        <v>1</v>
      </c>
      <c r="C13" s="23" t="n">
        <f aca="false">SIN(B13)</f>
        <v>0.841470984807896</v>
      </c>
      <c r="F13" s="22" t="s">
        <v>32</v>
      </c>
      <c r="G13" s="23" t="n">
        <f aca="false">F8</f>
        <v>0</v>
      </c>
      <c r="H13" s="23" t="n">
        <f aca="false">G13*EXP(G13)</f>
        <v>0</v>
      </c>
      <c r="K13" s="22" t="s">
        <v>32</v>
      </c>
      <c r="L13" s="23" t="n">
        <f aca="false">K8</f>
        <v>-1</v>
      </c>
      <c r="M13" s="23" t="n">
        <f aca="false">SIN(L13)/L13</f>
        <v>0.841470984807896</v>
      </c>
    </row>
    <row r="14" customFormat="false" ht="15" hidden="false" customHeight="false" outlineLevel="0" collapsed="false">
      <c r="A14" s="22" t="s">
        <v>33</v>
      </c>
      <c r="B14" s="23" t="n">
        <f aca="false">B13+$B$10</f>
        <v>1.08</v>
      </c>
      <c r="C14" s="23" t="n">
        <f aca="false">SIN(B14)</f>
        <v>0.881957806884948</v>
      </c>
      <c r="F14" s="22" t="s">
        <v>33</v>
      </c>
      <c r="G14" s="23" t="n">
        <f aca="false">G13+$G$10</f>
        <v>0.24</v>
      </c>
      <c r="H14" s="23" t="n">
        <f aca="false">G14*EXP(G14)</f>
        <v>0.305099796077137</v>
      </c>
      <c r="K14" s="22" t="s">
        <v>33</v>
      </c>
      <c r="L14" s="23" t="n">
        <f aca="false">L13+$L$10</f>
        <v>-0.6</v>
      </c>
      <c r="M14" s="23" t="n">
        <f aca="false">SIN(L14)/L14</f>
        <v>0.941070788991726</v>
      </c>
    </row>
    <row r="15" customFormat="false" ht="15" hidden="false" customHeight="false" outlineLevel="0" collapsed="false">
      <c r="A15" s="22" t="s">
        <v>34</v>
      </c>
      <c r="B15" s="23" t="n">
        <f aca="false">B14+$B$10</f>
        <v>1.16</v>
      </c>
      <c r="C15" s="23" t="n">
        <f aca="false">SIN(B15)</f>
        <v>0.916803108771767</v>
      </c>
      <c r="F15" s="22" t="s">
        <v>34</v>
      </c>
      <c r="G15" s="23" t="n">
        <f aca="false">G14+$G$10</f>
        <v>0.48</v>
      </c>
      <c r="H15" s="23" t="n">
        <f aca="false">G15*EXP(G15)</f>
        <v>0.775715713052589</v>
      </c>
      <c r="K15" s="22" t="s">
        <v>34</v>
      </c>
      <c r="L15" s="23" t="n">
        <f aca="false">L14+$L$10</f>
        <v>-0.2</v>
      </c>
      <c r="M15" s="23" t="n">
        <f aca="false">SIN(L15)/L15</f>
        <v>0.993346653975306</v>
      </c>
    </row>
    <row r="16" customFormat="false" ht="15" hidden="false" customHeight="false" outlineLevel="0" collapsed="false">
      <c r="A16" s="22" t="s">
        <v>35</v>
      </c>
      <c r="B16" s="23" t="n">
        <f aca="false">B15+$B$10</f>
        <v>1.24</v>
      </c>
      <c r="C16" s="23" t="n">
        <f aca="false">SIN(B16)</f>
        <v>0.945783999449539</v>
      </c>
      <c r="F16" s="22" t="s">
        <v>35</v>
      </c>
      <c r="G16" s="23" t="n">
        <f aca="false">G15+$G$10</f>
        <v>0.72</v>
      </c>
      <c r="H16" s="23" t="n">
        <f aca="false">G16*EXP(G16)</f>
        <v>1.4791919116636</v>
      </c>
      <c r="K16" s="22" t="s">
        <v>35</v>
      </c>
      <c r="L16" s="23" t="n">
        <f aca="false">L15+$L$10</f>
        <v>0.2</v>
      </c>
      <c r="M16" s="23" t="n">
        <f aca="false">SIN(L16)/L16</f>
        <v>0.993346653975306</v>
      </c>
    </row>
    <row r="17" customFormat="false" ht="15" hidden="false" customHeight="false" outlineLevel="0" collapsed="false">
      <c r="A17" s="22" t="s">
        <v>36</v>
      </c>
      <c r="B17" s="23" t="n">
        <f aca="false">B16+$B$10</f>
        <v>1.32</v>
      </c>
      <c r="C17" s="23" t="n">
        <f aca="false">SIN(B17)</f>
        <v>0.968715100118265</v>
      </c>
      <c r="F17" s="22" t="s">
        <v>36</v>
      </c>
      <c r="G17" s="23" t="n">
        <f aca="false">G16+$G$10</f>
        <v>0.96</v>
      </c>
      <c r="H17" s="23" t="n">
        <f aca="false">G17*EXP(G17)</f>
        <v>2.50722861448619</v>
      </c>
      <c r="K17" s="22" t="s">
        <v>36</v>
      </c>
      <c r="L17" s="23" t="n">
        <f aca="false">L16+$L$10</f>
        <v>0.6</v>
      </c>
      <c r="M17" s="23" t="n">
        <f aca="false">SIN(L17)/L17</f>
        <v>0.941070788991726</v>
      </c>
    </row>
    <row r="18" customFormat="false" ht="15" hidden="false" customHeight="false" outlineLevel="0" collapsed="false">
      <c r="A18" s="22" t="s">
        <v>37</v>
      </c>
      <c r="B18" s="23" t="n">
        <f aca="false">B17+$B$10</f>
        <v>1.4</v>
      </c>
      <c r="C18" s="23" t="n">
        <f aca="false">SIN(B18)</f>
        <v>0.98544972998846</v>
      </c>
      <c r="F18" s="22" t="s">
        <v>37</v>
      </c>
      <c r="G18" s="23" t="n">
        <f aca="false">G17+$G$10</f>
        <v>1.2</v>
      </c>
      <c r="H18" s="23" t="n">
        <f aca="false">G18*EXP(G18)</f>
        <v>3.98414030728386</v>
      </c>
      <c r="K18" s="22" t="s">
        <v>37</v>
      </c>
      <c r="L18" s="23" t="n">
        <f aca="false">L17+$L$10</f>
        <v>1</v>
      </c>
      <c r="M18" s="23" t="n">
        <f aca="false">SIN(L18)/L18</f>
        <v>0.841470984807896</v>
      </c>
    </row>
    <row r="20" customFormat="false" ht="15" hidden="false" customHeight="false" outlineLevel="0" collapsed="false">
      <c r="A20" s="24" t="s">
        <v>38</v>
      </c>
      <c r="B20" s="25" t="n">
        <f aca="false">(B8-A8)*((C13+2*(SUM(C14:C17))+C18)/(2*A10))</f>
        <v>0.370137629809816</v>
      </c>
      <c r="F20" s="24" t="s">
        <v>38</v>
      </c>
      <c r="G20" s="25" t="n">
        <f aca="false">(G8-F8)*((H13+2*(SUM(H14:H17))+H18)/(2*F10))</f>
        <v>1.69423348534115</v>
      </c>
      <c r="K20" s="24" t="s">
        <v>38</v>
      </c>
      <c r="L20" s="25" t="n">
        <f aca="false">(L8-K8)*((M13+2*(SUM(M14:M17))+M18)/(2*K10))</f>
        <v>1.88412234829678</v>
      </c>
    </row>
    <row r="28" customFormat="false" ht="15" hidden="false" customHeight="false" outlineLevel="0" collapsed="false">
      <c r="A28" s="22" t="s">
        <v>27</v>
      </c>
      <c r="B28" s="22" t="s">
        <v>28</v>
      </c>
      <c r="F28" s="22" t="s">
        <v>27</v>
      </c>
      <c r="G28" s="22" t="s">
        <v>28</v>
      </c>
      <c r="K28" s="22" t="s">
        <v>27</v>
      </c>
      <c r="L28" s="22" t="s">
        <v>28</v>
      </c>
    </row>
    <row r="29" customFormat="false" ht="15" hidden="false" customHeight="false" outlineLevel="0" collapsed="false">
      <c r="A29" s="23" t="n">
        <v>2</v>
      </c>
      <c r="B29" s="23" t="n">
        <v>3</v>
      </c>
      <c r="F29" s="23" t="n">
        <v>0</v>
      </c>
      <c r="G29" s="23" t="n">
        <f aca="false">PI()</f>
        <v>3.14159265358979</v>
      </c>
      <c r="K29" s="23" t="n">
        <v>0</v>
      </c>
      <c r="L29" s="23" t="n">
        <f aca="false">PI()</f>
        <v>3.14159265358979</v>
      </c>
    </row>
    <row r="30" customFormat="false" ht="15" hidden="false" customHeight="false" outlineLevel="0" collapsed="false">
      <c r="A30" s="22" t="s">
        <v>29</v>
      </c>
      <c r="B30" s="22" t="s">
        <v>3</v>
      </c>
      <c r="F30" s="22" t="s">
        <v>29</v>
      </c>
      <c r="G30" s="22" t="s">
        <v>3</v>
      </c>
      <c r="K30" s="22" t="s">
        <v>29</v>
      </c>
      <c r="L30" s="22" t="s">
        <v>3</v>
      </c>
    </row>
    <row r="31" customFormat="false" ht="15" hidden="false" customHeight="false" outlineLevel="0" collapsed="false">
      <c r="A31" s="23" t="n">
        <v>5</v>
      </c>
      <c r="B31" s="23" t="n">
        <f aca="false">(B29-A29)/A31</f>
        <v>0.2</v>
      </c>
      <c r="F31" s="23" t="n">
        <v>5</v>
      </c>
      <c r="G31" s="23" t="n">
        <f aca="false">(G29-F29)/F31</f>
        <v>0.628318530717959</v>
      </c>
      <c r="K31" s="23" t="n">
        <v>5</v>
      </c>
      <c r="L31" s="23" t="n">
        <f aca="false">(L29-K29)/K31</f>
        <v>0.628318530717959</v>
      </c>
    </row>
    <row r="33" customFormat="false" ht="15" hidden="false" customHeight="false" outlineLevel="0" collapsed="false">
      <c r="A33" s="22" t="s">
        <v>2</v>
      </c>
      <c r="B33" s="22" t="s">
        <v>30</v>
      </c>
      <c r="C33" s="23" t="s">
        <v>31</v>
      </c>
      <c r="F33" s="22" t="s">
        <v>2</v>
      </c>
      <c r="G33" s="22" t="s">
        <v>30</v>
      </c>
      <c r="H33" s="22" t="s">
        <v>31</v>
      </c>
      <c r="K33" s="22" t="s">
        <v>2</v>
      </c>
      <c r="L33" s="22" t="s">
        <v>30</v>
      </c>
      <c r="M33" s="22" t="s">
        <v>31</v>
      </c>
    </row>
    <row r="34" customFormat="false" ht="15" hidden="false" customHeight="false" outlineLevel="0" collapsed="false">
      <c r="A34" s="22" t="s">
        <v>32</v>
      </c>
      <c r="B34" s="26" t="n">
        <f aca="false">A29</f>
        <v>2</v>
      </c>
      <c r="C34" s="23" t="n">
        <f aca="false">POWER(B34,2)*LN(B34)</f>
        <v>2.77258872223978</v>
      </c>
      <c r="F34" s="22" t="s">
        <v>32</v>
      </c>
      <c r="G34" s="23" t="n">
        <f aca="false">F29</f>
        <v>0</v>
      </c>
      <c r="H34" s="23" t="n">
        <f aca="false">POWER(G34,2)*SIN(G34)</f>
        <v>0</v>
      </c>
      <c r="K34" s="22" t="s">
        <v>32</v>
      </c>
      <c r="L34" s="23" t="n">
        <f aca="false">K29</f>
        <v>0</v>
      </c>
      <c r="M34" s="23" t="n">
        <f aca="false">1/(SQRT(POWER(L34,2)+1))</f>
        <v>1</v>
      </c>
    </row>
    <row r="35" customFormat="false" ht="15" hidden="false" customHeight="false" outlineLevel="0" collapsed="false">
      <c r="A35" s="22" t="s">
        <v>33</v>
      </c>
      <c r="B35" s="26" t="n">
        <f aca="false">B34+$B$31</f>
        <v>2.2</v>
      </c>
      <c r="C35" s="23" t="n">
        <f aca="false">POWER(B35,2)*LN(B35)</f>
        <v>3.81613362416307</v>
      </c>
      <c r="F35" s="22" t="s">
        <v>33</v>
      </c>
      <c r="G35" s="23" t="n">
        <f aca="false">G34+$G$31</f>
        <v>0.628318530717959</v>
      </c>
      <c r="H35" s="23" t="n">
        <f aca="false">POWER(G35,2)*SIN(G35)</f>
        <v>0.232048316516848</v>
      </c>
      <c r="K35" s="22" t="s">
        <v>33</v>
      </c>
      <c r="L35" s="23" t="n">
        <f aca="false">L34+$L$31</f>
        <v>0.628318530717959</v>
      </c>
      <c r="M35" s="23" t="n">
        <f aca="false">1/(SQRT(POWER(L35,2)+1))</f>
        <v>0.84673301596483</v>
      </c>
    </row>
    <row r="36" customFormat="false" ht="15" hidden="false" customHeight="false" outlineLevel="0" collapsed="false">
      <c r="A36" s="22" t="s">
        <v>34</v>
      </c>
      <c r="B36" s="26" t="n">
        <f aca="false">B35+$B$31</f>
        <v>2.4</v>
      </c>
      <c r="C36" s="23" t="n">
        <f aca="false">POWER(B36,2)*LN(B36)</f>
        <v>5.04269992715847</v>
      </c>
      <c r="F36" s="22" t="s">
        <v>34</v>
      </c>
      <c r="G36" s="23" t="n">
        <f aca="false">G35+$G$31</f>
        <v>1.25663706143592</v>
      </c>
      <c r="H36" s="23" t="n">
        <f aca="false">POWER(G36,2)*SIN(G36)</f>
        <v>1.50184825262582</v>
      </c>
      <c r="K36" s="22" t="s">
        <v>34</v>
      </c>
      <c r="L36" s="23" t="n">
        <f aca="false">L35+$L$31</f>
        <v>1.25663706143592</v>
      </c>
      <c r="M36" s="23" t="n">
        <f aca="false">1/(SQRT(POWER(L36,2)+1))</f>
        <v>0.6226769922995</v>
      </c>
    </row>
    <row r="37" customFormat="false" ht="15" hidden="false" customHeight="false" outlineLevel="0" collapsed="false">
      <c r="A37" s="22" t="s">
        <v>35</v>
      </c>
      <c r="B37" s="26" t="n">
        <f aca="false">B36+$B$31</f>
        <v>2.6</v>
      </c>
      <c r="C37" s="23" t="n">
        <f aca="false">POWER(B37,2)*LN(B37)</f>
        <v>6.45925736838547</v>
      </c>
      <c r="F37" s="22" t="s">
        <v>35</v>
      </c>
      <c r="G37" s="23" t="n">
        <f aca="false">G36+$G$31</f>
        <v>1.88495559215388</v>
      </c>
      <c r="H37" s="23" t="n">
        <f aca="false">POWER(G37,2)*SIN(G37)</f>
        <v>3.37915856840809</v>
      </c>
      <c r="K37" s="22" t="s">
        <v>35</v>
      </c>
      <c r="L37" s="23" t="n">
        <f aca="false">L36+$L$31</f>
        <v>1.88495559215388</v>
      </c>
      <c r="M37" s="23" t="n">
        <f aca="false">1/(SQRT(POWER(L37,2)+1))</f>
        <v>0.468649791857423</v>
      </c>
    </row>
    <row r="38" customFormat="false" ht="15" hidden="false" customHeight="false" outlineLevel="0" collapsed="false">
      <c r="A38" s="22" t="s">
        <v>36</v>
      </c>
      <c r="B38" s="26" t="n">
        <f aca="false">B37+$B$31</f>
        <v>2.8</v>
      </c>
      <c r="C38" s="23" t="n">
        <f aca="false">POWER(B38,2)*LN(B38)</f>
        <v>8.07221623070029</v>
      </c>
      <c r="F38" s="22" t="s">
        <v>36</v>
      </c>
      <c r="G38" s="23" t="n">
        <f aca="false">G37+$G$31</f>
        <v>2.51327412287183</v>
      </c>
      <c r="H38" s="23" t="n">
        <f aca="false">POWER(G38,2)*SIN(G38)</f>
        <v>3.71277306426958</v>
      </c>
      <c r="K38" s="22" t="s">
        <v>36</v>
      </c>
      <c r="L38" s="23" t="n">
        <f aca="false">L37+$L$31</f>
        <v>2.51327412287183</v>
      </c>
      <c r="M38" s="23" t="n">
        <f aca="false">1/(SQRT(POWER(L38,2)+1))</f>
        <v>0.369697847569619</v>
      </c>
    </row>
    <row r="39" customFormat="false" ht="15" hidden="false" customHeight="false" outlineLevel="0" collapsed="false">
      <c r="A39" s="22" t="s">
        <v>37</v>
      </c>
      <c r="B39" s="26" t="n">
        <f aca="false">B38+$B$31</f>
        <v>3</v>
      </c>
      <c r="C39" s="23" t="n">
        <f aca="false">POWER(B39,2)*LN(B39)</f>
        <v>9.887510598013</v>
      </c>
      <c r="F39" s="22" t="s">
        <v>37</v>
      </c>
      <c r="G39" s="23" t="n">
        <f aca="false">G38+$G$31</f>
        <v>3.14159265358979</v>
      </c>
      <c r="H39" s="23" t="n">
        <f aca="false">POWER(G39,2)*SIN(G39)</f>
        <v>1.20867794386447E-015</v>
      </c>
      <c r="K39" s="22" t="s">
        <v>37</v>
      </c>
      <c r="L39" s="23" t="n">
        <f aca="false">L38+$L$31</f>
        <v>3.14159265358979</v>
      </c>
      <c r="M39" s="23" t="n">
        <f aca="false">1/(SQRT(POWER(L39,2)+1))</f>
        <v>0.303314471053353</v>
      </c>
    </row>
    <row r="41" customFormat="false" ht="15" hidden="false" customHeight="false" outlineLevel="0" collapsed="false">
      <c r="A41" s="24" t="s">
        <v>38</v>
      </c>
      <c r="B41" s="25" t="n">
        <f aca="false">(B29-A29)*((C34+2*(SUM(C35:C38))+C39)/(2*A31))</f>
        <v>5.94407136210674</v>
      </c>
      <c r="F41" s="24" t="s">
        <v>38</v>
      </c>
      <c r="G41" s="25" t="n">
        <f aca="false">(G29-F29)*((H34+2*(SUM(H35:H38))+H39)/(2*F31))</f>
        <v>5.54543140813687</v>
      </c>
      <c r="K41" s="24" t="s">
        <v>38</v>
      </c>
      <c r="L41" s="25" t="n">
        <f aca="false">(L29-K29)*((M34+2*(SUM(M35:M38))+M39)/(2*K31))</f>
        <v>1.85945521120842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"/>
  <sheetViews>
    <sheetView showFormulas="false" showGridLines="true" showRowColHeaders="true" showZeros="true" rightToLeft="false" tabSelected="false" showOutlineSymbols="true" defaultGridColor="true" view="normal" topLeftCell="A19" colorId="64" zoomScale="90" zoomScaleNormal="90" zoomScalePageLayoutView="100" workbookViewId="0">
      <selection pane="topLeft" activeCell="J22" activeCellId="0" sqref="J22"/>
    </sheetView>
  </sheetViews>
  <sheetFormatPr defaultColWidth="10.6796875" defaultRowHeight="15" zeroHeight="false" outlineLevelRow="0" outlineLevelCol="0"/>
  <cols>
    <col collapsed="false" customWidth="false" hidden="false" outlineLevel="0" max="1024" min="1" style="27" width="10.66"/>
  </cols>
  <sheetData>
    <row r="1" customFormat="false" ht="15" hidden="false" customHeight="false" outlineLevel="0" collapsed="false">
      <c r="A1" s="28"/>
      <c r="B1" s="28"/>
      <c r="C1" s="28"/>
      <c r="D1" s="28"/>
      <c r="E1" s="28"/>
      <c r="G1" s="28"/>
      <c r="H1" s="28"/>
      <c r="I1" s="28"/>
      <c r="M1" s="28"/>
      <c r="N1" s="28"/>
      <c r="O1" s="28"/>
      <c r="R1" s="28"/>
      <c r="S1" s="28"/>
    </row>
    <row r="2" customFormat="false" ht="15" hidden="false" customHeight="false" outlineLevel="0" collapsed="false">
      <c r="A2" s="28"/>
      <c r="B2" s="28"/>
      <c r="C2" s="28"/>
      <c r="D2" s="28"/>
      <c r="E2" s="28"/>
      <c r="G2" s="28"/>
      <c r="H2" s="28"/>
      <c r="I2" s="28"/>
      <c r="M2" s="28"/>
      <c r="N2" s="28"/>
      <c r="O2" s="28"/>
      <c r="R2" s="28"/>
      <c r="S2" s="28"/>
    </row>
    <row r="3" customFormat="false" ht="15" hidden="false" customHeight="false" outlineLevel="0" collapsed="false">
      <c r="A3" s="28"/>
      <c r="B3" s="28"/>
      <c r="C3" s="28"/>
      <c r="D3" s="28"/>
      <c r="E3" s="28"/>
      <c r="G3" s="28"/>
      <c r="H3" s="28"/>
      <c r="I3" s="28"/>
      <c r="M3" s="28"/>
      <c r="N3" s="28"/>
      <c r="O3" s="28"/>
      <c r="R3" s="28"/>
      <c r="S3" s="28"/>
    </row>
    <row r="4" customFormat="false" ht="15" hidden="false" customHeight="false" outlineLevel="0" collapsed="false">
      <c r="A4" s="28"/>
      <c r="B4" s="28"/>
      <c r="C4" s="28"/>
      <c r="D4" s="28"/>
      <c r="E4" s="28"/>
      <c r="G4" s="28"/>
      <c r="H4" s="28"/>
      <c r="I4" s="28"/>
      <c r="M4" s="28"/>
      <c r="N4" s="28"/>
      <c r="O4" s="28"/>
      <c r="R4" s="28"/>
      <c r="S4" s="28"/>
    </row>
    <row r="5" customFormat="false" ht="15" hidden="false" customHeight="false" outlineLevel="0" collapsed="false">
      <c r="A5" s="28"/>
      <c r="B5" s="28"/>
      <c r="C5" s="28"/>
      <c r="D5" s="28"/>
      <c r="E5" s="28"/>
      <c r="G5" s="28"/>
      <c r="H5" s="28"/>
      <c r="I5" s="28"/>
      <c r="M5" s="28"/>
      <c r="N5" s="28"/>
      <c r="O5" s="28"/>
      <c r="R5" s="28"/>
      <c r="S5" s="28"/>
    </row>
    <row r="6" customFormat="false" ht="15" hidden="false" customHeight="false" outlineLevel="0" collapsed="false">
      <c r="A6" s="28"/>
      <c r="B6" s="28"/>
      <c r="C6" s="28"/>
      <c r="D6" s="28"/>
      <c r="E6" s="28"/>
      <c r="G6" s="28"/>
      <c r="H6" s="28"/>
      <c r="I6" s="28"/>
      <c r="M6" s="28"/>
      <c r="N6" s="28"/>
      <c r="O6" s="28"/>
      <c r="R6" s="28"/>
      <c r="S6" s="28"/>
    </row>
    <row r="7" customFormat="false" ht="15" hidden="false" customHeight="false" outlineLevel="0" collapsed="false">
      <c r="A7" s="29" t="s">
        <v>27</v>
      </c>
      <c r="B7" s="29" t="s">
        <v>28</v>
      </c>
      <c r="C7" s="29" t="s">
        <v>29</v>
      </c>
      <c r="D7" s="29" t="s">
        <v>3</v>
      </c>
      <c r="E7" s="28"/>
      <c r="G7" s="29" t="s">
        <v>27</v>
      </c>
      <c r="H7" s="29" t="s">
        <v>28</v>
      </c>
      <c r="I7" s="29" t="s">
        <v>29</v>
      </c>
      <c r="J7" s="29" t="s">
        <v>3</v>
      </c>
      <c r="M7" s="29" t="s">
        <v>27</v>
      </c>
      <c r="N7" s="29" t="s">
        <v>28</v>
      </c>
      <c r="O7" s="29" t="s">
        <v>29</v>
      </c>
      <c r="P7" s="29" t="s">
        <v>3</v>
      </c>
      <c r="R7" s="28"/>
      <c r="S7" s="28"/>
    </row>
    <row r="8" customFormat="false" ht="15" hidden="false" customHeight="false" outlineLevel="0" collapsed="false">
      <c r="A8" s="30" t="n">
        <v>1</v>
      </c>
      <c r="B8" s="30" t="n">
        <v>1.4</v>
      </c>
      <c r="C8" s="30" t="n">
        <v>6</v>
      </c>
      <c r="D8" s="30" t="n">
        <f aca="false">(B8-A8)/C8</f>
        <v>0.0666666666666667</v>
      </c>
      <c r="E8" s="28"/>
      <c r="G8" s="30" t="n">
        <v>0</v>
      </c>
      <c r="H8" s="30" t="n">
        <v>1.2</v>
      </c>
      <c r="I8" s="30" t="n">
        <v>6</v>
      </c>
      <c r="J8" s="30" t="n">
        <f aca="false">(H8-G8)/I8</f>
        <v>0.2</v>
      </c>
      <c r="M8" s="30" t="n">
        <v>-1</v>
      </c>
      <c r="N8" s="30" t="n">
        <v>1</v>
      </c>
      <c r="O8" s="30" t="n">
        <v>6</v>
      </c>
      <c r="P8" s="30" t="n">
        <f aca="false">(N8-M8)/O8</f>
        <v>0.333333333333333</v>
      </c>
      <c r="R8" s="28"/>
      <c r="S8" s="28"/>
    </row>
    <row r="9" customFormat="false" ht="15" hidden="false" customHeight="false" outlineLevel="0" collapsed="false">
      <c r="C9" s="28"/>
      <c r="D9" s="28"/>
      <c r="E9" s="28"/>
      <c r="I9" s="28"/>
      <c r="O9" s="28"/>
      <c r="R9" s="28"/>
      <c r="S9" s="28"/>
    </row>
    <row r="10" customFormat="false" ht="15" hidden="false" customHeight="false" outlineLevel="0" collapsed="false">
      <c r="A10" s="29" t="s">
        <v>2</v>
      </c>
      <c r="B10" s="29" t="s">
        <v>30</v>
      </c>
      <c r="C10" s="29" t="s">
        <v>31</v>
      </c>
      <c r="D10" s="29" t="s">
        <v>39</v>
      </c>
      <c r="E10" s="29" t="s">
        <v>40</v>
      </c>
      <c r="G10" s="29" t="s">
        <v>2</v>
      </c>
      <c r="H10" s="29" t="s">
        <v>30</v>
      </c>
      <c r="I10" s="29" t="s">
        <v>31</v>
      </c>
      <c r="J10" s="29" t="s">
        <v>39</v>
      </c>
      <c r="K10" s="29" t="s">
        <v>40</v>
      </c>
      <c r="M10" s="29" t="s">
        <v>2</v>
      </c>
      <c r="N10" s="29" t="s">
        <v>30</v>
      </c>
      <c r="O10" s="29" t="s">
        <v>31</v>
      </c>
      <c r="P10" s="29" t="s">
        <v>39</v>
      </c>
      <c r="Q10" s="29" t="s">
        <v>40</v>
      </c>
      <c r="R10" s="28"/>
      <c r="S10" s="28"/>
    </row>
    <row r="11" customFormat="false" ht="15" hidden="false" customHeight="false" outlineLevel="0" collapsed="false">
      <c r="A11" s="29" t="s">
        <v>32</v>
      </c>
      <c r="B11" s="30" t="n">
        <f aca="false">A8</f>
        <v>1</v>
      </c>
      <c r="C11" s="30" t="n">
        <f aca="false">SIN(B11)</f>
        <v>0.841470984807896</v>
      </c>
      <c r="D11" s="30" t="s">
        <v>41</v>
      </c>
      <c r="E11" s="30" t="s">
        <v>41</v>
      </c>
      <c r="G11" s="29" t="s">
        <v>32</v>
      </c>
      <c r="H11" s="30" t="n">
        <f aca="false">G8</f>
        <v>0</v>
      </c>
      <c r="I11" s="30" t="n">
        <f aca="false">H11*EXP(H11)</f>
        <v>0</v>
      </c>
      <c r="J11" s="30" t="s">
        <v>41</v>
      </c>
      <c r="K11" s="30" t="s">
        <v>41</v>
      </c>
      <c r="M11" s="29" t="s">
        <v>32</v>
      </c>
      <c r="N11" s="30" t="n">
        <f aca="false">M8</f>
        <v>-1</v>
      </c>
      <c r="O11" s="30" t="n">
        <f aca="false">SIN(N11)/N11</f>
        <v>0.841470984807896</v>
      </c>
      <c r="P11" s="30" t="s">
        <v>41</v>
      </c>
      <c r="Q11" s="30" t="s">
        <v>41</v>
      </c>
      <c r="R11" s="28"/>
      <c r="S11" s="28"/>
    </row>
    <row r="12" customFormat="false" ht="15" hidden="false" customHeight="false" outlineLevel="0" collapsed="false">
      <c r="A12" s="29" t="s">
        <v>33</v>
      </c>
      <c r="B12" s="30" t="n">
        <f aca="false">B11+$D$8</f>
        <v>1.06666666666667</v>
      </c>
      <c r="C12" s="30" t="n">
        <f aca="false">SIN(B12)</f>
        <v>0.875595219810026</v>
      </c>
      <c r="D12" s="30" t="n">
        <f aca="false">(B11+B12)/2</f>
        <v>1.03333333333333</v>
      </c>
      <c r="E12" s="30" t="n">
        <f aca="false">SIN(D12)</f>
        <v>0.859010286059525</v>
      </c>
      <c r="G12" s="29" t="s">
        <v>33</v>
      </c>
      <c r="H12" s="30" t="n">
        <f aca="false">H11+$J$8</f>
        <v>0.2</v>
      </c>
      <c r="I12" s="30" t="n">
        <f aca="false">H12*EXP(H12)</f>
        <v>0.244280551632034</v>
      </c>
      <c r="J12" s="30" t="n">
        <f aca="false">(H11+H12)/2</f>
        <v>0.1</v>
      </c>
      <c r="K12" s="30" t="n">
        <f aca="false">J12*EXP(J12)</f>
        <v>0.110517091807565</v>
      </c>
      <c r="M12" s="29" t="s">
        <v>33</v>
      </c>
      <c r="N12" s="30" t="n">
        <f aca="false">N11+$P$8</f>
        <v>-0.666666666666667</v>
      </c>
      <c r="O12" s="30" t="n">
        <f aca="false">SIN(N12)/N12</f>
        <v>0.927554704604606</v>
      </c>
      <c r="P12" s="30" t="n">
        <f aca="false">(N11+N12)/2</f>
        <v>-0.833333333333333</v>
      </c>
      <c r="Q12" s="30" t="n">
        <f aca="false">SIN(P12)/P12</f>
        <v>0.888212223835244</v>
      </c>
      <c r="R12" s="28"/>
    </row>
    <row r="13" customFormat="false" ht="15" hidden="false" customHeight="false" outlineLevel="0" collapsed="false">
      <c r="A13" s="29" t="s">
        <v>34</v>
      </c>
      <c r="B13" s="30" t="n">
        <f aca="false">B12+$D$8</f>
        <v>1.13333333333333</v>
      </c>
      <c r="C13" s="30" t="n">
        <f aca="false">SIN(B13)</f>
        <v>0.905829361597381</v>
      </c>
      <c r="D13" s="30" t="n">
        <f aca="false">(B12+B13)/2</f>
        <v>1.1</v>
      </c>
      <c r="E13" s="30" t="n">
        <f aca="false">SIN(D13)</f>
        <v>0.891207360061435</v>
      </c>
      <c r="G13" s="29" t="s">
        <v>34</v>
      </c>
      <c r="H13" s="30" t="n">
        <f aca="false">H12+$J$8</f>
        <v>0.4</v>
      </c>
      <c r="I13" s="30" t="n">
        <f aca="false">H13*EXP(H13)</f>
        <v>0.596729879056508</v>
      </c>
      <c r="J13" s="30" t="n">
        <f aca="false">(H12+H13)/2</f>
        <v>0.3</v>
      </c>
      <c r="K13" s="30" t="n">
        <f aca="false">J13*EXP(J13)</f>
        <v>0.404957642272801</v>
      </c>
      <c r="M13" s="29" t="s">
        <v>34</v>
      </c>
      <c r="N13" s="30" t="n">
        <f aca="false">N12+$P$8</f>
        <v>-0.333333333333333</v>
      </c>
      <c r="O13" s="30" t="n">
        <f aca="false">SIN(N13)/N13</f>
        <v>0.981584090388457</v>
      </c>
      <c r="P13" s="30" t="n">
        <f aca="false">(N12+N13)/2</f>
        <v>-0.5</v>
      </c>
      <c r="Q13" s="30" t="n">
        <f aca="false">SIN(P13)/P13</f>
        <v>0.958851077208406</v>
      </c>
      <c r="R13" s="28"/>
    </row>
    <row r="14" customFormat="false" ht="15" hidden="false" customHeight="false" outlineLevel="0" collapsed="false">
      <c r="A14" s="29" t="s">
        <v>35</v>
      </c>
      <c r="B14" s="30" t="n">
        <f aca="false">B13+$D$8</f>
        <v>1.2</v>
      </c>
      <c r="C14" s="30" t="n">
        <f aca="false">SIN(B14)</f>
        <v>0.932039085967226</v>
      </c>
      <c r="D14" s="30" t="n">
        <f aca="false">(B13+B14)/2</f>
        <v>1.16666666666667</v>
      </c>
      <c r="E14" s="30" t="n">
        <f aca="false">SIN(D14)</f>
        <v>0.919444979253755</v>
      </c>
      <c r="G14" s="29" t="s">
        <v>35</v>
      </c>
      <c r="H14" s="30" t="n">
        <f aca="false">H13+$J$8</f>
        <v>0.6</v>
      </c>
      <c r="I14" s="30" t="n">
        <f aca="false">H14*EXP(H14)</f>
        <v>1.09327128023431</v>
      </c>
      <c r="J14" s="30" t="n">
        <f aca="false">(H13+H14)/2</f>
        <v>0.5</v>
      </c>
      <c r="K14" s="30" t="n">
        <f aca="false">J14*EXP(J14)</f>
        <v>0.824360635350064</v>
      </c>
      <c r="M14" s="29" t="s">
        <v>35</v>
      </c>
      <c r="N14" s="30" t="n">
        <f aca="false">N13+$P$8</f>
        <v>0</v>
      </c>
      <c r="O14" s="30" t="e">
        <f aca="false">SIN(N14)/N14</f>
        <v>#DIV/0!</v>
      </c>
      <c r="P14" s="30" t="n">
        <f aca="false">(N13+N14)/2</f>
        <v>-0.166666666666667</v>
      </c>
      <c r="Q14" s="30" t="n">
        <f aca="false">SIN(P14)/P14</f>
        <v>0.99537679616049</v>
      </c>
      <c r="R14" s="28"/>
    </row>
    <row r="15" customFormat="false" ht="15" hidden="false" customHeight="false" outlineLevel="0" collapsed="false">
      <c r="A15" s="29" t="s">
        <v>36</v>
      </c>
      <c r="B15" s="30" t="n">
        <f aca="false">B14+$D$8</f>
        <v>1.26666666666667</v>
      </c>
      <c r="C15" s="30" t="n">
        <f aca="false">SIN(B15)</f>
        <v>0.954107948392883</v>
      </c>
      <c r="D15" s="30" t="n">
        <f aca="false">(B14+B15)/2</f>
        <v>1.23333333333333</v>
      </c>
      <c r="E15" s="30" t="n">
        <f aca="false">SIN(D15)</f>
        <v>0.943597689581533</v>
      </c>
      <c r="G15" s="29" t="s">
        <v>36</v>
      </c>
      <c r="H15" s="30" t="n">
        <f aca="false">H14+$J$8</f>
        <v>0.8</v>
      </c>
      <c r="I15" s="30" t="n">
        <f aca="false">H15*EXP(H15)</f>
        <v>1.78043274279397</v>
      </c>
      <c r="J15" s="30" t="n">
        <f aca="false">(H14+H15)/2</f>
        <v>0.7</v>
      </c>
      <c r="K15" s="30" t="n">
        <f aca="false">J15*EXP(J15)</f>
        <v>1.40962689522933</v>
      </c>
      <c r="M15" s="29" t="s">
        <v>36</v>
      </c>
      <c r="N15" s="30" t="n">
        <f aca="false">N14+$P$8</f>
        <v>0.333333333333333</v>
      </c>
      <c r="O15" s="30" t="n">
        <f aca="false">SIN(N15)/N15</f>
        <v>0.981584090388457</v>
      </c>
      <c r="P15" s="30" t="n">
        <f aca="false">(N14+N15)/2</f>
        <v>0.166666666666667</v>
      </c>
      <c r="Q15" s="30" t="n">
        <f aca="false">SIN(P15)/P15</f>
        <v>0.99537679616049</v>
      </c>
      <c r="R15" s="28"/>
    </row>
    <row r="16" customFormat="false" ht="15" hidden="false" customHeight="false" outlineLevel="0" collapsed="false">
      <c r="A16" s="29" t="s">
        <v>37</v>
      </c>
      <c r="B16" s="30" t="n">
        <f aca="false">B15+$D$8</f>
        <v>1.33333333333333</v>
      </c>
      <c r="C16" s="30" t="n">
        <f aca="false">SIN(B16)</f>
        <v>0.971937901363313</v>
      </c>
      <c r="D16" s="30" t="n">
        <f aca="false">(B15+B16)/2</f>
        <v>1.3</v>
      </c>
      <c r="E16" s="30" t="n">
        <f aca="false">SIN(D16)</f>
        <v>0.963558185417193</v>
      </c>
      <c r="G16" s="29" t="s">
        <v>37</v>
      </c>
      <c r="H16" s="30" t="n">
        <f aca="false">H15+$J$8</f>
        <v>1</v>
      </c>
      <c r="I16" s="30" t="n">
        <f aca="false">H16*EXP(H16)</f>
        <v>2.71828182845904</v>
      </c>
      <c r="J16" s="30" t="n">
        <f aca="false">(H15+H16)/2</f>
        <v>0.9</v>
      </c>
      <c r="K16" s="30" t="n">
        <f aca="false">J16*EXP(J16)</f>
        <v>2.21364280004125</v>
      </c>
      <c r="M16" s="29" t="s">
        <v>37</v>
      </c>
      <c r="N16" s="30" t="n">
        <f aca="false">N15+$P$8</f>
        <v>0.666666666666667</v>
      </c>
      <c r="O16" s="30" t="n">
        <f aca="false">SIN(N16)/N16</f>
        <v>0.927554704604606</v>
      </c>
      <c r="P16" s="30" t="n">
        <f aca="false">(N15+N16)/2</f>
        <v>0.5</v>
      </c>
      <c r="Q16" s="30" t="n">
        <f aca="false">SIN(P16)/P16</f>
        <v>0.958851077208406</v>
      </c>
      <c r="R16" s="28"/>
    </row>
    <row r="17" customFormat="false" ht="15" hidden="false" customHeight="false" outlineLevel="0" collapsed="false">
      <c r="A17" s="29" t="s">
        <v>42</v>
      </c>
      <c r="B17" s="30" t="n">
        <f aca="false">B16+$D$8</f>
        <v>1.4</v>
      </c>
      <c r="C17" s="30" t="n">
        <f aca="false">SIN(B17)</f>
        <v>0.98544972998846</v>
      </c>
      <c r="D17" s="30" t="n">
        <f aca="false">(B16+B17)/2</f>
        <v>1.36666666666667</v>
      </c>
      <c r="E17" s="30" t="n">
        <f aca="false">SIN(D17)</f>
        <v>0.979237786297826</v>
      </c>
      <c r="G17" s="29" t="s">
        <v>42</v>
      </c>
      <c r="H17" s="30" t="n">
        <f aca="false">H16+$J$8</f>
        <v>1.2</v>
      </c>
      <c r="I17" s="30" t="n">
        <f aca="false">H17*EXP(H17)</f>
        <v>3.98414030728386</v>
      </c>
      <c r="J17" s="30" t="n">
        <f aca="false">(H16+H17)/2</f>
        <v>1.1</v>
      </c>
      <c r="K17" s="30" t="n">
        <f aca="false">J17*EXP(J17)</f>
        <v>3.30458262634108</v>
      </c>
      <c r="M17" s="29" t="s">
        <v>42</v>
      </c>
      <c r="N17" s="30" t="n">
        <f aca="false">N16+$P$8</f>
        <v>1</v>
      </c>
      <c r="O17" s="30" t="n">
        <f aca="false">SIN(N17)/N17</f>
        <v>0.841470984807896</v>
      </c>
      <c r="P17" s="30" t="n">
        <f aca="false">(N16+N17)/2</f>
        <v>0.833333333333333</v>
      </c>
      <c r="Q17" s="30" t="n">
        <f aca="false">SIN(P17)/P17</f>
        <v>0.888212223835244</v>
      </c>
      <c r="R17" s="28"/>
    </row>
    <row r="18" customFormat="false" ht="15" hidden="false" customHeight="false" outlineLevel="0" collapsed="false">
      <c r="R18" s="28"/>
    </row>
    <row r="19" customFormat="false" ht="15" hidden="false" customHeight="false" outlineLevel="0" collapsed="false">
      <c r="A19" s="31" t="s">
        <v>38</v>
      </c>
      <c r="B19" s="32" t="n">
        <f aca="false">(B8-A8)*((C11+2*(SUM(C12:C16))+4*(SUM(E12:E17))+C17)/(6*C8))</f>
        <v>0.370335165508256</v>
      </c>
      <c r="G19" s="31" t="s">
        <v>38</v>
      </c>
      <c r="H19" s="32" t="n">
        <f aca="false">(H8-G8)*((I11+2*(SUM(I12:I16))+4*(SUM(K12:K17))+I17)/(6*I8))</f>
        <v>1.6640294545268</v>
      </c>
      <c r="I19" s="28"/>
      <c r="M19" s="31" t="s">
        <v>38</v>
      </c>
      <c r="N19" s="32" t="e">
        <f aca="false">(N8-M8)*((O11+2*(SUM(O12:O16))+4*(SUM(Q12:Q17))+O17)/(6*O8))</f>
        <v>#DIV/0!</v>
      </c>
      <c r="O19" s="28"/>
      <c r="R19" s="28"/>
      <c r="S19" s="28"/>
    </row>
    <row r="20" customFormat="false" ht="15" hidden="false" customHeight="false" outlineLevel="0" collapsed="false">
      <c r="D20" s="28"/>
      <c r="E20" s="28"/>
      <c r="I20" s="28"/>
      <c r="O20" s="28"/>
      <c r="R20" s="28"/>
      <c r="S20" s="28"/>
    </row>
    <row r="21" customFormat="false" ht="15" hidden="false" customHeight="false" outlineLevel="0" collapsed="false">
      <c r="A21" s="28"/>
      <c r="B21" s="28"/>
      <c r="C21" s="28"/>
      <c r="E21" s="28"/>
      <c r="G21" s="28"/>
      <c r="H21" s="28"/>
      <c r="I21" s="28"/>
      <c r="M21" s="28"/>
      <c r="N21" s="28"/>
      <c r="O21" s="28"/>
      <c r="R21" s="28"/>
      <c r="S21" s="28"/>
    </row>
    <row r="22" customFormat="false" ht="15" hidden="false" customHeight="false" outlineLevel="0" collapsed="false">
      <c r="A22" s="28"/>
      <c r="B22" s="28"/>
      <c r="C22" s="28"/>
      <c r="E22" s="28"/>
      <c r="G22" s="28"/>
      <c r="H22" s="28"/>
      <c r="I22" s="28"/>
      <c r="M22" s="28"/>
      <c r="N22" s="28"/>
      <c r="O22" s="28"/>
      <c r="R22" s="28"/>
      <c r="S22" s="28"/>
    </row>
    <row r="23" customFormat="false" ht="15" hidden="false" customHeight="false" outlineLevel="0" collapsed="false">
      <c r="A23" s="28"/>
      <c r="B23" s="28"/>
      <c r="C23" s="28"/>
      <c r="E23" s="28"/>
      <c r="G23" s="28"/>
      <c r="H23" s="28"/>
      <c r="I23" s="28"/>
      <c r="M23" s="28"/>
      <c r="N23" s="28"/>
      <c r="O23" s="28"/>
      <c r="R23" s="28"/>
      <c r="S23" s="28"/>
    </row>
    <row r="24" customFormat="false" ht="15" hidden="false" customHeight="false" outlineLevel="0" collapsed="false">
      <c r="A24" s="28"/>
      <c r="B24" s="28"/>
      <c r="C24" s="28"/>
      <c r="E24" s="28"/>
      <c r="G24" s="28"/>
      <c r="H24" s="28"/>
      <c r="I24" s="28"/>
      <c r="M24" s="28"/>
      <c r="N24" s="28"/>
      <c r="O24" s="28"/>
      <c r="R24" s="28"/>
      <c r="S24" s="28"/>
    </row>
    <row r="25" customFormat="false" ht="15" hidden="false" customHeight="false" outlineLevel="0" collapsed="false">
      <c r="A25" s="28"/>
      <c r="B25" s="28"/>
      <c r="C25" s="28"/>
      <c r="E25" s="28"/>
      <c r="G25" s="28"/>
      <c r="H25" s="28"/>
      <c r="I25" s="28"/>
      <c r="M25" s="28"/>
      <c r="N25" s="28"/>
      <c r="O25" s="28"/>
      <c r="R25" s="28"/>
      <c r="S25" s="28"/>
    </row>
    <row r="26" customFormat="false" ht="15" hidden="false" customHeight="false" outlineLevel="0" collapsed="false">
      <c r="A26" s="29" t="s">
        <v>27</v>
      </c>
      <c r="B26" s="29" t="s">
        <v>28</v>
      </c>
      <c r="C26" s="29" t="s">
        <v>29</v>
      </c>
      <c r="D26" s="29" t="s">
        <v>3</v>
      </c>
      <c r="E26" s="28"/>
      <c r="G26" s="29" t="s">
        <v>27</v>
      </c>
      <c r="H26" s="29" t="s">
        <v>28</v>
      </c>
      <c r="I26" s="29" t="s">
        <v>29</v>
      </c>
      <c r="J26" s="29" t="s">
        <v>3</v>
      </c>
      <c r="M26" s="29" t="s">
        <v>27</v>
      </c>
      <c r="N26" s="29" t="s">
        <v>28</v>
      </c>
      <c r="O26" s="29" t="s">
        <v>29</v>
      </c>
      <c r="P26" s="29" t="s">
        <v>3</v>
      </c>
      <c r="R26" s="28"/>
      <c r="S26" s="28"/>
    </row>
    <row r="27" customFormat="false" ht="15" hidden="false" customHeight="false" outlineLevel="0" collapsed="false">
      <c r="A27" s="30" t="n">
        <v>2</v>
      </c>
      <c r="B27" s="30" t="n">
        <v>3</v>
      </c>
      <c r="C27" s="30" t="n">
        <v>6</v>
      </c>
      <c r="D27" s="30" t="n">
        <f aca="false">(B27-A27)/C27</f>
        <v>0.166666666666667</v>
      </c>
      <c r="E27" s="28"/>
      <c r="G27" s="30" t="n">
        <v>0</v>
      </c>
      <c r="H27" s="30" t="n">
        <f aca="false">PI()</f>
        <v>3.14159265358979</v>
      </c>
      <c r="I27" s="30" t="n">
        <v>6</v>
      </c>
      <c r="J27" s="30" t="n">
        <f aca="false">(H27-G27)/I27</f>
        <v>0.523598775598299</v>
      </c>
      <c r="M27" s="30" t="n">
        <v>0</v>
      </c>
      <c r="N27" s="30" t="n">
        <f aca="false">PI()</f>
        <v>3.14159265358979</v>
      </c>
      <c r="O27" s="30" t="n">
        <v>6</v>
      </c>
      <c r="P27" s="30" t="n">
        <f aca="false">(N27-M27)/O27</f>
        <v>0.523598775598299</v>
      </c>
      <c r="R27" s="28"/>
      <c r="S27" s="28"/>
    </row>
    <row r="28" customFormat="false" ht="15" hidden="false" customHeight="false" outlineLevel="0" collapsed="false">
      <c r="C28" s="28"/>
      <c r="E28" s="28"/>
      <c r="I28" s="28"/>
      <c r="O28" s="28"/>
      <c r="R28" s="28"/>
      <c r="S28" s="28"/>
    </row>
    <row r="29" customFormat="false" ht="15" hidden="false" customHeight="false" outlineLevel="0" collapsed="false">
      <c r="A29" s="29" t="s">
        <v>2</v>
      </c>
      <c r="B29" s="29" t="s">
        <v>30</v>
      </c>
      <c r="C29" s="29" t="s">
        <v>31</v>
      </c>
      <c r="D29" s="29" t="s">
        <v>39</v>
      </c>
      <c r="E29" s="29" t="s">
        <v>40</v>
      </c>
      <c r="G29" s="29" t="s">
        <v>2</v>
      </c>
      <c r="H29" s="29" t="s">
        <v>30</v>
      </c>
      <c r="I29" s="29" t="s">
        <v>31</v>
      </c>
      <c r="J29" s="29" t="s">
        <v>39</v>
      </c>
      <c r="K29" s="29" t="s">
        <v>40</v>
      </c>
      <c r="M29" s="29" t="s">
        <v>2</v>
      </c>
      <c r="N29" s="29" t="s">
        <v>30</v>
      </c>
      <c r="O29" s="29" t="s">
        <v>31</v>
      </c>
      <c r="P29" s="29" t="s">
        <v>39</v>
      </c>
      <c r="Q29" s="29" t="s">
        <v>40</v>
      </c>
      <c r="R29" s="28"/>
      <c r="S29" s="28"/>
    </row>
    <row r="30" customFormat="false" ht="15" hidden="false" customHeight="false" outlineLevel="0" collapsed="false">
      <c r="A30" s="29" t="s">
        <v>32</v>
      </c>
      <c r="B30" s="30" t="n">
        <f aca="false">A27</f>
        <v>2</v>
      </c>
      <c r="C30" s="30" t="n">
        <f aca="false">POWER(B30,2)*LN(B30)</f>
        <v>2.77258872223978</v>
      </c>
      <c r="D30" s="30" t="s">
        <v>41</v>
      </c>
      <c r="E30" s="30" t="s">
        <v>41</v>
      </c>
      <c r="G30" s="29" t="s">
        <v>32</v>
      </c>
      <c r="H30" s="30" t="n">
        <f aca="false">G27</f>
        <v>0</v>
      </c>
      <c r="I30" s="30" t="n">
        <f aca="false">POWER(H30,2)*SIN(H30)</f>
        <v>0</v>
      </c>
      <c r="J30" s="30" t="s">
        <v>41</v>
      </c>
      <c r="K30" s="30" t="s">
        <v>41</v>
      </c>
      <c r="M30" s="29" t="s">
        <v>32</v>
      </c>
      <c r="N30" s="30" t="n">
        <f aca="false">M27</f>
        <v>0</v>
      </c>
      <c r="O30" s="30" t="n">
        <f aca="false">1/(SQRT(POWER(N30,2)+1))</f>
        <v>1</v>
      </c>
      <c r="P30" s="30" t="s">
        <v>41</v>
      </c>
      <c r="Q30" s="30" t="s">
        <v>41</v>
      </c>
      <c r="R30" s="28"/>
      <c r="S30" s="28"/>
    </row>
    <row r="31" customFormat="false" ht="15" hidden="false" customHeight="false" outlineLevel="0" collapsed="false">
      <c r="A31" s="29" t="s">
        <v>33</v>
      </c>
      <c r="B31" s="30" t="n">
        <f aca="false">B30+$D$27</f>
        <v>2.16666666666667</v>
      </c>
      <c r="C31" s="30" t="n">
        <f aca="false">POWER(B31,2)*LN(B31)</f>
        <v>3.62969697531829</v>
      </c>
      <c r="D31" s="30" t="n">
        <f aca="false">(B30+B31)/2</f>
        <v>2.08333333333333</v>
      </c>
      <c r="E31" s="30" t="n">
        <f aca="false">POWER(D31,2)*LN(D31)</f>
        <v>3.18563010017448</v>
      </c>
      <c r="G31" s="29" t="s">
        <v>33</v>
      </c>
      <c r="H31" s="30" t="n">
        <f aca="false">H30+$J$27</f>
        <v>0.523598775598299</v>
      </c>
      <c r="I31" s="30" t="n">
        <f aca="false">POWER(H31,2)*SIN(H31)</f>
        <v>0.137077838904019</v>
      </c>
      <c r="J31" s="30" t="n">
        <f aca="false">(H30+H31)/2</f>
        <v>0.261799387799149</v>
      </c>
      <c r="K31" s="30" t="n">
        <f aca="false">POWER(J31,2)*SIN(J31)</f>
        <v>0.0177391776849277</v>
      </c>
      <c r="M31" s="29" t="s">
        <v>33</v>
      </c>
      <c r="N31" s="30" t="n">
        <f aca="false">N30+$P$27</f>
        <v>0.523598775598299</v>
      </c>
      <c r="O31" s="30" t="n">
        <f aca="false">1/(SQRT(POWER(N31,2)+1))</f>
        <v>0.885908264317045</v>
      </c>
      <c r="P31" s="30" t="n">
        <f aca="false">(N30+N31)/2</f>
        <v>0.261799387799149</v>
      </c>
      <c r="Q31" s="30" t="n">
        <f aca="false">1/(SQRT(POWER(P31,2)+1))</f>
        <v>0.967397203101152</v>
      </c>
      <c r="R31" s="28"/>
    </row>
    <row r="32" customFormat="false" ht="15" hidden="false" customHeight="false" outlineLevel="0" collapsed="false">
      <c r="A32" s="29" t="s">
        <v>34</v>
      </c>
      <c r="B32" s="30" t="n">
        <f aca="false">B31+$D$27</f>
        <v>2.33333333333333</v>
      </c>
      <c r="C32" s="30" t="n">
        <f aca="false">POWER(B32,2)*LN(B32)</f>
        <v>4.61306612877477</v>
      </c>
      <c r="D32" s="30" t="n">
        <f aca="false">(B31+B32)/2</f>
        <v>2.25</v>
      </c>
      <c r="E32" s="30" t="n">
        <f aca="false">POWER(D32,2)*LN(D32)</f>
        <v>4.10533421959516</v>
      </c>
      <c r="G32" s="29" t="s">
        <v>34</v>
      </c>
      <c r="H32" s="30" t="n">
        <f aca="false">H31+$J$27</f>
        <v>1.0471975511966</v>
      </c>
      <c r="I32" s="30" t="n">
        <f aca="false">POWER(H32,2)*SIN(H32)</f>
        <v>0.949703126294009</v>
      </c>
      <c r="J32" s="30" t="n">
        <f aca="false">(H31+H32)/2</f>
        <v>0.785398163397448</v>
      </c>
      <c r="K32" s="30" t="n">
        <f aca="false">POWER(J32,2)*SIN(J32)</f>
        <v>0.43617901247743</v>
      </c>
      <c r="M32" s="29" t="s">
        <v>34</v>
      </c>
      <c r="N32" s="30" t="n">
        <f aca="false">N31+$P$27</f>
        <v>1.0471975511966</v>
      </c>
      <c r="O32" s="30" t="n">
        <f aca="false">1/(SQRT(POWER(N32,2)+1))</f>
        <v>0.690621122553361</v>
      </c>
      <c r="P32" s="30" t="n">
        <f aca="false">(N31+N32)/2</f>
        <v>0.785398163397448</v>
      </c>
      <c r="Q32" s="30" t="n">
        <f aca="false">1/(SQRT(POWER(P32,2)+1))</f>
        <v>0.786439100095383</v>
      </c>
      <c r="R32" s="28"/>
    </row>
    <row r="33" customFormat="false" ht="15" hidden="false" customHeight="false" outlineLevel="0" collapsed="false">
      <c r="A33" s="29" t="s">
        <v>35</v>
      </c>
      <c r="B33" s="30" t="n">
        <f aca="false">B32+$D$27</f>
        <v>2.5</v>
      </c>
      <c r="C33" s="30" t="n">
        <f aca="false">POWER(B33,2)*LN(B33)</f>
        <v>5.72681707421347</v>
      </c>
      <c r="D33" s="30" t="n">
        <f aca="false">(B32+B33)/2</f>
        <v>2.41666666666667</v>
      </c>
      <c r="E33" s="30" t="n">
        <f aca="false">POWER(D33,2)*LN(D33)</f>
        <v>5.15339792046469</v>
      </c>
      <c r="G33" s="29" t="s">
        <v>35</v>
      </c>
      <c r="H33" s="30" t="n">
        <f aca="false">H32+$J$27</f>
        <v>1.5707963267949</v>
      </c>
      <c r="I33" s="30" t="n">
        <f aca="false">POWER(H33,2)*SIN(H33)</f>
        <v>2.46740110027234</v>
      </c>
      <c r="J33" s="30" t="n">
        <f aca="false">(H32+H33)/2</f>
        <v>1.30899693899575</v>
      </c>
      <c r="K33" s="30" t="n">
        <f aca="false">POWER(J33,2)*SIN(J33)</f>
        <v>1.65508781011605</v>
      </c>
      <c r="M33" s="29" t="s">
        <v>35</v>
      </c>
      <c r="N33" s="30" t="n">
        <f aca="false">N32+$P$27</f>
        <v>1.5707963267949</v>
      </c>
      <c r="O33" s="30" t="n">
        <f aca="false">1/(SQRT(POWER(N33,2)+1))</f>
        <v>0.537029272146315</v>
      </c>
      <c r="P33" s="30" t="n">
        <f aca="false">(N32+N33)/2</f>
        <v>1.30899693899575</v>
      </c>
      <c r="Q33" s="30" t="n">
        <f aca="false">1/(SQRT(POWER(P33,2)+1))</f>
        <v>0.607067871453878</v>
      </c>
      <c r="R33" s="28"/>
    </row>
    <row r="34" customFormat="false" ht="15" hidden="false" customHeight="false" outlineLevel="0" collapsed="false">
      <c r="A34" s="29" t="s">
        <v>36</v>
      </c>
      <c r="B34" s="30" t="n">
        <f aca="false">B33+$D$27</f>
        <v>2.66666666666667</v>
      </c>
      <c r="C34" s="30" t="n">
        <f aca="false">POWER(B34,2)*LN(B34)</f>
        <v>6.97478579919449</v>
      </c>
      <c r="D34" s="30" t="n">
        <f aca="false">(B33+B34)/2</f>
        <v>2.58333333333333</v>
      </c>
      <c r="E34" s="30" t="n">
        <f aca="false">POWER(D34,2)*LN(D34)</f>
        <v>6.33379453516637</v>
      </c>
      <c r="G34" s="29" t="s">
        <v>36</v>
      </c>
      <c r="H34" s="30" t="n">
        <f aca="false">H33+$J$27</f>
        <v>2.0943951023932</v>
      </c>
      <c r="I34" s="30" t="n">
        <f aca="false">POWER(H34,2)*SIN(H34)</f>
        <v>3.79881250517604</v>
      </c>
      <c r="J34" s="30" t="n">
        <f aca="false">(H33+H34)/2</f>
        <v>1.83259571459405</v>
      </c>
      <c r="K34" s="30" t="n">
        <f aca="false">POWER(J34,2)*SIN(J34)</f>
        <v>3.24397210782746</v>
      </c>
      <c r="M34" s="29" t="s">
        <v>36</v>
      </c>
      <c r="N34" s="30" t="n">
        <f aca="false">N33+$P$27</f>
        <v>2.0943951023932</v>
      </c>
      <c r="O34" s="30" t="n">
        <f aca="false">1/(SQRT(POWER(N34,2)+1))</f>
        <v>0.430870774122001</v>
      </c>
      <c r="P34" s="30" t="n">
        <f aca="false">(N33+N34)/2</f>
        <v>1.83259571459405</v>
      </c>
      <c r="Q34" s="30" t="n">
        <f aca="false">1/(SQRT(POWER(P34,2)+1))</f>
        <v>0.479000653194132</v>
      </c>
      <c r="R34" s="28"/>
    </row>
    <row r="35" customFormat="false" ht="15" hidden="false" customHeight="false" outlineLevel="0" collapsed="false">
      <c r="A35" s="29" t="s">
        <v>37</v>
      </c>
      <c r="B35" s="30" t="n">
        <f aca="false">B34+$D$27</f>
        <v>2.83333333333333</v>
      </c>
      <c r="C35" s="30" t="n">
        <f aca="false">POWER(B35,2)*LN(B35)</f>
        <v>8.36056027292606</v>
      </c>
      <c r="D35" s="30" t="n">
        <f aca="false">(B34+B35)/2</f>
        <v>2.75</v>
      </c>
      <c r="E35" s="30" t="n">
        <f aca="false">POWER(D35,2)*LN(D35)</f>
        <v>7.6502318945685</v>
      </c>
      <c r="G35" s="29" t="s">
        <v>37</v>
      </c>
      <c r="H35" s="30" t="n">
        <f aca="false">H34+$J$27</f>
        <v>2.61799387799149</v>
      </c>
      <c r="I35" s="30" t="n">
        <f aca="false">POWER(H35,2)*SIN(H35)</f>
        <v>3.42694597260047</v>
      </c>
      <c r="J35" s="30" t="n">
        <f aca="false">(H34+H35)/2</f>
        <v>2.35619449019234</v>
      </c>
      <c r="K35" s="30" t="n">
        <f aca="false">POWER(J35,2)*SIN(J35)</f>
        <v>3.92561111229687</v>
      </c>
      <c r="M35" s="29" t="s">
        <v>37</v>
      </c>
      <c r="N35" s="30" t="n">
        <f aca="false">N34+$P$27</f>
        <v>2.61799387799149</v>
      </c>
      <c r="O35" s="30" t="n">
        <f aca="false">1/(SQRT(POWER(N35,2)+1))</f>
        <v>0.356826860633769</v>
      </c>
      <c r="P35" s="30" t="n">
        <f aca="false">(N34+N35)/2</f>
        <v>2.35619449019234</v>
      </c>
      <c r="Q35" s="30" t="n">
        <f aca="false">1/(SQRT(POWER(P35,2)+1))</f>
        <v>0.390683053688769</v>
      </c>
      <c r="R35" s="28"/>
    </row>
    <row r="36" customFormat="false" ht="15" hidden="false" customHeight="false" outlineLevel="0" collapsed="false">
      <c r="A36" s="29" t="s">
        <v>42</v>
      </c>
      <c r="B36" s="30" t="n">
        <f aca="false">B35+$D$27</f>
        <v>3</v>
      </c>
      <c r="C36" s="30" t="n">
        <f aca="false">POWER(B36,2)*LN(B36)</f>
        <v>9.88751059801298</v>
      </c>
      <c r="D36" s="30" t="n">
        <f aca="false">(B35+B36)/2</f>
        <v>2.91666666666667</v>
      </c>
      <c r="E36" s="30" t="n">
        <f aca="false">POWER(D36,2)*LN(D36)</f>
        <v>9.1061856203766</v>
      </c>
      <c r="G36" s="29" t="s">
        <v>42</v>
      </c>
      <c r="H36" s="30" t="n">
        <f aca="false">H35+$J$27</f>
        <v>3.14159265358979</v>
      </c>
      <c r="I36" s="30" t="n">
        <f aca="false">POWER(H36,2)*SIN(H36)</f>
        <v>5.59166276387694E-015</v>
      </c>
      <c r="J36" s="30" t="n">
        <f aca="false">(H35+H36)/2</f>
        <v>2.87979326579064</v>
      </c>
      <c r="K36" s="30" t="n">
        <f aca="false">POWER(J36,2)*SIN(J36)</f>
        <v>2.14644049987625</v>
      </c>
      <c r="M36" s="29" t="s">
        <v>42</v>
      </c>
      <c r="N36" s="30" t="n">
        <f aca="false">N35+$P$27</f>
        <v>3.14159265358979</v>
      </c>
      <c r="O36" s="30" t="n">
        <f aca="false">1/(SQRT(POWER(N36,2)+1))</f>
        <v>0.303314471053353</v>
      </c>
      <c r="P36" s="30" t="n">
        <f aca="false">(N35+N36)/2</f>
        <v>2.87979326579064</v>
      </c>
      <c r="Q36" s="30" t="n">
        <f aca="false">1/(SQRT(POWER(P36,2)+1))</f>
        <v>0.328032702496854</v>
      </c>
      <c r="R36" s="28"/>
    </row>
    <row r="37" customFormat="false" ht="15" hidden="false" customHeight="false" outlineLevel="0" collapsed="false">
      <c r="E37" s="28"/>
      <c r="R37" s="28"/>
    </row>
    <row r="38" customFormat="false" ht="15" hidden="false" customHeight="false" outlineLevel="0" collapsed="false">
      <c r="A38" s="31" t="s">
        <v>38</v>
      </c>
      <c r="B38" s="32" t="n">
        <f aca="false">(B27-A27)*((C30+2*(SUM(C31:C35))+4*(SUM(E31:E36))+C36)/(6*C27))</f>
        <v>5.92800691618028</v>
      </c>
      <c r="C38" s="28"/>
      <c r="E38" s="28"/>
      <c r="G38" s="31" t="s">
        <v>38</v>
      </c>
      <c r="H38" s="32" t="n">
        <f aca="false">(H27-G27)*((I30+2*(SUM(I31:I35))+4*(SUM(K31:K36))+I36)/(6*I27))</f>
        <v>5.86954227163035</v>
      </c>
      <c r="M38" s="31" t="s">
        <v>38</v>
      </c>
      <c r="N38" s="32" t="n">
        <f aca="false">(N27-M27)*((O30+2*(SUM(O31:O35))+4*(SUM(Q31:Q36))+O36)/(6*O27))</f>
        <v>1.86229331166062</v>
      </c>
      <c r="R38" s="28"/>
      <c r="S38" s="28"/>
    </row>
    <row r="39" customFormat="false" ht="15" hidden="false" customHeight="false" outlineLevel="0" collapsed="false">
      <c r="C39" s="28"/>
      <c r="E39" s="28"/>
      <c r="R39" s="28"/>
      <c r="S39" s="28"/>
    </row>
    <row r="40" customFormat="false" ht="15" hidden="false" customHeight="false" outlineLevel="0" collapsed="false">
      <c r="D40" s="28"/>
      <c r="E40" s="28"/>
      <c r="G40" s="28"/>
      <c r="H40" s="28"/>
      <c r="I40" s="28"/>
      <c r="M40" s="28"/>
      <c r="N40" s="28"/>
      <c r="O40" s="28"/>
      <c r="R40" s="28"/>
      <c r="S40" s="28"/>
    </row>
    <row r="41" customFormat="false" ht="15" hidden="false" customHeight="false" outlineLevel="0" collapsed="false">
      <c r="D41" s="28"/>
      <c r="E41" s="28"/>
      <c r="I41" s="28"/>
      <c r="O41" s="28"/>
      <c r="R41" s="28"/>
      <c r="S41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W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4" activeCellId="0" sqref="I34"/>
    </sheetView>
  </sheetViews>
  <sheetFormatPr defaultColWidth="11.43359375" defaultRowHeight="15" zeroHeight="false" outlineLevelRow="0" outlineLevelCol="0"/>
  <cols>
    <col collapsed="false" customWidth="false" hidden="false" outlineLevel="0" max="3" min="1" style="33" width="11.42"/>
    <col collapsed="false" customWidth="true" hidden="false" outlineLevel="0" max="4" min="4" style="33" width="12.71"/>
    <col collapsed="false" customWidth="false" hidden="false" outlineLevel="0" max="10" min="5" style="33" width="11.42"/>
    <col collapsed="false" customWidth="true" hidden="false" outlineLevel="0" max="11" min="11" style="33" width="12.71"/>
    <col collapsed="false" customWidth="false" hidden="false" outlineLevel="0" max="18" min="12" style="33" width="11.42"/>
    <col collapsed="false" customWidth="true" hidden="false" outlineLevel="0" max="19" min="19" style="33" width="12.71"/>
    <col collapsed="false" customWidth="false" hidden="false" outlineLevel="0" max="1024" min="20" style="33" width="11.42"/>
  </cols>
  <sheetData>
    <row r="6" customFormat="false" ht="15" hidden="false" customHeight="false" outlineLevel="0" collapsed="false">
      <c r="A6" s="34" t="s">
        <v>27</v>
      </c>
      <c r="B6" s="34" t="s">
        <v>28</v>
      </c>
      <c r="C6" s="34" t="s">
        <v>23</v>
      </c>
      <c r="D6" s="34" t="s">
        <v>29</v>
      </c>
      <c r="E6" s="34" t="s">
        <v>3</v>
      </c>
      <c r="I6" s="34" t="s">
        <v>27</v>
      </c>
      <c r="J6" s="34" t="s">
        <v>28</v>
      </c>
      <c r="K6" s="34" t="s">
        <v>23</v>
      </c>
      <c r="L6" s="34" t="s">
        <v>29</v>
      </c>
      <c r="M6" s="34" t="s">
        <v>3</v>
      </c>
      <c r="Q6" s="35" t="s">
        <v>27</v>
      </c>
      <c r="R6" s="35" t="s">
        <v>28</v>
      </c>
      <c r="S6" s="35" t="s">
        <v>23</v>
      </c>
      <c r="T6" s="35" t="s">
        <v>29</v>
      </c>
      <c r="U6" s="35" t="s">
        <v>3</v>
      </c>
    </row>
    <row r="7" customFormat="false" ht="15" hidden="false" customHeight="false" outlineLevel="0" collapsed="false">
      <c r="A7" s="36" t="n">
        <v>1</v>
      </c>
      <c r="B7" s="36" t="n">
        <v>1.4</v>
      </c>
      <c r="C7" s="36" t="n">
        <v>5</v>
      </c>
      <c r="D7" s="36" t="n">
        <v>16</v>
      </c>
      <c r="E7" s="36" t="n">
        <f aca="false">(B7-A7)/D7</f>
        <v>0.025</v>
      </c>
      <c r="I7" s="36" t="n">
        <v>0</v>
      </c>
      <c r="J7" s="36" t="n">
        <v>1.2</v>
      </c>
      <c r="K7" s="36" t="n">
        <v>5</v>
      </c>
      <c r="L7" s="36" t="n">
        <v>16</v>
      </c>
      <c r="M7" s="36" t="n">
        <f aca="false">(J7-I7)/L7</f>
        <v>0.075</v>
      </c>
      <c r="Q7" s="36" t="n">
        <v>-1</v>
      </c>
      <c r="R7" s="36" t="n">
        <v>1</v>
      </c>
      <c r="S7" s="36" t="n">
        <v>5</v>
      </c>
      <c r="T7" s="36" t="n">
        <v>16</v>
      </c>
      <c r="U7" s="36" t="n">
        <f aca="false">(R7-Q7)/T7</f>
        <v>0.125</v>
      </c>
    </row>
    <row r="9" customFormat="false" ht="15" hidden="false" customHeight="false" outlineLevel="0" collapsed="false">
      <c r="A9" s="34" t="s">
        <v>29</v>
      </c>
      <c r="B9" s="34" t="s">
        <v>43</v>
      </c>
      <c r="C9" s="37" t="s">
        <v>44</v>
      </c>
      <c r="D9" s="37" t="s">
        <v>45</v>
      </c>
      <c r="E9" s="37" t="s">
        <v>46</v>
      </c>
      <c r="F9" s="37" t="s">
        <v>47</v>
      </c>
      <c r="G9" s="37" t="s">
        <v>48</v>
      </c>
      <c r="I9" s="34" t="s">
        <v>29</v>
      </c>
      <c r="J9" s="34" t="s">
        <v>43</v>
      </c>
      <c r="K9" s="37" t="s">
        <v>44</v>
      </c>
      <c r="L9" s="37" t="s">
        <v>45</v>
      </c>
      <c r="M9" s="37" t="s">
        <v>46</v>
      </c>
      <c r="N9" s="37" t="s">
        <v>47</v>
      </c>
      <c r="O9" s="37" t="s">
        <v>48</v>
      </c>
      <c r="Q9" s="34" t="s">
        <v>29</v>
      </c>
      <c r="R9" s="34" t="s">
        <v>43</v>
      </c>
      <c r="S9" s="37" t="s">
        <v>44</v>
      </c>
      <c r="T9" s="37" t="s">
        <v>45</v>
      </c>
      <c r="U9" s="37" t="s">
        <v>46</v>
      </c>
      <c r="V9" s="37" t="s">
        <v>47</v>
      </c>
      <c r="W9" s="37" t="s">
        <v>48</v>
      </c>
    </row>
    <row r="10" customFormat="false" ht="15" hidden="false" customHeight="false" outlineLevel="0" collapsed="false">
      <c r="A10" s="34" t="s">
        <v>49</v>
      </c>
      <c r="B10" s="36" t="n">
        <v>1</v>
      </c>
      <c r="C10" s="33" t="n">
        <f aca="false">(($B$7-$A$7)/POWER(2,1))*(SIN($B$10)+SIN($B$26))</f>
        <v>0.365384142959271</v>
      </c>
      <c r="D10" s="33" t="n">
        <f aca="false">(4/3)*C11-(1/3)*C10</f>
        <v>0.370338470577684</v>
      </c>
      <c r="E10" s="33" t="n">
        <f aca="false">(16/15)*D11-(1/15)*D10</f>
        <v>0.370335162179988</v>
      </c>
      <c r="F10" s="33" t="n">
        <f aca="false">(64/63)*E11-(1/63)*E10</f>
        <v>0.370335162967948</v>
      </c>
      <c r="G10" s="33" t="n">
        <f aca="false">(256/255)*F11-(1/255)*F10</f>
        <v>0.370335162967899</v>
      </c>
      <c r="I10" s="34" t="s">
        <v>49</v>
      </c>
      <c r="J10" s="36" t="n">
        <v>0</v>
      </c>
      <c r="K10" s="33" t="n">
        <f aca="false">(($J$7-$I$7)/POWER(2,1))*($J$10*EXP($J$10)+$J$26*EXP($J$26))</f>
        <v>2.39048418437031</v>
      </c>
      <c r="L10" s="33" t="n">
        <f aca="false">(4/3)*K11-(1/3)*K10</f>
        <v>1.67144508564422</v>
      </c>
      <c r="M10" s="33" t="n">
        <f aca="false">(16/15)*L11-(1/15)*L10</f>
        <v>1.66404602223798</v>
      </c>
      <c r="N10" s="33" t="n">
        <f aca="false">(64/63)*M11-(1/63)*M10</f>
        <v>1.66402340110355</v>
      </c>
      <c r="O10" s="33" t="n">
        <f aca="false">(256/255)*N11-(1/255)*N10</f>
        <v>1.6640233845502</v>
      </c>
      <c r="Q10" s="34" t="s">
        <v>49</v>
      </c>
      <c r="R10" s="36" t="n">
        <v>-1</v>
      </c>
      <c r="S10" s="33" t="n">
        <f aca="false">((R7-Q7)/POWER(2,1))*(SIN(R10)/R10+SIN(R26)/R26)</f>
        <v>1.68294196961579</v>
      </c>
      <c r="T10" s="33" t="e">
        <f aca="false">(4/3)*S11-(1/3)*S10</f>
        <v>#DIV/0!</v>
      </c>
      <c r="U10" s="33" t="e">
        <f aca="false">(16/15)*T11-(1/15)*T10</f>
        <v>#DIV/0!</v>
      </c>
      <c r="V10" s="33" t="e">
        <f aca="false">(64/63)*U11-(1/63)*U10</f>
        <v>#DIV/0!</v>
      </c>
      <c r="W10" s="33" t="e">
        <f aca="false">(256/255)*V11-(1/255)*V10</f>
        <v>#DIV/0!</v>
      </c>
    </row>
    <row r="11" customFormat="false" ht="15" hidden="false" customHeight="false" outlineLevel="0" collapsed="false">
      <c r="A11" s="34" t="s">
        <v>50</v>
      </c>
      <c r="B11" s="36" t="n">
        <f aca="false">B10+$E$7</f>
        <v>1.025</v>
      </c>
      <c r="C11" s="33" t="n">
        <f aca="false">(($B$7-$A$7)/POWER(2,2))*(SIN($B$10)+2*(SIN($B$18))+SIN($B$26))</f>
        <v>0.369099888673081</v>
      </c>
      <c r="D11" s="33" t="n">
        <f aca="false">(4/3)*C12-(1/3)*C11</f>
        <v>0.370335368954844</v>
      </c>
      <c r="E11" s="33" t="n">
        <f aca="false">(16/15)*D12-(1/15)*D11</f>
        <v>0.370335162955636</v>
      </c>
      <c r="F11" s="33" t="n">
        <f aca="false">(64/63)*E12-(1/63)*E11</f>
        <v>0.370335162967899</v>
      </c>
      <c r="I11" s="34" t="s">
        <v>50</v>
      </c>
      <c r="J11" s="36" t="n">
        <f aca="false">J10+$M$7</f>
        <v>0.075</v>
      </c>
      <c r="K11" s="33" t="n">
        <f aca="false">(($J$7-$I$7)/POWER(2,2))*($J$10*EXP($J$10)+2*($J$18*EXP($J$18))+$J$26*EXP($J$26))</f>
        <v>1.85120486032574</v>
      </c>
      <c r="L11" s="33" t="n">
        <f aca="false">(4/3)*K12-(1/3)*K11</f>
        <v>1.66450846370087</v>
      </c>
      <c r="M11" s="33" t="n">
        <f aca="false">(16/15)*L12-(1/15)*L11</f>
        <v>1.66402375455878</v>
      </c>
      <c r="N11" s="33" t="n">
        <f aca="false">(64/63)*M12-(1/63)*M11</f>
        <v>1.66402338461487</v>
      </c>
      <c r="Q11" s="34" t="s">
        <v>50</v>
      </c>
      <c r="R11" s="36" t="n">
        <f aca="false">R10+$U$7</f>
        <v>-0.875</v>
      </c>
      <c r="S11" s="33" t="e">
        <f aca="false">((R7-Q7)/POWER(2,2))*(SIN(R10)/R10+2*(SIN(R18)/R18)+(SIN(R26)/R26))</f>
        <v>#DIV/0!</v>
      </c>
      <c r="T11" s="33" t="e">
        <f aca="false">(4/3)*S12-(1/3)*S11</f>
        <v>#DIV/0!</v>
      </c>
      <c r="U11" s="33" t="e">
        <f aca="false">(16/15)*T12-(1/15)*T11</f>
        <v>#DIV/0!</v>
      </c>
      <c r="V11" s="33" t="e">
        <f aca="false">(64/63)*U12-(1/63)*U11</f>
        <v>#DIV/0!</v>
      </c>
    </row>
    <row r="12" customFormat="false" ht="15" hidden="false" customHeight="false" outlineLevel="0" collapsed="false">
      <c r="A12" s="34" t="s">
        <v>51</v>
      </c>
      <c r="B12" s="36" t="n">
        <f aca="false">B11+$E$7</f>
        <v>1.05</v>
      </c>
      <c r="C12" s="33" t="n">
        <f aca="false">(($B$7-$A$7)/POWER(2,3))*(SIN($B$10)+2*(SIN($B$14)+SIN($B$18)+SIN($B$22))+SIN($B$26))</f>
        <v>0.370026498884403</v>
      </c>
      <c r="D12" s="33" t="n">
        <f aca="false">(4/3)*C13-(1/3)*C12</f>
        <v>0.370335175830586</v>
      </c>
      <c r="E12" s="33" t="n">
        <f aca="false">(16/15)*D13-(1/15)*D12</f>
        <v>0.370335162967707</v>
      </c>
      <c r="I12" s="34" t="s">
        <v>51</v>
      </c>
      <c r="J12" s="36" t="n">
        <f aca="false">J11+$M$7</f>
        <v>0.15</v>
      </c>
      <c r="K12" s="33" t="n">
        <f aca="false">(($J$7-$I$7)/POWER(2,3))*($J$10*EXP($J$10)+2*($J$14*EXP($J$14)+$J$18*EXP($J$18)+$J$22*EXP($J$22))+$J$26*EXP($J$26))</f>
        <v>1.71118256285709</v>
      </c>
      <c r="L12" s="33" t="n">
        <f aca="false">(4/3)*K13-(1/3)*K12</f>
        <v>1.66405404888016</v>
      </c>
      <c r="M12" s="33" t="n">
        <f aca="false">(16/15)*L13-(1/15)*L12</f>
        <v>1.66402339039524</v>
      </c>
      <c r="Q12" s="34" t="s">
        <v>51</v>
      </c>
      <c r="R12" s="36" t="n">
        <f aca="false">R11+$U$7</f>
        <v>-0.75</v>
      </c>
      <c r="S12" s="33" t="e">
        <f aca="false">((R7-Q7)/POWER(2,3))*(SIN(R10)/R10+2*(SIN(R14)/R14+SIN(R18)/R18+SIN(R22)/R22)+SIN(R26)/R26)</f>
        <v>#DIV/0!</v>
      </c>
      <c r="T12" s="33" t="e">
        <f aca="false">(4/3)*S13-(1/3)*S12</f>
        <v>#DIV/0!</v>
      </c>
      <c r="U12" s="33" t="e">
        <f aca="false">(16/15)*T13-(1/15)*T12</f>
        <v>#DIV/0!</v>
      </c>
    </row>
    <row r="13" customFormat="false" ht="15" hidden="false" customHeight="false" outlineLevel="0" collapsed="false">
      <c r="A13" s="34" t="s">
        <v>50</v>
      </c>
      <c r="B13" s="36" t="n">
        <f aca="false">B12+$E$7</f>
        <v>1.075</v>
      </c>
      <c r="C13" s="33" t="n">
        <f aca="false">(($B$7-$A$7)/POWER(2,4))*(SIN($B$10)+2*(SIN($B$12)+SIN($B$14)+SIN($B$16)+SIN($B$18)+SIN($B$20)+SIN($B$22)+SIN($B$24))+SIN($B$26))</f>
        <v>0.370258006594041</v>
      </c>
      <c r="D13" s="33" t="n">
        <f aca="false">(4/3)*C14-(1/3)*C13</f>
        <v>0.370335163771637</v>
      </c>
      <c r="I13" s="34" t="s">
        <v>50</v>
      </c>
      <c r="J13" s="36" t="n">
        <f aca="false">J12+$M$7</f>
        <v>0.225</v>
      </c>
      <c r="K13" s="33" t="n">
        <f aca="false">(($J$7-$I$7)/POWER(2,4))*($J$10*EXP($J$10)+2*($J$12*EXP($J$12)+$J$14*EXP($J$14)+$J$16*EXP($J$16)+$J$18*EXP($J$18)+$J$20*EXP($J$20)+$J$22*EXP($J$22)+$J$24*EXP($J$24))+$J$26*EXP($J$26))</f>
        <v>1.67583617737439</v>
      </c>
      <c r="L13" s="33" t="n">
        <f aca="false">(4/3)*K14-(1/3)*K13</f>
        <v>1.66402530655055</v>
      </c>
      <c r="Q13" s="34" t="s">
        <v>50</v>
      </c>
      <c r="R13" s="36" t="n">
        <f aca="false">R12+$U$7</f>
        <v>-0.625</v>
      </c>
      <c r="S13" s="33" t="e">
        <f aca="false">((R7-Q7)/POWER(2,4))*(SIN(R10)/R10+2*(SIN(R12)/R12+SIN(R14)/R14+SIN(R16)/R16+SIN(R18)/R18+SIN(R20)/R20+SIN(R22)/R22+SIN(R24)/R24)+SIN(R26)/R26)</f>
        <v>#DIV/0!</v>
      </c>
      <c r="T13" s="33" t="e">
        <f aca="false">(4/3)*S14-(1/3)*S13</f>
        <v>#DIV/0!</v>
      </c>
    </row>
    <row r="14" customFormat="false" ht="15" hidden="false" customHeight="false" outlineLevel="0" collapsed="false">
      <c r="A14" s="34" t="s">
        <v>52</v>
      </c>
      <c r="B14" s="36" t="n">
        <f aca="false">B13+$E$7</f>
        <v>1.1</v>
      </c>
      <c r="C14" s="33" t="n">
        <f aca="false">(($B$7-$A$7)/POWER(2,5))*(SIN($B$10)+2*(SIN($B$11)+SIN($B$12)+SIN($B$13)+SIN($B$14)+SIN($B$15)+SIN($B$16)+SIN($B$17)+SIN($B$18)+SIN($B$19)+SIN($B$20)+SIN($B$21)+SIN($B$22)+SIN($B$23)+SIN($B$24)+SIN($B$25))+SIN($B$26))</f>
        <v>0.370315874477238</v>
      </c>
      <c r="I14" s="34" t="s">
        <v>52</v>
      </c>
      <c r="J14" s="36" t="n">
        <f aca="false">J13+$M$7</f>
        <v>0.3</v>
      </c>
      <c r="K14" s="33" t="n">
        <f aca="false">(($J$7-$I$7)/POWER(2,5))*($J$10*EXP($J$10)+2*($J$11*EXP($J$11)+$J$12*EXP($J$12)+$J$13*EXP($J$13)+$J$14*EXP($J$14)+$J$15*EXP($J$15)+$J$16*EXP($J$16)+$J$17*EXP($J$17)+$J$18*EXP($J$18)+$J$19*EXP($J$19)+$J$20*EXP($J$20)+$J$21*EXP($J$21)+$J$22*EXP($J$22)+$J$23*EXP($J$23)+$J$24*EXP($J$24)+$J$25*EXP($J$25))+$J$26*EXP($J$26))</f>
        <v>1.66697802425651</v>
      </c>
      <c r="Q14" s="34" t="s">
        <v>52</v>
      </c>
      <c r="R14" s="36" t="n">
        <f aca="false">R13+$U$7</f>
        <v>-0.5</v>
      </c>
      <c r="S14" s="33" t="e">
        <f aca="false">((R7-Q7)/POWER(2,5))*(SIN(R10)/R10+2*(SIN(R11)/R11+SIN(R12)/R12+SIN(R13)/R13+SIN(R14)/R14+SIN(R15)/R15+SIN(R16)/R16+SIN(R17)/R17+SIN(R18)/R18+SIN(R19)/R19+SIN(R20)/R20+SIN(R21)/R21+SIN(R22)/R22+SIN(R23)/R23+SIN(R24)/R24+SIN(R25)/R25)+SIN(R26)/R26)</f>
        <v>#DIV/0!</v>
      </c>
    </row>
    <row r="15" customFormat="false" ht="15" hidden="false" customHeight="false" outlineLevel="0" collapsed="false">
      <c r="A15" s="34" t="s">
        <v>50</v>
      </c>
      <c r="B15" s="36" t="n">
        <f aca="false">B14+$E$7</f>
        <v>1.125</v>
      </c>
      <c r="I15" s="34" t="s">
        <v>50</v>
      </c>
      <c r="J15" s="36" t="n">
        <f aca="false">J14+$M$7</f>
        <v>0.375</v>
      </c>
      <c r="Q15" s="34" t="s">
        <v>50</v>
      </c>
      <c r="R15" s="36" t="n">
        <f aca="false">R14+$U$7</f>
        <v>-0.375</v>
      </c>
    </row>
    <row r="16" customFormat="false" ht="15" hidden="false" customHeight="false" outlineLevel="0" collapsed="false">
      <c r="A16" s="34" t="s">
        <v>51</v>
      </c>
      <c r="B16" s="36" t="n">
        <f aca="false">B15+$E$7</f>
        <v>1.15</v>
      </c>
      <c r="I16" s="34" t="s">
        <v>51</v>
      </c>
      <c r="J16" s="36" t="n">
        <f aca="false">J15+$M$7</f>
        <v>0.45</v>
      </c>
      <c r="Q16" s="34" t="s">
        <v>51</v>
      </c>
      <c r="R16" s="36" t="n">
        <f aca="false">R15+$U$7</f>
        <v>-0.25</v>
      </c>
    </row>
    <row r="17" customFormat="false" ht="15" hidden="false" customHeight="false" outlineLevel="0" collapsed="false">
      <c r="A17" s="34" t="s">
        <v>50</v>
      </c>
      <c r="B17" s="36" t="n">
        <f aca="false">B16+$E$7</f>
        <v>1.175</v>
      </c>
      <c r="D17" s="38" t="s">
        <v>53</v>
      </c>
      <c r="E17" s="39" t="n">
        <f aca="false">G10</f>
        <v>0.370335162967899</v>
      </c>
      <c r="I17" s="34" t="s">
        <v>50</v>
      </c>
      <c r="J17" s="36" t="n">
        <f aca="false">J16+$M$7</f>
        <v>0.525</v>
      </c>
      <c r="L17" s="38" t="s">
        <v>53</v>
      </c>
      <c r="M17" s="39" t="n">
        <f aca="false">O10</f>
        <v>1.6640233845502</v>
      </c>
      <c r="Q17" s="34" t="s">
        <v>50</v>
      </c>
      <c r="R17" s="36" t="n">
        <f aca="false">R16+$U$7</f>
        <v>-0.125</v>
      </c>
      <c r="T17" s="38" t="s">
        <v>53</v>
      </c>
      <c r="U17" s="39" t="e">
        <f aca="false">W10</f>
        <v>#DIV/0!</v>
      </c>
    </row>
    <row r="18" customFormat="false" ht="15" hidden="false" customHeight="false" outlineLevel="0" collapsed="false">
      <c r="A18" s="34" t="s">
        <v>54</v>
      </c>
      <c r="B18" s="36" t="n">
        <f aca="false">B17+$E$7</f>
        <v>1.2</v>
      </c>
      <c r="I18" s="34" t="s">
        <v>54</v>
      </c>
      <c r="J18" s="36" t="n">
        <f aca="false">J17+$M$7</f>
        <v>0.6</v>
      </c>
      <c r="Q18" s="34" t="s">
        <v>54</v>
      </c>
      <c r="R18" s="36" t="n">
        <f aca="false">R17+$U$7</f>
        <v>0</v>
      </c>
    </row>
    <row r="19" customFormat="false" ht="15" hidden="false" customHeight="false" outlineLevel="0" collapsed="false">
      <c r="A19" s="34" t="s">
        <v>50</v>
      </c>
      <c r="B19" s="36" t="n">
        <f aca="false">B18+$E$7</f>
        <v>1.225</v>
      </c>
      <c r="I19" s="34" t="s">
        <v>50</v>
      </c>
      <c r="J19" s="36" t="n">
        <f aca="false">J18+$M$7</f>
        <v>0.675</v>
      </c>
      <c r="Q19" s="34" t="s">
        <v>50</v>
      </c>
      <c r="R19" s="36" t="n">
        <f aca="false">R18+$U$7</f>
        <v>0.125</v>
      </c>
    </row>
    <row r="20" customFormat="false" ht="15" hidden="false" customHeight="false" outlineLevel="0" collapsed="false">
      <c r="A20" s="34" t="s">
        <v>51</v>
      </c>
      <c r="B20" s="36" t="n">
        <f aca="false">B19+$E$7</f>
        <v>1.25</v>
      </c>
      <c r="I20" s="34" t="s">
        <v>51</v>
      </c>
      <c r="J20" s="36" t="n">
        <f aca="false">J19+$M$7</f>
        <v>0.75</v>
      </c>
      <c r="Q20" s="34" t="s">
        <v>51</v>
      </c>
      <c r="R20" s="36" t="n">
        <f aca="false">R19+$U$7</f>
        <v>0.25</v>
      </c>
    </row>
    <row r="21" customFormat="false" ht="15" hidden="false" customHeight="false" outlineLevel="0" collapsed="false">
      <c r="A21" s="34" t="s">
        <v>50</v>
      </c>
      <c r="B21" s="36" t="n">
        <f aca="false">B20+$E$7</f>
        <v>1.275</v>
      </c>
      <c r="I21" s="34" t="s">
        <v>50</v>
      </c>
      <c r="J21" s="36" t="n">
        <f aca="false">J20+$M$7</f>
        <v>0.825</v>
      </c>
      <c r="Q21" s="34" t="s">
        <v>50</v>
      </c>
      <c r="R21" s="36" t="n">
        <f aca="false">R20+$U$7</f>
        <v>0.375</v>
      </c>
    </row>
    <row r="22" customFormat="false" ht="15" hidden="false" customHeight="false" outlineLevel="0" collapsed="false">
      <c r="A22" s="34" t="s">
        <v>52</v>
      </c>
      <c r="B22" s="36" t="n">
        <f aca="false">B21+$E$7</f>
        <v>1.3</v>
      </c>
      <c r="I22" s="34" t="s">
        <v>52</v>
      </c>
      <c r="J22" s="36" t="n">
        <f aca="false">J21+$M$7</f>
        <v>0.9</v>
      </c>
      <c r="Q22" s="34" t="s">
        <v>52</v>
      </c>
      <c r="R22" s="36" t="n">
        <f aca="false">R21+$U$7</f>
        <v>0.5</v>
      </c>
    </row>
    <row r="23" customFormat="false" ht="15" hidden="false" customHeight="false" outlineLevel="0" collapsed="false">
      <c r="A23" s="34" t="s">
        <v>50</v>
      </c>
      <c r="B23" s="36" t="n">
        <f aca="false">B22+$E$7</f>
        <v>1.325</v>
      </c>
      <c r="I23" s="34" t="s">
        <v>50</v>
      </c>
      <c r="J23" s="36" t="n">
        <f aca="false">J22+$M$7</f>
        <v>0.975</v>
      </c>
      <c r="Q23" s="34" t="s">
        <v>50</v>
      </c>
      <c r="R23" s="36" t="n">
        <f aca="false">R22+$U$7</f>
        <v>0.625</v>
      </c>
    </row>
    <row r="24" customFormat="false" ht="15" hidden="false" customHeight="false" outlineLevel="0" collapsed="false">
      <c r="A24" s="34" t="s">
        <v>51</v>
      </c>
      <c r="B24" s="36" t="n">
        <f aca="false">B23+$E$7</f>
        <v>1.35</v>
      </c>
      <c r="I24" s="34" t="s">
        <v>51</v>
      </c>
      <c r="J24" s="36" t="n">
        <f aca="false">J23+$M$7</f>
        <v>1.05</v>
      </c>
      <c r="Q24" s="34" t="s">
        <v>51</v>
      </c>
      <c r="R24" s="36" t="n">
        <f aca="false">R23+$U$7</f>
        <v>0.75</v>
      </c>
    </row>
    <row r="25" customFormat="false" ht="15" hidden="false" customHeight="false" outlineLevel="0" collapsed="false">
      <c r="A25" s="34" t="s">
        <v>50</v>
      </c>
      <c r="B25" s="36" t="n">
        <f aca="false">B24+$E$7</f>
        <v>1.375</v>
      </c>
      <c r="I25" s="34" t="s">
        <v>50</v>
      </c>
      <c r="J25" s="36" t="n">
        <f aca="false">J24+$M$7</f>
        <v>1.125</v>
      </c>
      <c r="Q25" s="34" t="s">
        <v>50</v>
      </c>
      <c r="R25" s="36" t="n">
        <f aca="false">R24+$U$7</f>
        <v>0.875</v>
      </c>
    </row>
    <row r="26" customFormat="false" ht="15" hidden="false" customHeight="false" outlineLevel="0" collapsed="false">
      <c r="A26" s="34" t="s">
        <v>49</v>
      </c>
      <c r="B26" s="36" t="n">
        <f aca="false">B25+$E$7</f>
        <v>1.4</v>
      </c>
      <c r="I26" s="34" t="s">
        <v>49</v>
      </c>
      <c r="J26" s="36" t="n">
        <f aca="false">J25+$M$7</f>
        <v>1.2</v>
      </c>
      <c r="Q26" s="34" t="s">
        <v>49</v>
      </c>
      <c r="R26" s="36" t="n">
        <f aca="false">R25+$U$7</f>
        <v>1</v>
      </c>
    </row>
    <row r="34" customFormat="false" ht="15" hidden="false" customHeight="false" outlineLevel="0" collapsed="false">
      <c r="A34" s="35" t="s">
        <v>27</v>
      </c>
      <c r="B34" s="35" t="s">
        <v>28</v>
      </c>
      <c r="C34" s="35" t="s">
        <v>23</v>
      </c>
      <c r="D34" s="35" t="s">
        <v>29</v>
      </c>
      <c r="E34" s="35" t="s">
        <v>3</v>
      </c>
      <c r="I34" s="35" t="s">
        <v>27</v>
      </c>
      <c r="J34" s="35" t="s">
        <v>28</v>
      </c>
      <c r="K34" s="35" t="s">
        <v>23</v>
      </c>
      <c r="L34" s="35" t="s">
        <v>29</v>
      </c>
      <c r="M34" s="35" t="s">
        <v>3</v>
      </c>
      <c r="Q34" s="35" t="s">
        <v>27</v>
      </c>
      <c r="R34" s="35" t="s">
        <v>28</v>
      </c>
      <c r="S34" s="35" t="s">
        <v>23</v>
      </c>
      <c r="T34" s="35" t="s">
        <v>29</v>
      </c>
      <c r="U34" s="35" t="s">
        <v>3</v>
      </c>
    </row>
    <row r="35" customFormat="false" ht="15" hidden="false" customHeight="false" outlineLevel="0" collapsed="false">
      <c r="A35" s="36" t="n">
        <v>2</v>
      </c>
      <c r="B35" s="36" t="n">
        <v>3</v>
      </c>
      <c r="C35" s="36" t="n">
        <v>5</v>
      </c>
      <c r="D35" s="36" t="n">
        <v>16</v>
      </c>
      <c r="E35" s="36" t="n">
        <f aca="false">(B35-A35)/D35</f>
        <v>0.0625</v>
      </c>
      <c r="I35" s="36" t="n">
        <v>0</v>
      </c>
      <c r="J35" s="36" t="n">
        <f aca="false">PI()</f>
        <v>3.14159265358979</v>
      </c>
      <c r="K35" s="36" t="n">
        <v>5</v>
      </c>
      <c r="L35" s="36" t="n">
        <v>16</v>
      </c>
      <c r="M35" s="36" t="n">
        <f aca="false">(J35-I35)/L35</f>
        <v>0.196349540849362</v>
      </c>
      <c r="Q35" s="36" t="n">
        <v>0</v>
      </c>
      <c r="R35" s="36" t="n">
        <f aca="false">PI()</f>
        <v>3.14159265358979</v>
      </c>
      <c r="S35" s="36" t="n">
        <v>5</v>
      </c>
      <c r="T35" s="36" t="n">
        <v>16</v>
      </c>
      <c r="U35" s="36" t="n">
        <f aca="false">(R35-Q35)/T35</f>
        <v>0.196349540849362</v>
      </c>
    </row>
    <row r="37" customFormat="false" ht="15" hidden="false" customHeight="false" outlineLevel="0" collapsed="false">
      <c r="A37" s="34" t="s">
        <v>29</v>
      </c>
      <c r="B37" s="34" t="s">
        <v>43</v>
      </c>
      <c r="C37" s="37" t="s">
        <v>44</v>
      </c>
      <c r="D37" s="37" t="s">
        <v>45</v>
      </c>
      <c r="E37" s="37" t="s">
        <v>46</v>
      </c>
      <c r="F37" s="37" t="s">
        <v>47</v>
      </c>
      <c r="G37" s="37" t="s">
        <v>48</v>
      </c>
      <c r="I37" s="36" t="s">
        <v>29</v>
      </c>
      <c r="J37" s="36" t="s">
        <v>43</v>
      </c>
      <c r="K37" s="33" t="s">
        <v>44</v>
      </c>
      <c r="L37" s="33" t="s">
        <v>45</v>
      </c>
      <c r="M37" s="33" t="s">
        <v>46</v>
      </c>
      <c r="N37" s="33" t="s">
        <v>47</v>
      </c>
      <c r="O37" s="33" t="s">
        <v>48</v>
      </c>
      <c r="Q37" s="34" t="s">
        <v>29</v>
      </c>
      <c r="R37" s="34" t="s">
        <v>43</v>
      </c>
      <c r="S37" s="37" t="s">
        <v>44</v>
      </c>
      <c r="T37" s="37" t="s">
        <v>45</v>
      </c>
      <c r="U37" s="37" t="s">
        <v>46</v>
      </c>
      <c r="V37" s="37" t="s">
        <v>47</v>
      </c>
      <c r="W37" s="37" t="s">
        <v>48</v>
      </c>
    </row>
    <row r="38" customFormat="false" ht="15" hidden="false" customHeight="false" outlineLevel="0" collapsed="false">
      <c r="A38" s="34" t="s">
        <v>49</v>
      </c>
      <c r="B38" s="36" t="n">
        <v>2</v>
      </c>
      <c r="C38" s="33" t="n">
        <f aca="false">(($B$35-$A$35)/(2^1))*(($B$38^2)*LN($B$38)+($B$54^2)*LN($B$54))</f>
        <v>6.33004966012638</v>
      </c>
      <c r="D38" s="33" t="n">
        <f aca="false">(4/3)*C39-(1/3)*C38</f>
        <v>5.92789460285111</v>
      </c>
      <c r="E38" s="33" t="n">
        <f aca="false">(16/15)*D39-(1/15)*D38</f>
        <v>5.92800684206187</v>
      </c>
      <c r="F38" s="33" t="n">
        <f aca="false">(64/63)*E39-(1/63)*E38</f>
        <v>5.92800700519899</v>
      </c>
      <c r="G38" s="33" t="n">
        <f aca="false">(256/255)*F39-(1/255)*F38</f>
        <v>5.92800700540855</v>
      </c>
      <c r="I38" s="36" t="s">
        <v>49</v>
      </c>
      <c r="J38" s="36" t="n">
        <v>0</v>
      </c>
      <c r="K38" s="33" t="n">
        <f aca="false">((J35-I35)/POWER(2,1))*((J38^2)*SIN(J38)+(J54^2)*SIN(J54))</f>
        <v>-1.18709660368465E-014</v>
      </c>
      <c r="L38" s="33" t="n">
        <f aca="false">(4/3)*K39-(1/3)*K38</f>
        <v>5.16771278004996</v>
      </c>
      <c r="M38" s="33" t="n">
        <f aca="false">(16/15)*L39-(1/15)*L38</f>
        <v>5.90570888934028</v>
      </c>
      <c r="N38" s="33" t="n">
        <f aca="false">(64/63)*M39-(1/63)*M38</f>
        <v>5.86932249947052</v>
      </c>
      <c r="O38" s="33" t="n">
        <f aca="false">(256/255)*N39-(1/255)*N38</f>
        <v>5.86960485692472</v>
      </c>
      <c r="Q38" s="34" t="s">
        <v>49</v>
      </c>
      <c r="R38" s="36" t="n">
        <v>0</v>
      </c>
      <c r="S38" s="33" t="n">
        <f aca="false">((R35-Q35)/POWER(2,1))*((1/(SQRT(R38^2+1)))+(1/(SQRT(R54^2+1))))</f>
        <v>2.04724158378924</v>
      </c>
      <c r="T38" s="33" t="n">
        <f aca="false">(4/3)*S39-(1/3)*S38</f>
        <v>1.80716533868811</v>
      </c>
      <c r="U38" s="33" t="n">
        <f aca="false">(16/15)*T39-(1/15)*T38</f>
        <v>1.85826816343661</v>
      </c>
      <c r="V38" s="33" t="n">
        <f aca="false">(64/63)*U39-(1/63)*U38</f>
        <v>1.86273777768555</v>
      </c>
      <c r="W38" s="33" t="n">
        <f aca="false">(256/255)*V39-(1/255)*V38</f>
        <v>1.86229468313557</v>
      </c>
    </row>
    <row r="39" customFormat="false" ht="15" hidden="false" customHeight="false" outlineLevel="0" collapsed="false">
      <c r="A39" s="34" t="s">
        <v>50</v>
      </c>
      <c r="B39" s="36" t="n">
        <f aca="false">B38+$E$35</f>
        <v>2.0625</v>
      </c>
      <c r="C39" s="33" t="n">
        <f aca="false">(($B$35-$A$35)/POWER(2,2))*(($B$38^2)*LN($B$38)+2*(($B$46^2)*LN($B$46))+($B$54^2)*LN($B$54))</f>
        <v>6.02843336716993</v>
      </c>
      <c r="D39" s="33" t="n">
        <f aca="false">(4/3)*C40-(1/3)*C39</f>
        <v>5.9279998271112</v>
      </c>
      <c r="E39" s="33" t="n">
        <f aca="false">(16/15)*D40-(1/15)*D39</f>
        <v>5.92800700264997</v>
      </c>
      <c r="F39" s="33" t="n">
        <f aca="false">(64/63)*E40-(1/63)*E39</f>
        <v>5.92800700540773</v>
      </c>
      <c r="I39" s="36" t="s">
        <v>50</v>
      </c>
      <c r="J39" s="36" t="n">
        <f aca="false">J38+$M$35</f>
        <v>0.196349540849362</v>
      </c>
      <c r="K39" s="33" t="n">
        <f aca="false">((J35-I35)/POWER(2,2))*((J38^2)*SIN(J38)+2*((J46^2)*SIN(J46))+(J54^2)*SIN(J54))</f>
        <v>3.87578458503747</v>
      </c>
      <c r="L39" s="33" t="n">
        <f aca="false">(4/3)*K40-(1/3)*K39</f>
        <v>5.85958413250964</v>
      </c>
      <c r="M39" s="33" t="n">
        <f aca="false">(16/15)*L40-(1/15)*L39</f>
        <v>5.86989103681224</v>
      </c>
      <c r="N39" s="33" t="n">
        <f aca="false">(64/63)*M40-(1/63)*M39</f>
        <v>5.86960375396592</v>
      </c>
      <c r="Q39" s="34" t="s">
        <v>50</v>
      </c>
      <c r="R39" s="36" t="n">
        <f aca="false">R38+$U$35</f>
        <v>0.196349540849362</v>
      </c>
      <c r="S39" s="33" t="n">
        <f aca="false">((R35-Q35)/POWER(2,2))*((1/(SQRT(R38^2+1)))+2*((1/(SQRT(R46^2+1))))+(1/(SQRT(R54^2+1))))</f>
        <v>1.86718439996339</v>
      </c>
      <c r="T39" s="33" t="n">
        <f aca="false">(4/3)*S40-(1/3)*S39</f>
        <v>1.85507423688982</v>
      </c>
      <c r="U39" s="33" t="n">
        <f aca="false">(16/15)*T40-(1/15)*T39</f>
        <v>1.86266793996292</v>
      </c>
      <c r="V39" s="33" t="n">
        <f aca="false">(64/63)*U40-(1/63)*U39</f>
        <v>1.86229641397365</v>
      </c>
    </row>
    <row r="40" customFormat="false" ht="15" hidden="false" customHeight="false" outlineLevel="0" collapsed="false">
      <c r="A40" s="34" t="s">
        <v>51</v>
      </c>
      <c r="B40" s="36" t="n">
        <f aca="false">B39+$E$35</f>
        <v>2.125</v>
      </c>
      <c r="C40" s="33" t="n">
        <f aca="false">(($B$35-$A$35)/POWER(2,3))*(($B$38^2)*LN($B$38)+2*(($B$42^2)*LN($B$42)+($B$46^2)*LN($B$46)+($B$50^2)*LN($B$50))+($B$54^2)*LN($B$54))</f>
        <v>5.95310821212588</v>
      </c>
      <c r="D40" s="33" t="n">
        <f aca="false">(4/3)*C41-(1/3)*C40</f>
        <v>5.9280065541788</v>
      </c>
      <c r="E40" s="33" t="n">
        <f aca="false">(16/15)*D41-(1/15)*D40</f>
        <v>5.92800700536464</v>
      </c>
      <c r="I40" s="36" t="s">
        <v>51</v>
      </c>
      <c r="J40" s="36" t="n">
        <f aca="false">J39+$M$35</f>
        <v>0.392699081698724</v>
      </c>
      <c r="K40" s="33" t="n">
        <f aca="false">((J35-I35)/POWER(2,3))*((J38^2)*SIN(J38)+2*((J42^2)*SIN(J42)+(J46^2)*SIN(J46)+(J50^2)*SIN(J50))+(J54^2)*SIN(J54))</f>
        <v>5.3636342456416</v>
      </c>
      <c r="L40" s="33" t="n">
        <f aca="false">(4/3)*K41-(1/3)*K40</f>
        <v>5.86924685529333</v>
      </c>
      <c r="M40" s="33" t="n">
        <f aca="false">(16/15)*L41-(1/15)*L40</f>
        <v>5.86960824276039</v>
      </c>
      <c r="Q40" s="34" t="s">
        <v>51</v>
      </c>
      <c r="R40" s="36" t="n">
        <f aca="false">R39+$U$35</f>
        <v>0.392699081698724</v>
      </c>
      <c r="S40" s="33" t="n">
        <f aca="false">((R35-Q35)/POWER(2,3))*((1/(SQRT(R38^2+1)))+2*((1/(SQRT(R42^2+1)))+(1/(SQRT(R46^2+1)))+(1/(SQRT(R50^2+1))))+(1/(SQRT(R54^2+1))))</f>
        <v>1.85810177765822</v>
      </c>
      <c r="T40" s="33" t="n">
        <f aca="false">(4/3)*S41-(1/3)*S40</f>
        <v>1.86219333352085</v>
      </c>
      <c r="U40" s="33" t="n">
        <f aca="false">(16/15)*T41-(1/15)*T40</f>
        <v>1.86230221906724</v>
      </c>
    </row>
    <row r="41" customFormat="false" ht="15" hidden="false" customHeight="false" outlineLevel="0" collapsed="false">
      <c r="A41" s="34" t="s">
        <v>50</v>
      </c>
      <c r="B41" s="36" t="n">
        <f aca="false">B40+$E$35</f>
        <v>2.1875</v>
      </c>
      <c r="C41" s="33" t="n">
        <f aca="false">(($B$35-$A$35)/POWER(2,4))*(($B$38^2)*LN($B$38)+2*(($B$40^2)*LN($B$40)+($B$42^2)*LN($B$42)+($B$44^2)*LN($B$44)+($B$46^2)*LN($B$46)+($B$48^2)*LN($B$48)+($B$50^2)*LN($B$50)+($B$52^2)*LN($B$52))+($B$54^2)*LN($B$54))</f>
        <v>5.93428196866557</v>
      </c>
      <c r="D41" s="33" t="n">
        <f aca="false">(4/3)*C42-(1/3)*C41</f>
        <v>5.92800697716552</v>
      </c>
      <c r="I41" s="36" t="s">
        <v>50</v>
      </c>
      <c r="J41" s="36" t="n">
        <f aca="false">J40+$M$35</f>
        <v>0.589048622548086</v>
      </c>
      <c r="K41" s="33" t="n">
        <f aca="false">((J35-I35)/POWER(2,4))*((J38^2)*SIN(J38)+2*((J40^2)*SIN(J40)+(J42^2)*SIN(J42)+(J44^2)*SIN(J44)+(J46^2)*SIN(J46)+(J48^2)*SIN(J48)+(J50^2)*SIN(J50)+(J52^2)*SIN(J52))+(J54^2)*SIN(J54))</f>
        <v>5.74284370288039</v>
      </c>
      <c r="L41" s="33" t="n">
        <f aca="false">(4/3)*K42-(1/3)*K41</f>
        <v>5.8695856560437</v>
      </c>
      <c r="Q41" s="34" t="s">
        <v>50</v>
      </c>
      <c r="R41" s="36" t="n">
        <f aca="false">R40+$U$35</f>
        <v>0.589048622548086</v>
      </c>
      <c r="S41" s="33" t="n">
        <f aca="false">((R35-Q35)/POWER(2,4))*((1/(SQRT(R38^2+1)))+2*((1/(SQRT(R40^2+1)))+(1/(SQRT(R42^2+1)))+(1/(SQRT(R44^2+1)))+(1/(SQRT(R46^2+1)))+(1/(SQRT(R48^2+1)))+(1/(SQRT(R50^2+1)))+(1/(SQRT(R52^2+1))))+(1/(SQRT(R54^2+1))))</f>
        <v>1.86117044455519</v>
      </c>
      <c r="T41" s="33" t="n">
        <f aca="false">(4/3)*S42-(1/3)*S41</f>
        <v>1.86229541372059</v>
      </c>
    </row>
    <row r="42" customFormat="false" ht="15" hidden="false" customHeight="false" outlineLevel="0" collapsed="false">
      <c r="A42" s="34" t="s">
        <v>52</v>
      </c>
      <c r="B42" s="36" t="n">
        <f aca="false">B41+$E$35</f>
        <v>2.25</v>
      </c>
      <c r="C42" s="33" t="n">
        <f aca="false">(($B$35-$A$35)/POWER(2,5))*(($B$38^2)*LN($B$38)+2*(($B$39^2)*LN($B$39)+($B$40^2)*LN($B$40)+($B$41^2)*LN($B$41)+($B$42^2)*LN($B$42)+($B$43^2)*LN($B$43)+($B$44^2)*LN($B$44)+($B$45^2)*LN($B$45)+($B$46^2)*LN($B$46)+($B$47^2)*LN($B$47)+($B$48^2)*LN($B$48)+($B$49^2)*LN($B$49)+($B$50^2)*LN($B$50)+($B$51^2)*LN($B$51)+($B$52^2)*LN($B$52)+($B$53^2)*LN($B$53))+($B$54^2)*LN($B$54))</f>
        <v>5.92957572504053</v>
      </c>
      <c r="I42" s="36" t="s">
        <v>52</v>
      </c>
      <c r="J42" s="36" t="n">
        <f aca="false">J41+$M$35</f>
        <v>0.785398163397448</v>
      </c>
      <c r="K42" s="33" t="n">
        <f aca="false">((J35-I35)/POWER(2,5))*((J38^2)*SIN(J38)+2*((J39^2)*SIN(J39)+(J40^2)*SIN(J40)+(J41^2)*SIN(J41)+(J42^2)*SIN(J42)+(J43^2)*SIN(J43)+(J44^2)*SIN(J44)+(J45^2)*SIN(J45)+(J46^2)*SIN(J46)+(J47^2)*SIN(J47)+(J48^2)*SIN(J48)+(J49^2)*SIN(J49)+(J50^2)*SIN(J50)+(J51^2)*SIN(J51)+(J52^2)*SIN(J52)+(J53^2)*SIN(J53))+(J54^2)*SIN(J54))</f>
        <v>5.83790016775287</v>
      </c>
      <c r="Q42" s="34" t="s">
        <v>52</v>
      </c>
      <c r="R42" s="36" t="n">
        <f aca="false">R41+$U$35</f>
        <v>0.785398163397448</v>
      </c>
      <c r="S42" s="33" t="n">
        <f aca="false">((R35-Q35)/POWER(2,5))*((1/(SQRT(R38^2+1)))+2*((1/(SQRT(R39^2+1)))+(1/(SQRT(R40^2+1)))+(1/(SQRT(R41^2+1)))+(1/(SQRT(R42^2+1)))+(1/(SQRT(R43^2+1)))+(1/(SQRT(R44^2+1)))+(1/(SQRT(R45^2+1)))+(1/(SQRT(R46^2+1)))+(1/(SQRT(R47^2+1)))+(1/(SQRT(R48^2+1)))+(1/(SQRT(R49^2+1)))+(1/(SQRT(R50^2+1)))+(1/(SQRT(R51^2+1)))+(1/(SQRT(R52^2+1)))+(1/(SQRT(R53^2+1))))+(1/(SQRT(R54^2+1))))</f>
        <v>1.86201417142924</v>
      </c>
    </row>
    <row r="43" customFormat="false" ht="15" hidden="false" customHeight="false" outlineLevel="0" collapsed="false">
      <c r="A43" s="34" t="s">
        <v>50</v>
      </c>
      <c r="B43" s="36" t="n">
        <f aca="false">B42+$E$35</f>
        <v>2.3125</v>
      </c>
      <c r="I43" s="36" t="s">
        <v>50</v>
      </c>
      <c r="J43" s="36" t="n">
        <f aca="false">J42+$M$35</f>
        <v>0.98174770424681</v>
      </c>
      <c r="Q43" s="34" t="s">
        <v>50</v>
      </c>
      <c r="R43" s="36" t="n">
        <f aca="false">R42+$U$35</f>
        <v>0.98174770424681</v>
      </c>
    </row>
    <row r="44" customFormat="false" ht="15" hidden="false" customHeight="false" outlineLevel="0" collapsed="false">
      <c r="A44" s="34" t="s">
        <v>51</v>
      </c>
      <c r="B44" s="36" t="n">
        <f aca="false">B43+$E$35</f>
        <v>2.375</v>
      </c>
      <c r="I44" s="36" t="s">
        <v>51</v>
      </c>
      <c r="J44" s="36" t="n">
        <f aca="false">J43+$M$35</f>
        <v>1.17809724509617</v>
      </c>
      <c r="Q44" s="34" t="s">
        <v>51</v>
      </c>
      <c r="R44" s="36" t="n">
        <f aca="false">R43+$U$35</f>
        <v>1.17809724509617</v>
      </c>
    </row>
    <row r="45" customFormat="false" ht="15" hidden="false" customHeight="false" outlineLevel="0" collapsed="false">
      <c r="A45" s="34" t="s">
        <v>50</v>
      </c>
      <c r="B45" s="36" t="n">
        <f aca="false">B44+$E$35</f>
        <v>2.4375</v>
      </c>
      <c r="D45" s="38" t="s">
        <v>53</v>
      </c>
      <c r="E45" s="39" t="n">
        <f aca="false">G38</f>
        <v>5.92800700540855</v>
      </c>
      <c r="I45" s="36" t="s">
        <v>50</v>
      </c>
      <c r="J45" s="36" t="n">
        <f aca="false">J44+$M$35</f>
        <v>1.37444678594553</v>
      </c>
      <c r="L45" s="40" t="s">
        <v>53</v>
      </c>
      <c r="M45" s="41" t="n">
        <f aca="false">O38</f>
        <v>5.86960485692472</v>
      </c>
      <c r="Q45" s="34" t="s">
        <v>50</v>
      </c>
      <c r="R45" s="36" t="n">
        <f aca="false">R44+$U$35</f>
        <v>1.37444678594553</v>
      </c>
      <c r="T45" s="38" t="s">
        <v>53</v>
      </c>
      <c r="U45" s="39" t="n">
        <f aca="false">W38</f>
        <v>1.86229468313557</v>
      </c>
    </row>
    <row r="46" customFormat="false" ht="15" hidden="false" customHeight="false" outlineLevel="0" collapsed="false">
      <c r="A46" s="34" t="s">
        <v>54</v>
      </c>
      <c r="B46" s="36" t="n">
        <f aca="false">B45+$E$35</f>
        <v>2.5</v>
      </c>
      <c r="I46" s="36" t="s">
        <v>54</v>
      </c>
      <c r="J46" s="36" t="n">
        <f aca="false">J45+$M$35</f>
        <v>1.5707963267949</v>
      </c>
      <c r="Q46" s="34" t="s">
        <v>54</v>
      </c>
      <c r="R46" s="36" t="n">
        <f aca="false">R45+$U$35</f>
        <v>1.5707963267949</v>
      </c>
    </row>
    <row r="47" customFormat="false" ht="15" hidden="false" customHeight="false" outlineLevel="0" collapsed="false">
      <c r="A47" s="34" t="s">
        <v>50</v>
      </c>
      <c r="B47" s="36" t="n">
        <f aca="false">B46+$E$35</f>
        <v>2.5625</v>
      </c>
      <c r="I47" s="36" t="s">
        <v>50</v>
      </c>
      <c r="J47" s="36" t="n">
        <f aca="false">J46+$M$35</f>
        <v>1.76714586764426</v>
      </c>
      <c r="Q47" s="34" t="s">
        <v>50</v>
      </c>
      <c r="R47" s="36" t="n">
        <f aca="false">R46+$U$35</f>
        <v>1.76714586764426</v>
      </c>
    </row>
    <row r="48" customFormat="false" ht="15" hidden="false" customHeight="false" outlineLevel="0" collapsed="false">
      <c r="A48" s="34" t="s">
        <v>51</v>
      </c>
      <c r="B48" s="36" t="n">
        <f aca="false">B47+$E$35</f>
        <v>2.625</v>
      </c>
      <c r="I48" s="36" t="s">
        <v>51</v>
      </c>
      <c r="J48" s="36" t="n">
        <f aca="false">J47+$M$35</f>
        <v>1.96349540849362</v>
      </c>
      <c r="Q48" s="34" t="s">
        <v>51</v>
      </c>
      <c r="R48" s="36" t="n">
        <f aca="false">R47+$U$35</f>
        <v>1.96349540849362</v>
      </c>
    </row>
    <row r="49" customFormat="false" ht="15" hidden="false" customHeight="false" outlineLevel="0" collapsed="false">
      <c r="A49" s="34" t="s">
        <v>50</v>
      </c>
      <c r="B49" s="36" t="n">
        <f aca="false">B48+$E$35</f>
        <v>2.6875</v>
      </c>
      <c r="I49" s="36" t="s">
        <v>50</v>
      </c>
      <c r="J49" s="36" t="n">
        <f aca="false">J48+$M$35</f>
        <v>2.15984494934298</v>
      </c>
      <c r="Q49" s="34" t="s">
        <v>50</v>
      </c>
      <c r="R49" s="36" t="n">
        <f aca="false">R48+$U$35</f>
        <v>2.15984494934298</v>
      </c>
    </row>
    <row r="50" customFormat="false" ht="15" hidden="false" customHeight="false" outlineLevel="0" collapsed="false">
      <c r="A50" s="34" t="s">
        <v>52</v>
      </c>
      <c r="B50" s="36" t="n">
        <f aca="false">B49+$E$35</f>
        <v>2.75</v>
      </c>
      <c r="I50" s="36" t="s">
        <v>52</v>
      </c>
      <c r="J50" s="36" t="n">
        <f aca="false">J49+$M$35</f>
        <v>2.35619449019234</v>
      </c>
      <c r="Q50" s="34" t="s">
        <v>52</v>
      </c>
      <c r="R50" s="36" t="n">
        <f aca="false">R49+$U$35</f>
        <v>2.35619449019234</v>
      </c>
    </row>
    <row r="51" customFormat="false" ht="15" hidden="false" customHeight="false" outlineLevel="0" collapsed="false">
      <c r="A51" s="34" t="s">
        <v>50</v>
      </c>
      <c r="B51" s="36" t="n">
        <f aca="false">B50+$E$35</f>
        <v>2.8125</v>
      </c>
      <c r="I51" s="36" t="s">
        <v>50</v>
      </c>
      <c r="J51" s="36" t="n">
        <f aca="false">J50+$M$35</f>
        <v>2.55254403104171</v>
      </c>
      <c r="Q51" s="34" t="s">
        <v>50</v>
      </c>
      <c r="R51" s="36" t="n">
        <f aca="false">R50+$U$35</f>
        <v>2.55254403104171</v>
      </c>
    </row>
    <row r="52" customFormat="false" ht="15" hidden="false" customHeight="false" outlineLevel="0" collapsed="false">
      <c r="A52" s="34" t="s">
        <v>51</v>
      </c>
      <c r="B52" s="36" t="n">
        <f aca="false">B51+$E$35</f>
        <v>2.875</v>
      </c>
      <c r="I52" s="36" t="s">
        <v>51</v>
      </c>
      <c r="J52" s="36" t="n">
        <f aca="false">J51+$M$35</f>
        <v>2.74889357189107</v>
      </c>
      <c r="Q52" s="34" t="s">
        <v>51</v>
      </c>
      <c r="R52" s="36" t="n">
        <f aca="false">R51+$U$35</f>
        <v>2.74889357189107</v>
      </c>
    </row>
    <row r="53" customFormat="false" ht="15" hidden="false" customHeight="false" outlineLevel="0" collapsed="false">
      <c r="A53" s="34" t="s">
        <v>50</v>
      </c>
      <c r="B53" s="36" t="n">
        <f aca="false">B52+$E$35</f>
        <v>2.9375</v>
      </c>
      <c r="I53" s="36" t="s">
        <v>50</v>
      </c>
      <c r="J53" s="36" t="n">
        <f aca="false">J52+$M$35</f>
        <v>2.94524311274043</v>
      </c>
      <c r="Q53" s="34" t="s">
        <v>50</v>
      </c>
      <c r="R53" s="36" t="n">
        <f aca="false">R52+$U$35</f>
        <v>2.94524311274043</v>
      </c>
    </row>
    <row r="54" customFormat="false" ht="15" hidden="false" customHeight="false" outlineLevel="0" collapsed="false">
      <c r="A54" s="34" t="s">
        <v>49</v>
      </c>
      <c r="B54" s="36" t="n">
        <f aca="false">B53+$E$35</f>
        <v>3</v>
      </c>
      <c r="I54" s="36" t="s">
        <v>49</v>
      </c>
      <c r="J54" s="36" t="n">
        <f aca="false">J53+$M$35</f>
        <v>3.14159265358979</v>
      </c>
      <c r="Q54" s="34" t="s">
        <v>49</v>
      </c>
      <c r="R54" s="36" t="n">
        <f aca="false">R53+$U$35</f>
        <v>3.14159265358979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showFormulas="false" showGridLines="true" showRowColHeaders="true" showZeros="true" rightToLeft="false" tabSelected="false" showOutlineSymbols="true" defaultGridColor="true" view="normal" topLeftCell="B16" colorId="64" zoomScale="90" zoomScaleNormal="90" zoomScalePageLayoutView="100" workbookViewId="0">
      <selection pane="topLeft" activeCell="N30" activeCellId="0" sqref="N30"/>
    </sheetView>
  </sheetViews>
  <sheetFormatPr defaultColWidth="11.43359375" defaultRowHeight="15" zeroHeight="false" outlineLevelRow="0" outlineLevelCol="0"/>
  <cols>
    <col collapsed="false" customWidth="false" hidden="false" outlineLevel="0" max="4" min="1" style="28" width="11.42"/>
    <col collapsed="false" customWidth="true" hidden="false" outlineLevel="0" max="5" min="5" style="28" width="20.14"/>
    <col collapsed="false" customWidth="false" hidden="false" outlineLevel="0" max="1024" min="6" style="28" width="11.42"/>
  </cols>
  <sheetData>
    <row r="1" customFormat="false" ht="15" hidden="false" customHeight="false" outlineLevel="0" collapsed="false">
      <c r="A1" s="29" t="s">
        <v>55</v>
      </c>
      <c r="B1" s="29" t="s">
        <v>56</v>
      </c>
      <c r="C1" s="29"/>
      <c r="D1" s="29" t="s">
        <v>57</v>
      </c>
      <c r="E1" s="29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customFormat="false" ht="15" hidden="false" customHeight="false" outlineLevel="0" collapsed="false">
      <c r="A2" s="29" t="n">
        <v>2</v>
      </c>
      <c r="B2" s="30" t="s">
        <v>58</v>
      </c>
      <c r="C2" s="30" t="n">
        <v>1</v>
      </c>
      <c r="D2" s="30" t="s">
        <v>59</v>
      </c>
      <c r="E2" s="42" t="n">
        <v>0.577350269189626</v>
      </c>
      <c r="F2" s="27"/>
      <c r="G2" s="27"/>
      <c r="H2" s="27"/>
      <c r="I2" s="27"/>
      <c r="J2" s="27"/>
      <c r="K2" s="27"/>
      <c r="L2" s="27"/>
      <c r="M2" s="27"/>
      <c r="N2" s="27"/>
      <c r="O2" s="27"/>
    </row>
    <row r="3" customFormat="false" ht="15" hidden="false" customHeight="false" outlineLevel="0" collapsed="false">
      <c r="A3" s="29"/>
      <c r="B3" s="30"/>
      <c r="C3" s="30"/>
      <c r="D3" s="30" t="s">
        <v>60</v>
      </c>
      <c r="E3" s="42" t="n">
        <v>-0.577350269189626</v>
      </c>
      <c r="F3" s="27"/>
      <c r="G3" s="27"/>
      <c r="H3" s="27"/>
      <c r="I3" s="27"/>
      <c r="J3" s="27"/>
      <c r="K3" s="27"/>
      <c r="L3" s="27"/>
      <c r="M3" s="27"/>
      <c r="N3" s="27"/>
      <c r="O3" s="27"/>
    </row>
    <row r="4" customFormat="false" ht="15" hidden="false" customHeight="false" outlineLevel="0" collapsed="false">
      <c r="A4" s="29" t="n">
        <v>3</v>
      </c>
      <c r="B4" s="30" t="s">
        <v>58</v>
      </c>
      <c r="C4" s="30" t="n">
        <v>0.55555555</v>
      </c>
      <c r="D4" s="30" t="s">
        <v>59</v>
      </c>
      <c r="E4" s="30" t="n">
        <v>-0.774593669</v>
      </c>
      <c r="F4" s="27"/>
      <c r="G4" s="27"/>
      <c r="H4" s="27"/>
      <c r="I4" s="27"/>
      <c r="J4" s="27"/>
      <c r="K4" s="27"/>
      <c r="L4" s="27"/>
      <c r="M4" s="27"/>
      <c r="N4" s="27"/>
      <c r="O4" s="27"/>
    </row>
    <row r="5" customFormat="false" ht="15" hidden="false" customHeight="false" outlineLevel="0" collapsed="false">
      <c r="A5" s="29"/>
      <c r="B5" s="30" t="s">
        <v>61</v>
      </c>
      <c r="C5" s="30" t="n">
        <v>0.88888888</v>
      </c>
      <c r="D5" s="30" t="s">
        <v>60</v>
      </c>
      <c r="E5" s="30" t="n">
        <v>0</v>
      </c>
      <c r="F5" s="27"/>
      <c r="G5" s="27"/>
      <c r="H5" s="27"/>
      <c r="I5" s="27"/>
      <c r="J5" s="27"/>
      <c r="K5" s="27"/>
      <c r="L5" s="27"/>
      <c r="M5" s="27"/>
      <c r="N5" s="27"/>
      <c r="O5" s="27"/>
    </row>
    <row r="6" customFormat="false" ht="15" hidden="false" customHeight="false" outlineLevel="0" collapsed="false">
      <c r="A6" s="29"/>
      <c r="B6" s="30" t="s">
        <v>62</v>
      </c>
      <c r="C6" s="30" t="n">
        <v>0.55555555</v>
      </c>
      <c r="D6" s="30" t="s">
        <v>63</v>
      </c>
      <c r="E6" s="30" t="n">
        <v>0.774593669</v>
      </c>
      <c r="F6" s="27"/>
      <c r="G6" s="27"/>
      <c r="H6" s="27"/>
      <c r="I6" s="27"/>
      <c r="J6" s="27"/>
      <c r="K6" s="27"/>
      <c r="L6" s="27"/>
      <c r="M6" s="27"/>
      <c r="N6" s="27"/>
      <c r="O6" s="27"/>
    </row>
    <row r="7" customFormat="false" ht="15" hidden="false" customHeight="false" outlineLevel="0" collapsed="false">
      <c r="A7" s="29" t="n">
        <v>4</v>
      </c>
      <c r="B7" s="30" t="s">
        <v>58</v>
      </c>
      <c r="C7" s="30" t="n">
        <v>0.347854845</v>
      </c>
      <c r="D7" s="30" t="s">
        <v>59</v>
      </c>
      <c r="E7" s="30" t="n">
        <v>-0.861136312</v>
      </c>
      <c r="F7" s="27"/>
      <c r="G7" s="27"/>
      <c r="H7" s="27"/>
      <c r="I7" s="27"/>
      <c r="J7" s="27"/>
      <c r="K7" s="27"/>
      <c r="L7" s="27"/>
      <c r="M7" s="27"/>
      <c r="N7" s="27"/>
      <c r="O7" s="27"/>
    </row>
    <row r="8" customFormat="false" ht="15" hidden="false" customHeight="false" outlineLevel="0" collapsed="false">
      <c r="A8" s="29"/>
      <c r="B8" s="30" t="s">
        <v>61</v>
      </c>
      <c r="C8" s="30" t="n">
        <v>0.652451155</v>
      </c>
      <c r="D8" s="30" t="s">
        <v>60</v>
      </c>
      <c r="E8" s="30" t="n">
        <v>-0.339981044</v>
      </c>
      <c r="F8" s="27"/>
      <c r="G8" s="27"/>
      <c r="H8" s="27"/>
      <c r="I8" s="27"/>
      <c r="J8" s="27"/>
      <c r="K8" s="27"/>
      <c r="L8" s="27"/>
      <c r="M8" s="27"/>
      <c r="N8" s="27"/>
      <c r="O8" s="27"/>
    </row>
    <row r="9" customFormat="false" ht="15" hidden="false" customHeight="false" outlineLevel="0" collapsed="false">
      <c r="A9" s="29"/>
      <c r="B9" s="30" t="s">
        <v>62</v>
      </c>
      <c r="C9" s="30" t="n">
        <v>0.652451155</v>
      </c>
      <c r="D9" s="30" t="s">
        <v>63</v>
      </c>
      <c r="E9" s="30" t="n">
        <v>0.339981044</v>
      </c>
      <c r="F9" s="27"/>
      <c r="G9" s="27"/>
      <c r="H9" s="27"/>
      <c r="I9" s="27"/>
      <c r="J9" s="27"/>
      <c r="K9" s="27"/>
      <c r="L9" s="27"/>
      <c r="M9" s="27"/>
      <c r="N9" s="27"/>
      <c r="O9" s="27"/>
    </row>
    <row r="10" customFormat="false" ht="15" hidden="false" customHeight="false" outlineLevel="0" collapsed="false">
      <c r="A10" s="29"/>
      <c r="B10" s="30" t="s">
        <v>64</v>
      </c>
      <c r="C10" s="30" t="n">
        <v>0.347854845</v>
      </c>
      <c r="D10" s="30" t="s">
        <v>65</v>
      </c>
      <c r="E10" s="30" t="n">
        <v>0.861136312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</row>
    <row r="11" customFormat="false" ht="15" hidden="false" customHeight="false" outlineLevel="0" collapsed="false">
      <c r="A11" s="29" t="n">
        <v>5</v>
      </c>
      <c r="B11" s="30" t="s">
        <v>58</v>
      </c>
      <c r="C11" s="30" t="n">
        <v>0.236926885</v>
      </c>
      <c r="D11" s="30" t="s">
        <v>59</v>
      </c>
      <c r="E11" s="30" t="n">
        <v>-0.906179846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</row>
    <row r="12" customFormat="false" ht="15" hidden="false" customHeight="false" outlineLevel="0" collapsed="false">
      <c r="A12" s="29"/>
      <c r="B12" s="30" t="s">
        <v>61</v>
      </c>
      <c r="C12" s="30" t="n">
        <v>0.478628671</v>
      </c>
      <c r="D12" s="30" t="s">
        <v>60</v>
      </c>
      <c r="E12" s="30" t="n">
        <v>-0.53846931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customFormat="false" ht="15" hidden="false" customHeight="false" outlineLevel="0" collapsed="false">
      <c r="A13" s="29"/>
      <c r="B13" s="30" t="s">
        <v>62</v>
      </c>
      <c r="C13" s="30" t="n">
        <v>0.56888888</v>
      </c>
      <c r="D13" s="30" t="s">
        <v>63</v>
      </c>
      <c r="E13" s="30" t="n">
        <v>0</v>
      </c>
      <c r="F13" s="27"/>
      <c r="G13" s="27"/>
      <c r="H13" s="27"/>
      <c r="I13" s="27"/>
      <c r="J13" s="27"/>
      <c r="K13" s="27"/>
      <c r="L13" s="27"/>
      <c r="M13" s="27"/>
      <c r="N13" s="27"/>
      <c r="O13" s="27"/>
    </row>
    <row r="14" customFormat="false" ht="15" hidden="false" customHeight="false" outlineLevel="0" collapsed="false">
      <c r="A14" s="29"/>
      <c r="B14" s="30" t="s">
        <v>64</v>
      </c>
      <c r="C14" s="30" t="n">
        <v>0.478628671</v>
      </c>
      <c r="D14" s="30" t="s">
        <v>65</v>
      </c>
      <c r="E14" s="30" t="n">
        <v>0.53846931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</row>
    <row r="15" customFormat="false" ht="15" hidden="false" customHeight="false" outlineLevel="0" collapsed="false">
      <c r="A15" s="29"/>
      <c r="B15" s="30" t="s">
        <v>66</v>
      </c>
      <c r="C15" s="30" t="n">
        <v>0.236926885</v>
      </c>
      <c r="D15" s="30" t="s">
        <v>67</v>
      </c>
      <c r="E15" s="30" t="n">
        <v>0.906179846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6" customFormat="false" ht="15" hidden="false" customHeight="false" outlineLevel="0" collapsed="false">
      <c r="A16" s="29" t="n">
        <v>6</v>
      </c>
      <c r="B16" s="30" t="s">
        <v>58</v>
      </c>
      <c r="C16" s="30" t="n">
        <v>0.171324492</v>
      </c>
      <c r="D16" s="30" t="s">
        <v>59</v>
      </c>
      <c r="E16" s="30" t="n">
        <v>-0.932469514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</row>
    <row r="17" customFormat="false" ht="15" hidden="false" customHeight="false" outlineLevel="0" collapsed="false">
      <c r="A17" s="29"/>
      <c r="B17" s="30" t="s">
        <v>61</v>
      </c>
      <c r="C17" s="30" t="n">
        <v>0.360761573</v>
      </c>
      <c r="D17" s="30" t="s">
        <v>60</v>
      </c>
      <c r="E17" s="30" t="n">
        <v>-0.661209386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customFormat="false" ht="15" hidden="false" customHeight="false" outlineLevel="0" collapsed="false">
      <c r="A18" s="29"/>
      <c r="B18" s="30" t="s">
        <v>62</v>
      </c>
      <c r="C18" s="30" t="n">
        <v>0.467916935</v>
      </c>
      <c r="D18" s="30" t="s">
        <v>63</v>
      </c>
      <c r="E18" s="30" t="n">
        <v>0.238619186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</row>
    <row r="19" customFormat="false" ht="15" hidden="false" customHeight="false" outlineLevel="0" collapsed="false">
      <c r="A19" s="29"/>
      <c r="B19" s="30" t="s">
        <v>64</v>
      </c>
      <c r="C19" s="30" t="n">
        <v>0.467916935</v>
      </c>
      <c r="D19" s="30" t="s">
        <v>65</v>
      </c>
      <c r="E19" s="30" t="n">
        <v>-0.238619186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</row>
    <row r="20" customFormat="false" ht="15" hidden="false" customHeight="false" outlineLevel="0" collapsed="false">
      <c r="A20" s="29"/>
      <c r="B20" s="30" t="s">
        <v>66</v>
      </c>
      <c r="C20" s="30" t="n">
        <v>0.360761573</v>
      </c>
      <c r="D20" s="30" t="s">
        <v>67</v>
      </c>
      <c r="E20" s="30" t="n">
        <v>0.661209386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</row>
    <row r="21" customFormat="false" ht="15" hidden="false" customHeight="false" outlineLevel="0" collapsed="false">
      <c r="A21" s="29"/>
      <c r="B21" s="30" t="s">
        <v>68</v>
      </c>
      <c r="C21" s="30" t="n">
        <v>0.171324492</v>
      </c>
      <c r="D21" s="30" t="s">
        <v>69</v>
      </c>
      <c r="E21" s="30" t="n">
        <v>0.932469514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</row>
    <row r="22" customFormat="false" ht="15" hidden="false" customHeight="false" outlineLevel="0" collapsed="false"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customFormat="false" ht="15" hidden="false" customHeight="false" outlineLevel="0" collapsed="false">
      <c r="F23" s="27"/>
      <c r="G23" s="27"/>
      <c r="H23" s="27"/>
      <c r="I23" s="27"/>
      <c r="J23" s="27"/>
      <c r="K23" s="27"/>
      <c r="L23" s="27"/>
      <c r="M23" s="27"/>
      <c r="N23" s="27"/>
      <c r="O23" s="27"/>
    </row>
    <row r="24" customFormat="false" ht="15" hidden="false" customHeight="false" outlineLevel="0" collapsed="false">
      <c r="F24" s="27"/>
      <c r="G24" s="27"/>
      <c r="H24" s="27"/>
      <c r="I24" s="27"/>
      <c r="J24" s="27"/>
      <c r="K24" s="27"/>
      <c r="L24" s="27"/>
      <c r="M24" s="27"/>
      <c r="N24" s="27"/>
      <c r="O24" s="27"/>
    </row>
    <row r="25" customFormat="false" ht="15" hidden="false" customHeight="false" outlineLevel="0" collapsed="false">
      <c r="K25" s="27"/>
      <c r="L25" s="27"/>
      <c r="M25" s="27"/>
      <c r="N25" s="27"/>
      <c r="O25" s="27"/>
    </row>
    <row r="26" customFormat="false" ht="15" hidden="false" customHeight="false" outlineLevel="0" collapsed="false">
      <c r="K26" s="27"/>
      <c r="L26" s="27"/>
      <c r="M26" s="27"/>
      <c r="N26" s="27"/>
      <c r="O26" s="27"/>
    </row>
    <row r="27" customFormat="false" ht="15" hidden="false" customHeight="false" outlineLevel="0" collapsed="false">
      <c r="B27" s="43" t="s">
        <v>27</v>
      </c>
      <c r="C27" s="43" t="s">
        <v>28</v>
      </c>
      <c r="E27" s="43" t="s">
        <v>27</v>
      </c>
      <c r="F27" s="43" t="s">
        <v>28</v>
      </c>
      <c r="H27" s="43" t="s">
        <v>27</v>
      </c>
      <c r="I27" s="43" t="s">
        <v>28</v>
      </c>
      <c r="K27" s="27"/>
      <c r="L27" s="27"/>
      <c r="M27" s="27"/>
      <c r="N27" s="27"/>
      <c r="O27" s="27"/>
    </row>
    <row r="28" customFormat="false" ht="15" hidden="false" customHeight="false" outlineLevel="0" collapsed="false">
      <c r="B28" s="30" t="n">
        <v>1</v>
      </c>
      <c r="C28" s="30" t="n">
        <v>1.4</v>
      </c>
      <c r="E28" s="30" t="n">
        <v>0</v>
      </c>
      <c r="F28" s="30" t="n">
        <v>1.2</v>
      </c>
      <c r="H28" s="30" t="n">
        <v>-1</v>
      </c>
      <c r="I28" s="30" t="n">
        <v>1</v>
      </c>
      <c r="K28" s="27"/>
      <c r="L28" s="27"/>
      <c r="M28" s="27"/>
      <c r="N28" s="27"/>
      <c r="O28" s="27"/>
    </row>
    <row r="29" customFormat="false" ht="15" hidden="false" customHeight="false" outlineLevel="0" collapsed="false">
      <c r="B29" s="44"/>
      <c r="C29" s="43" t="s">
        <v>30</v>
      </c>
      <c r="E29" s="44"/>
      <c r="F29" s="43" t="s">
        <v>30</v>
      </c>
      <c r="H29" s="44"/>
      <c r="I29" s="43" t="s">
        <v>30</v>
      </c>
      <c r="K29" s="27"/>
      <c r="L29" s="27"/>
      <c r="M29" s="27"/>
      <c r="N29" s="27"/>
      <c r="O29" s="27"/>
    </row>
    <row r="30" customFormat="false" ht="15" hidden="false" customHeight="false" outlineLevel="0" collapsed="false">
      <c r="B30" s="43" t="s">
        <v>33</v>
      </c>
      <c r="C30" s="30" t="n">
        <f aca="false">(($C$28-$B$28)*E16+($C$28+$B$28))/2</f>
        <v>1.0135060972</v>
      </c>
      <c r="E30" s="43" t="s">
        <v>33</v>
      </c>
      <c r="F30" s="30" t="n">
        <f aca="false">(($F$28-$E$28)*$E16+($F$28+$E$28))/2</f>
        <v>0.0405182916</v>
      </c>
      <c r="H30" s="43" t="s">
        <v>33</v>
      </c>
      <c r="I30" s="30" t="n">
        <f aca="false">((I$28-H$28)*$E16+(I$28+H$28))/2</f>
        <v>-0.932469514</v>
      </c>
    </row>
    <row r="31" customFormat="false" ht="15" hidden="false" customHeight="false" outlineLevel="0" collapsed="false">
      <c r="B31" s="43" t="s">
        <v>34</v>
      </c>
      <c r="C31" s="30" t="n">
        <f aca="false">(($C$28-$B$28)*E17+($C$28+$B$28))/2</f>
        <v>1.0677581228</v>
      </c>
      <c r="E31" s="43" t="s">
        <v>34</v>
      </c>
      <c r="F31" s="30" t="n">
        <f aca="false">(($F$28-$E$28)*$E17+($F$28+$E$28))/2</f>
        <v>0.2032743684</v>
      </c>
      <c r="H31" s="43" t="s">
        <v>34</v>
      </c>
      <c r="I31" s="30" t="n">
        <f aca="false">((I$28-H$28)*$E17+(I$28+H$28))/2</f>
        <v>-0.661209386</v>
      </c>
    </row>
    <row r="32" customFormat="false" ht="15" hidden="false" customHeight="false" outlineLevel="0" collapsed="false">
      <c r="B32" s="43" t="s">
        <v>35</v>
      </c>
      <c r="C32" s="30" t="n">
        <f aca="false">(($C$28-$B$28)*E18+($C$28+$B$28))/2</f>
        <v>1.2477238372</v>
      </c>
      <c r="E32" s="43" t="s">
        <v>35</v>
      </c>
      <c r="F32" s="30" t="n">
        <f aca="false">(($F$28-$E$28)*$E18+($F$28+$E$28))/2</f>
        <v>0.7431715116</v>
      </c>
      <c r="H32" s="43" t="s">
        <v>35</v>
      </c>
      <c r="I32" s="30" t="n">
        <f aca="false">((I$28-H$28)*$E18+(I$28+H$28))/2</f>
        <v>0.238619186</v>
      </c>
    </row>
    <row r="33" customFormat="false" ht="15" hidden="false" customHeight="false" outlineLevel="0" collapsed="false">
      <c r="B33" s="43" t="s">
        <v>36</v>
      </c>
      <c r="C33" s="30" t="n">
        <f aca="false">(($C$28-$B$28)*E19+($C$28+$B$28))/2</f>
        <v>1.1522761628</v>
      </c>
      <c r="E33" s="43" t="s">
        <v>36</v>
      </c>
      <c r="F33" s="30" t="n">
        <f aca="false">(($F$28-$E$28)*$E19+($F$28+$E$28))/2</f>
        <v>0.4568284884</v>
      </c>
      <c r="H33" s="43" t="s">
        <v>36</v>
      </c>
      <c r="I33" s="30" t="n">
        <f aca="false">((I$28-H$28)*$E19+(I$28+H$28))/2</f>
        <v>-0.238619186</v>
      </c>
    </row>
    <row r="34" customFormat="false" ht="15" hidden="false" customHeight="false" outlineLevel="0" collapsed="false">
      <c r="B34" s="43" t="s">
        <v>37</v>
      </c>
      <c r="C34" s="30" t="n">
        <f aca="false">(($C$28-$B$28)*E20+($C$28+$B$28))/2</f>
        <v>1.3322418772</v>
      </c>
      <c r="E34" s="43" t="s">
        <v>37</v>
      </c>
      <c r="F34" s="30" t="n">
        <f aca="false">(($F$28-$E$28)*$E20+($F$28+$E$28))/2</f>
        <v>0.9967256316</v>
      </c>
      <c r="H34" s="43" t="s">
        <v>37</v>
      </c>
      <c r="I34" s="30" t="n">
        <f aca="false">((I$28-H$28)*$E20+(I$28+H$28))/2</f>
        <v>0.661209386</v>
      </c>
    </row>
    <row r="35" customFormat="false" ht="15" hidden="false" customHeight="false" outlineLevel="0" collapsed="false">
      <c r="B35" s="43" t="s">
        <v>42</v>
      </c>
      <c r="C35" s="30" t="n">
        <f aca="false">(($C$28-$B$28)*E21+($C$28+$B$28))/2</f>
        <v>1.3864939028</v>
      </c>
      <c r="E35" s="43" t="s">
        <v>42</v>
      </c>
      <c r="F35" s="30" t="n">
        <f aca="false">(($F$28-$E$28)*$E21+($F$28+$E$28))/2</f>
        <v>1.1594817084</v>
      </c>
      <c r="H35" s="43" t="s">
        <v>42</v>
      </c>
      <c r="I35" s="30" t="n">
        <f aca="false">((I$28-H$28)*$E21+(I$28+H$28))/2</f>
        <v>0.932469514</v>
      </c>
    </row>
    <row r="36" customFormat="false" ht="15" hidden="false" customHeight="false" outlineLevel="0" collapsed="false">
      <c r="E36" s="45"/>
    </row>
    <row r="37" customFormat="false" ht="15" hidden="false" customHeight="false" outlineLevel="0" collapsed="false">
      <c r="B37" s="46" t="s">
        <v>53</v>
      </c>
      <c r="C37" s="47" t="n">
        <f aca="false">((C28-B28)/2)*(C16*SIN(C30)+C17*SIN(C31)+C18*SIN(C32)+C19*SIN(C33)+C20*SIN(C34)+C21*SIN(C35))</f>
        <v>0.370336280146076</v>
      </c>
      <c r="E37" s="46" t="s">
        <v>53</v>
      </c>
      <c r="F37" s="47" t="n">
        <f aca="false">((F28-E28)/2)*($C16*(F30*EXP(F30))+$C17*(F31*EXP(F31))+$C18*(F32*EXP(F32))+$C19*(F33*EXP(F33))+$C20*(F34*EXP(F34))+$C21*(F35*EXP(F35)))</f>
        <v>1.66402749497</v>
      </c>
      <c r="H37" s="46" t="s">
        <v>53</v>
      </c>
      <c r="I37" s="47" t="n">
        <f aca="false">((I28-H28)/2)*(C16*(SIN(I30)/I30)+C17*(SIN(I31)/I31)+C18*(SIN(I32)/I32)+C19*(SIN(I33)/I33)+C20*(SIN(I34)/I34)+C21*(SIN(I35)/I35))</f>
        <v>1.89217208415794</v>
      </c>
    </row>
    <row r="41" customFormat="false" ht="15" hidden="false" customHeight="false" outlineLevel="0" collapsed="false">
      <c r="B41" s="43" t="s">
        <v>27</v>
      </c>
      <c r="C41" s="43" t="s">
        <v>28</v>
      </c>
      <c r="E41" s="43" t="s">
        <v>27</v>
      </c>
      <c r="F41" s="43" t="s">
        <v>28</v>
      </c>
      <c r="H41" s="43" t="s">
        <v>27</v>
      </c>
      <c r="I41" s="43" t="s">
        <v>28</v>
      </c>
    </row>
    <row r="42" customFormat="false" ht="15" hidden="false" customHeight="false" outlineLevel="0" collapsed="false">
      <c r="B42" s="30" t="n">
        <v>2</v>
      </c>
      <c r="C42" s="30" t="n">
        <v>3</v>
      </c>
      <c r="E42" s="30" t="n">
        <v>0</v>
      </c>
      <c r="F42" s="30" t="n">
        <f aca="false">PI()</f>
        <v>3.14159265358979</v>
      </c>
      <c r="H42" s="30" t="n">
        <v>0</v>
      </c>
      <c r="I42" s="30" t="n">
        <f aca="false">PI()</f>
        <v>3.14159265358979</v>
      </c>
    </row>
    <row r="43" customFormat="false" ht="15" hidden="false" customHeight="false" outlineLevel="0" collapsed="false">
      <c r="B43" s="44"/>
      <c r="C43" s="43" t="s">
        <v>30</v>
      </c>
      <c r="E43" s="44"/>
      <c r="F43" s="43" t="s">
        <v>30</v>
      </c>
      <c r="H43" s="44"/>
      <c r="I43" s="43" t="s">
        <v>30</v>
      </c>
    </row>
    <row r="44" customFormat="false" ht="15" hidden="false" customHeight="false" outlineLevel="0" collapsed="false">
      <c r="B44" s="43" t="s">
        <v>33</v>
      </c>
      <c r="C44" s="30" t="n">
        <f aca="false">((C$42-B$42)*$E16+(C$42+B$42))/2</f>
        <v>2.033765243</v>
      </c>
      <c r="E44" s="43" t="s">
        <v>33</v>
      </c>
      <c r="F44" s="30" t="n">
        <f aca="false">((F$42-E$42)*$E16+(F$42+E$42))/2</f>
        <v>0.106076639355474</v>
      </c>
      <c r="H44" s="43" t="s">
        <v>33</v>
      </c>
      <c r="I44" s="30" t="n">
        <f aca="false">((I$42-H$42)*$E16+(I$42+H$42))/2</f>
        <v>0.106076639355474</v>
      </c>
    </row>
    <row r="45" customFormat="false" ht="15" hidden="false" customHeight="false" outlineLevel="0" collapsed="false">
      <c r="B45" s="43" t="s">
        <v>34</v>
      </c>
      <c r="C45" s="30" t="n">
        <f aca="false">((C$42-B$42)*$E17+(C$42+B$42))/2</f>
        <v>2.169395307</v>
      </c>
      <c r="E45" s="43" t="s">
        <v>34</v>
      </c>
      <c r="F45" s="30" t="n">
        <f aca="false">((F$42-E$42)*$E17+(F$42+E$42))/2</f>
        <v>0.532171052023788</v>
      </c>
      <c r="H45" s="43" t="s">
        <v>34</v>
      </c>
      <c r="I45" s="30" t="n">
        <f aca="false">((I$42-H$42)*$E17+(I$42+H$42))/2</f>
        <v>0.532171052023788</v>
      </c>
    </row>
    <row r="46" customFormat="false" ht="15" hidden="false" customHeight="false" outlineLevel="0" collapsed="false">
      <c r="B46" s="43" t="s">
        <v>35</v>
      </c>
      <c r="C46" s="30" t="n">
        <f aca="false">((C$42-B$42)*$E18+(C$42+B$42))/2</f>
        <v>2.619309593</v>
      </c>
      <c r="E46" s="43" t="s">
        <v>35</v>
      </c>
      <c r="F46" s="30" t="n">
        <f aca="false">((F$42-E$42)*$E18+(F$42+E$42))/2</f>
        <v>1.94561846766648</v>
      </c>
      <c r="H46" s="43" t="s">
        <v>35</v>
      </c>
      <c r="I46" s="30" t="n">
        <f aca="false">((I$42-H$42)*$E18+(I$42+H$42))/2</f>
        <v>1.94561846766648</v>
      </c>
    </row>
    <row r="47" customFormat="false" ht="15" hidden="false" customHeight="false" outlineLevel="0" collapsed="false">
      <c r="B47" s="43" t="s">
        <v>36</v>
      </c>
      <c r="C47" s="30" t="n">
        <f aca="false">((C$42-B$42)*$E19+(C$42+B$42))/2</f>
        <v>2.380690407</v>
      </c>
      <c r="E47" s="43" t="s">
        <v>36</v>
      </c>
      <c r="F47" s="30" t="n">
        <f aca="false">((F$42-E$42)*$E19+(F$42+E$42))/2</f>
        <v>1.19597418592331</v>
      </c>
      <c r="H47" s="43" t="s">
        <v>36</v>
      </c>
      <c r="I47" s="30" t="n">
        <f aca="false">((I$42-H$42)*$E19+(I$42+H$42))/2</f>
        <v>1.19597418592331</v>
      </c>
    </row>
    <row r="48" customFormat="false" ht="15" hidden="false" customHeight="false" outlineLevel="0" collapsed="false">
      <c r="B48" s="43" t="s">
        <v>37</v>
      </c>
      <c r="C48" s="30" t="n">
        <f aca="false">((C$42-B$42)*$E20+(C$42+B$42))/2</f>
        <v>2.830604693</v>
      </c>
      <c r="E48" s="43" t="s">
        <v>37</v>
      </c>
      <c r="F48" s="30" t="n">
        <f aca="false">((F$42-E$42)*$E20+(F$42+E$42))/2</f>
        <v>2.60942160156601</v>
      </c>
      <c r="H48" s="43" t="s">
        <v>37</v>
      </c>
      <c r="I48" s="30" t="n">
        <f aca="false">((I$42-H$42)*$E20+(I$42+H$42))/2</f>
        <v>2.60942160156601</v>
      </c>
    </row>
    <row r="49" customFormat="false" ht="15" hidden="false" customHeight="false" outlineLevel="0" collapsed="false">
      <c r="B49" s="43" t="s">
        <v>42</v>
      </c>
      <c r="C49" s="30" t="n">
        <f aca="false">((C$42-B$42)*$E21+(C$42+B$42))/2</f>
        <v>2.966234757</v>
      </c>
      <c r="E49" s="43" t="s">
        <v>42</v>
      </c>
      <c r="F49" s="30" t="n">
        <f aca="false">((F$42-E$42)*$E21+(F$42+E$42))/2</f>
        <v>3.03551601423432</v>
      </c>
      <c r="H49" s="43" t="s">
        <v>42</v>
      </c>
      <c r="I49" s="30" t="n">
        <f aca="false">((I$42-H$42)*$E21+(I$42+H$42))/2</f>
        <v>3.03551601423432</v>
      </c>
    </row>
    <row r="50" customFormat="false" ht="15" hidden="false" customHeight="false" outlineLevel="0" collapsed="false">
      <c r="E50" s="45"/>
    </row>
    <row r="51" customFormat="false" ht="15" hidden="false" customHeight="false" outlineLevel="0" collapsed="false">
      <c r="B51" s="46" t="s">
        <v>53</v>
      </c>
      <c r="C51" s="47" t="n">
        <f aca="false">((C42-B42)/2)*($C16*((C44^2)*LN(C44))+$C17*((C45^2)*LN(C45))+$C18*((C46^2)*LN(C46))+$C19*((C47^2)*LN(C47))+$C20*((C48^2)*LN(C48))+$C21*((C49^2)*LN(C49)))</f>
        <v>5.92802428865644</v>
      </c>
      <c r="E51" s="46" t="s">
        <v>53</v>
      </c>
      <c r="F51" s="47" t="n">
        <f aca="false">((F42-E42)/2)*($C16*((F44^2)*SIN(F44))+$C17*((F45^2)*SIN(F45))+$C18*((F46^2)*SIN(F46))+$C19*((F47^2)*SIN(F47))+$C20*((F48^2)*SIN(F48))+$C21*((F49^2)*SIN(F49)))</f>
        <v>5.86962734487602</v>
      </c>
      <c r="H51" s="46" t="s">
        <v>53</v>
      </c>
      <c r="I51" s="47" t="n">
        <f aca="false">((I42-H42)/2)*($C16*(1/SQRT(I44^2+1))+$C17*(1/SQRT(I45^2+1))+$C18*(1/SQRT(I46^2+1))+$C19*(1/SQRT(I47^2+1))+$C20*(1/SQRT(I48^2+1))+$C21*(1/SQRT(I49^2+1)))</f>
        <v>1.86232241973036</v>
      </c>
    </row>
  </sheetData>
  <mergeCells count="9">
    <mergeCell ref="B1:C1"/>
    <mergeCell ref="D1:E1"/>
    <mergeCell ref="A2:A3"/>
    <mergeCell ref="B2:B3"/>
    <mergeCell ref="C2:C3"/>
    <mergeCell ref="A4:A6"/>
    <mergeCell ref="A7:A10"/>
    <mergeCell ref="A11:A15"/>
    <mergeCell ref="A16:A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T29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L3" activeCellId="0" sqref="L3"/>
    </sheetView>
  </sheetViews>
  <sheetFormatPr defaultColWidth="11.43359375" defaultRowHeight="15" zeroHeight="false" outlineLevelRow="0" outlineLevelCol="0"/>
  <cols>
    <col collapsed="false" customWidth="false" hidden="false" outlineLevel="0" max="4" min="1" style="28" width="11.42"/>
    <col collapsed="false" customWidth="true" hidden="false" outlineLevel="0" max="5" min="5" style="28" width="11.99"/>
    <col collapsed="false" customWidth="true" hidden="false" outlineLevel="0" max="6" min="6" style="28" width="11.86"/>
    <col collapsed="false" customWidth="false" hidden="false" outlineLevel="0" max="1024" min="7" style="28" width="11.42"/>
  </cols>
  <sheetData>
    <row r="6" customFormat="false" ht="17.4" hidden="false" customHeight="false" outlineLevel="0" collapsed="false">
      <c r="A6" s="29" t="s">
        <v>70</v>
      </c>
      <c r="B6" s="29" t="s">
        <v>27</v>
      </c>
      <c r="C6" s="29" t="s">
        <v>28</v>
      </c>
      <c r="D6" s="29" t="s">
        <v>71</v>
      </c>
      <c r="H6" s="29" t="s">
        <v>70</v>
      </c>
      <c r="I6" s="29" t="s">
        <v>27</v>
      </c>
      <c r="J6" s="48" t="s">
        <v>72</v>
      </c>
      <c r="K6" s="29" t="s">
        <v>71</v>
      </c>
      <c r="O6" s="29" t="s">
        <v>70</v>
      </c>
      <c r="P6" s="29" t="s">
        <v>27</v>
      </c>
      <c r="Q6" s="29" t="s">
        <v>28</v>
      </c>
      <c r="R6" s="29" t="s">
        <v>71</v>
      </c>
    </row>
    <row r="7" customFormat="false" ht="15" hidden="false" customHeight="false" outlineLevel="0" collapsed="false">
      <c r="A7" s="30" t="n">
        <f aca="false">10^(-3)</f>
        <v>0.001</v>
      </c>
      <c r="B7" s="30" t="n">
        <v>1</v>
      </c>
      <c r="C7" s="30" t="n">
        <v>1.4</v>
      </c>
      <c r="D7" s="30" t="n">
        <f aca="false">(B7+C7)/2</f>
        <v>1.2</v>
      </c>
      <c r="H7" s="30" t="n">
        <f aca="false">10^(-3)</f>
        <v>0.001</v>
      </c>
      <c r="I7" s="30" t="n">
        <v>0</v>
      </c>
      <c r="J7" s="30" t="n">
        <v>1.2</v>
      </c>
      <c r="K7" s="30" t="n">
        <f aca="false">(I7+J7)/2</f>
        <v>0.6</v>
      </c>
      <c r="O7" s="30" t="n">
        <f aca="false">10^(-3)</f>
        <v>0.001</v>
      </c>
      <c r="P7" s="30" t="n">
        <v>-1</v>
      </c>
      <c r="Q7" s="30" t="n">
        <v>1</v>
      </c>
      <c r="R7" s="30" t="n">
        <f aca="false">(P7+Q7)/2</f>
        <v>0</v>
      </c>
    </row>
    <row r="9" customFormat="false" ht="15" hidden="false" customHeight="false" outlineLevel="0" collapsed="false">
      <c r="A9" s="48"/>
      <c r="B9" s="29" t="s">
        <v>27</v>
      </c>
      <c r="C9" s="29" t="s">
        <v>28</v>
      </c>
      <c r="D9" s="29" t="s">
        <v>73</v>
      </c>
      <c r="E9" s="29" t="s">
        <v>70</v>
      </c>
      <c r="F9" s="29" t="s">
        <v>74</v>
      </c>
      <c r="H9" s="48"/>
      <c r="I9" s="29" t="s">
        <v>27</v>
      </c>
      <c r="J9" s="29" t="s">
        <v>28</v>
      </c>
      <c r="K9" s="29" t="s">
        <v>73</v>
      </c>
      <c r="L9" s="29" t="s">
        <v>70</v>
      </c>
      <c r="M9" s="29" t="s">
        <v>74</v>
      </c>
      <c r="O9" s="30"/>
      <c r="P9" s="29" t="s">
        <v>27</v>
      </c>
      <c r="Q9" s="29" t="s">
        <v>28</v>
      </c>
      <c r="R9" s="29" t="s">
        <v>73</v>
      </c>
      <c r="S9" s="29" t="s">
        <v>70</v>
      </c>
      <c r="T9" s="29" t="s">
        <v>74</v>
      </c>
    </row>
    <row r="10" customFormat="false" ht="15" hidden="false" customHeight="false" outlineLevel="0" collapsed="false">
      <c r="A10" s="30" t="s">
        <v>75</v>
      </c>
      <c r="B10" s="30" t="n">
        <v>1</v>
      </c>
      <c r="C10" s="30" t="n">
        <v>1.4</v>
      </c>
      <c r="D10" s="30" t="n">
        <f aca="false">((C10-B10)/6)*(SIN(B10)+SIN(C10)+4*SIN((B10+C10)/2))</f>
        <v>0.370338470577684</v>
      </c>
      <c r="E10" s="49" t="n">
        <f aca="false">ABS(D11+D12-D10)/15</f>
        <v>2.06774856004177E-007</v>
      </c>
      <c r="F10" s="49" t="str">
        <f aca="false">IF(E10&lt;A7,"menor-Fin","mayor-Continue")</f>
        <v>menor-Fin</v>
      </c>
      <c r="H10" s="30" t="s">
        <v>75</v>
      </c>
      <c r="I10" s="30" t="n">
        <f aca="false">I7</f>
        <v>0</v>
      </c>
      <c r="J10" s="30" t="n">
        <f aca="false">J7</f>
        <v>1.2</v>
      </c>
      <c r="K10" s="30" t="n">
        <f aca="false">((J10-I10)/6)*((I10*EXP(I10))+(J10*EXP(J10))+4*(((I10+J10)/2)*EXP((I10+J10)/2)))</f>
        <v>1.67144508564422</v>
      </c>
      <c r="L10" s="49" t="n">
        <f aca="false">ABS(K11+K12-K10)/15</f>
        <v>0.000462441462889792</v>
      </c>
      <c r="M10" s="49" t="str">
        <f aca="false">IF(L10&lt;H7,"menor-Fin","mayor-Continue")</f>
        <v>menor-Fin</v>
      </c>
      <c r="O10" s="30" t="s">
        <v>75</v>
      </c>
      <c r="P10" s="30" t="n">
        <f aca="false">P7</f>
        <v>-1</v>
      </c>
      <c r="Q10" s="30" t="n">
        <f aca="false">Q7</f>
        <v>1</v>
      </c>
      <c r="R10" s="30" t="e">
        <f aca="false">((Q10-P10)/6)*(SIN(P10)/P10+SIN(Q10)/Q10+4*(SIN((P10+Q10)/2)/(((P10+Q10)/2))))</f>
        <v>#DIV/0!</v>
      </c>
      <c r="S10" s="49" t="e">
        <f aca="false">ABS(R11+R12-R10)/15</f>
        <v>#DIV/0!</v>
      </c>
      <c r="T10" s="49" t="e">
        <f aca="false">IF(S10&lt;O7,"menor-Fin","mayor-Continue")</f>
        <v>#DIV/0!</v>
      </c>
    </row>
    <row r="11" customFormat="false" ht="15" hidden="false" customHeight="false" outlineLevel="0" collapsed="false">
      <c r="A11" s="30" t="s">
        <v>76</v>
      </c>
      <c r="B11" s="30" t="n">
        <v>1</v>
      </c>
      <c r="C11" s="30" t="n">
        <v>1.2</v>
      </c>
      <c r="D11" s="30" t="n">
        <f aca="false">((C11-B11)/6)*(SIN(B11)+SIN(C11)+4*SIN((B11+C11)/2))</f>
        <v>0.177944650367362</v>
      </c>
      <c r="E11" s="49"/>
      <c r="F11" s="49"/>
      <c r="H11" s="30" t="s">
        <v>76</v>
      </c>
      <c r="I11" s="30" t="n">
        <f aca="false">I7</f>
        <v>0</v>
      </c>
      <c r="J11" s="30" t="n">
        <f aca="false">K7</f>
        <v>0.6</v>
      </c>
      <c r="K11" s="30" t="n">
        <f aca="false">((J11-I11)/6)*((I11*EXP(I11))+(J11*EXP(J11))+4*(((I11+J11)/2)*EXP((I11+J11)/2)))</f>
        <v>0.271310184932551</v>
      </c>
      <c r="L11" s="49"/>
      <c r="M11" s="49"/>
      <c r="O11" s="30" t="s">
        <v>76</v>
      </c>
      <c r="P11" s="30" t="n">
        <f aca="false">P7</f>
        <v>-1</v>
      </c>
      <c r="Q11" s="30" t="n">
        <f aca="false">R7</f>
        <v>0</v>
      </c>
      <c r="R11" s="30" t="e">
        <f aca="false">((Q11-P11)/6)*(SIN(P11)/P11+SIN(Q11)/Q11+4*(SIN((P11+Q11)/2)/(((P11+Q11)/2))))</f>
        <v>#DIV/0!</v>
      </c>
      <c r="S11" s="49"/>
      <c r="T11" s="49"/>
    </row>
    <row r="12" customFormat="false" ht="15" hidden="false" customHeight="false" outlineLevel="0" collapsed="false">
      <c r="A12" s="30" t="s">
        <v>77</v>
      </c>
      <c r="B12" s="30" t="n">
        <v>1.2</v>
      </c>
      <c r="C12" s="30" t="n">
        <v>1.4</v>
      </c>
      <c r="D12" s="30" t="n">
        <f aca="false">((C12-B12)/6)*(SIN(B12)+SIN(C12)+4*SIN((B12+C12)/2))</f>
        <v>0.192390718587482</v>
      </c>
      <c r="E12" s="49"/>
      <c r="F12" s="49"/>
      <c r="H12" s="30" t="s">
        <v>77</v>
      </c>
      <c r="I12" s="30" t="n">
        <f aca="false">K7</f>
        <v>0.6</v>
      </c>
      <c r="J12" s="30" t="n">
        <f aca="false">J7</f>
        <v>1.2</v>
      </c>
      <c r="K12" s="30" t="n">
        <f aca="false">((J12-I12)/6)*((I12*EXP(I12))+(J12*EXP(J12))+4*(((I12+J12)/2)*EXP((I12+J12)/2)))</f>
        <v>1.39319827876832</v>
      </c>
      <c r="L12" s="49"/>
      <c r="M12" s="49"/>
      <c r="O12" s="30" t="s">
        <v>77</v>
      </c>
      <c r="P12" s="30" t="n">
        <f aca="false">R7</f>
        <v>0</v>
      </c>
      <c r="Q12" s="30" t="n">
        <f aca="false">Q7</f>
        <v>1</v>
      </c>
      <c r="R12" s="30" t="e">
        <f aca="false">((Q12-P12)/6)*(SIN(P12)/P12+SIN(Q12)/Q12+4*(SIN((P12+Q12)/2)/(((P12+Q12)/2))))</f>
        <v>#DIV/0!</v>
      </c>
      <c r="S12" s="49"/>
      <c r="T12" s="49"/>
    </row>
    <row r="14" customFormat="false" ht="15" hidden="false" customHeight="false" outlineLevel="0" collapsed="false">
      <c r="B14" s="29" t="s">
        <v>78</v>
      </c>
      <c r="C14" s="48" t="n">
        <f aca="false">(16*(D11+D12)-D10)/15</f>
        <v>0.370335162179988</v>
      </c>
      <c r="I14" s="29" t="s">
        <v>78</v>
      </c>
      <c r="J14" s="48" t="n">
        <f aca="false">(16*(K11+K12)-K10)/15</f>
        <v>1.66404602223798</v>
      </c>
      <c r="P14" s="29" t="s">
        <v>78</v>
      </c>
      <c r="Q14" s="48" t="e">
        <f aca="false">(16*(R11+R12)-R10)/15</f>
        <v>#DIV/0!</v>
      </c>
    </row>
    <row r="21" customFormat="false" ht="15" hidden="false" customHeight="false" outlineLevel="0" collapsed="false">
      <c r="A21" s="29" t="s">
        <v>70</v>
      </c>
      <c r="B21" s="29" t="s">
        <v>27</v>
      </c>
      <c r="C21" s="29" t="s">
        <v>28</v>
      </c>
      <c r="D21" s="29" t="s">
        <v>71</v>
      </c>
      <c r="H21" s="29" t="s">
        <v>70</v>
      </c>
      <c r="I21" s="29" t="s">
        <v>27</v>
      </c>
      <c r="J21" s="29" t="s">
        <v>28</v>
      </c>
      <c r="K21" s="29" t="s">
        <v>71</v>
      </c>
      <c r="O21" s="29" t="s">
        <v>70</v>
      </c>
      <c r="P21" s="29" t="s">
        <v>27</v>
      </c>
      <c r="Q21" s="29" t="s">
        <v>28</v>
      </c>
      <c r="R21" s="29" t="s">
        <v>71</v>
      </c>
    </row>
    <row r="22" customFormat="false" ht="15" hidden="false" customHeight="false" outlineLevel="0" collapsed="false">
      <c r="A22" s="30" t="n">
        <f aca="false">10^(-3)</f>
        <v>0.001</v>
      </c>
      <c r="B22" s="30" t="n">
        <v>2</v>
      </c>
      <c r="C22" s="30" t="n">
        <v>3</v>
      </c>
      <c r="D22" s="30" t="n">
        <f aca="false">(B22+C22)/2</f>
        <v>2.5</v>
      </c>
      <c r="H22" s="30" t="n">
        <f aca="false">10^(-3)</f>
        <v>0.001</v>
      </c>
      <c r="I22" s="30" t="n">
        <v>0</v>
      </c>
      <c r="J22" s="30" t="n">
        <f aca="false">PI()</f>
        <v>3.14159265358979</v>
      </c>
      <c r="K22" s="30" t="n">
        <f aca="false">(I22+J22)/2</f>
        <v>1.5707963267949</v>
      </c>
      <c r="O22" s="30" t="n">
        <f aca="false">10^(-3)</f>
        <v>0.001</v>
      </c>
      <c r="P22" s="30" t="n">
        <v>0</v>
      </c>
      <c r="Q22" s="30" t="n">
        <f aca="false">PI()</f>
        <v>3.14159265358979</v>
      </c>
      <c r="R22" s="30" t="n">
        <f aca="false">(P22+Q22)/2</f>
        <v>1.5707963267949</v>
      </c>
    </row>
    <row r="24" customFormat="false" ht="15" hidden="false" customHeight="false" outlineLevel="0" collapsed="false">
      <c r="A24" s="48"/>
      <c r="B24" s="29" t="s">
        <v>27</v>
      </c>
      <c r="C24" s="29" t="s">
        <v>28</v>
      </c>
      <c r="D24" s="29" t="s">
        <v>73</v>
      </c>
      <c r="E24" s="29" t="s">
        <v>70</v>
      </c>
      <c r="F24" s="29" t="s">
        <v>74</v>
      </c>
      <c r="H24" s="48"/>
      <c r="I24" s="29" t="s">
        <v>27</v>
      </c>
      <c r="J24" s="29" t="s">
        <v>28</v>
      </c>
      <c r="K24" s="29" t="s">
        <v>73</v>
      </c>
      <c r="L24" s="29" t="s">
        <v>70</v>
      </c>
      <c r="M24" s="29" t="s">
        <v>74</v>
      </c>
      <c r="O24" s="48"/>
      <c r="P24" s="29" t="s">
        <v>27</v>
      </c>
      <c r="Q24" s="29" t="s">
        <v>28</v>
      </c>
      <c r="R24" s="29" t="s">
        <v>73</v>
      </c>
      <c r="S24" s="29" t="s">
        <v>70</v>
      </c>
      <c r="T24" s="29" t="s">
        <v>74</v>
      </c>
    </row>
    <row r="25" customFormat="false" ht="15" hidden="false" customHeight="false" outlineLevel="0" collapsed="false">
      <c r="A25" s="30" t="s">
        <v>75</v>
      </c>
      <c r="B25" s="30" t="n">
        <f aca="false">B22</f>
        <v>2</v>
      </c>
      <c r="C25" s="30" t="n">
        <f aca="false">C22</f>
        <v>3</v>
      </c>
      <c r="D25" s="30" t="n">
        <f aca="false">((C25-B25)/6)*((B25^2*LN(B25))+(C25^2*LN(C25))+4*(((B25+C25)/2)^2*LN((B25+C25)/2)))</f>
        <v>5.92789460285111</v>
      </c>
      <c r="E25" s="49" t="n">
        <f aca="false">ABS(D26+D27-D25)/15</f>
        <v>7.01495067273091E-006</v>
      </c>
      <c r="F25" s="49" t="str">
        <f aca="false">IF(E25&lt;A22,"menor-Fin","mayor-Continue")</f>
        <v>menor-Fin</v>
      </c>
      <c r="H25" s="30" t="s">
        <v>75</v>
      </c>
      <c r="I25" s="30" t="n">
        <f aca="false">I22</f>
        <v>0</v>
      </c>
      <c r="J25" s="30" t="n">
        <f aca="false">J22</f>
        <v>3.14159265358979</v>
      </c>
      <c r="K25" s="30" t="n">
        <f aca="false">((J25-I25)/6)*((I25^2*SIN(I25))+(J25^2*SIN(J25))+4*(((I25+J25)/2)^2*SIN((I25+J25)/2)))</f>
        <v>5.16771278004997</v>
      </c>
      <c r="L25" s="49" t="n">
        <f aca="false">ABS(K26+K27-K25)/15</f>
        <v>0.0461247568306448</v>
      </c>
      <c r="M25" s="49" t="str">
        <f aca="false">IF(L25&lt;H22,"menor-Fin","mayor-Continue")</f>
        <v>mayor-Continue</v>
      </c>
      <c r="O25" s="30" t="s">
        <v>75</v>
      </c>
      <c r="P25" s="30" t="n">
        <f aca="false">P22</f>
        <v>0</v>
      </c>
      <c r="Q25" s="30" t="n">
        <f aca="false">Q22</f>
        <v>3.14159265358979</v>
      </c>
      <c r="R25" s="30" t="n">
        <f aca="false">((Q25-P25)/6)*((1/SQRT(P25^2+1))+(1/SQRT(Q25^2+1))+4*(1/SQRT(((P25+Q25)/2)^2+1)))</f>
        <v>1.8071653386881</v>
      </c>
      <c r="S25" s="49" t="n">
        <f aca="false">ABS(R26+R27-R25)/15</f>
        <v>0.00319392654678133</v>
      </c>
      <c r="T25" s="49" t="str">
        <f aca="false">IF(S25&lt;O22,"menor-Fin","mayor-Continue")</f>
        <v>mayor-Continue</v>
      </c>
    </row>
    <row r="26" customFormat="false" ht="15" hidden="false" customHeight="false" outlineLevel="0" collapsed="false">
      <c r="A26" s="30" t="s">
        <v>76</v>
      </c>
      <c r="B26" s="30" t="n">
        <f aca="false">B22</f>
        <v>2</v>
      </c>
      <c r="C26" s="30" t="n">
        <f aca="false">D22</f>
        <v>2.5</v>
      </c>
      <c r="D26" s="30" t="n">
        <f aca="false">((C26-B26)/6)*((B26^2*LN(B26))+(C26^2*LN(C26))+4*(((B26+C26)/2)^2*LN((B26+C26)/2)))</f>
        <v>2.07672855623616</v>
      </c>
      <c r="E26" s="49"/>
      <c r="F26" s="49"/>
      <c r="H26" s="30" t="s">
        <v>76</v>
      </c>
      <c r="I26" s="30" t="n">
        <f aca="false">I22</f>
        <v>0</v>
      </c>
      <c r="J26" s="30" t="n">
        <f aca="false">K22</f>
        <v>1.5707963267949</v>
      </c>
      <c r="K26" s="30" t="n">
        <f aca="false">((J26-I26)/6)*((I26^2*SIN(I26))+(J26^2*SIN(J26))+4*(((I26+J26)/2)^2*SIN((I26+J26)/2)))</f>
        <v>1.10272969125596</v>
      </c>
      <c r="L26" s="49"/>
      <c r="M26" s="49"/>
      <c r="O26" s="30" t="s">
        <v>76</v>
      </c>
      <c r="P26" s="30" t="n">
        <f aca="false">P22</f>
        <v>0</v>
      </c>
      <c r="Q26" s="30" t="n">
        <f aca="false">R22</f>
        <v>1.5707963267949</v>
      </c>
      <c r="R26" s="30" t="n">
        <f aca="false">((Q26-P26)/6)*((1/SQRT(P26^2+1))+(1/SQRT(Q26^2+1))+4*(1/SQRT(((P26+Q26)/2)^2+1)))</f>
        <v>1.22595042226242</v>
      </c>
      <c r="S26" s="49"/>
      <c r="T26" s="49"/>
    </row>
    <row r="27" customFormat="false" ht="15" hidden="false" customHeight="false" outlineLevel="0" collapsed="false">
      <c r="A27" s="30" t="s">
        <v>77</v>
      </c>
      <c r="B27" s="30" t="n">
        <f aca="false">D22</f>
        <v>2.5</v>
      </c>
      <c r="C27" s="30" t="n">
        <f aca="false">C22</f>
        <v>3</v>
      </c>
      <c r="D27" s="30" t="n">
        <f aca="false">((C27-B27)/6)*((B27^2*LN(B27))+(C27^2*LN(C27))+4*(((B27+C27)/2)^2*LN((B27+C27)/2)))</f>
        <v>3.85127127087504</v>
      </c>
      <c r="E27" s="49"/>
      <c r="F27" s="49"/>
      <c r="H27" s="30" t="s">
        <v>77</v>
      </c>
      <c r="I27" s="30" t="n">
        <f aca="false">K22</f>
        <v>1.5707963267949</v>
      </c>
      <c r="J27" s="30" t="n">
        <f aca="false">J22</f>
        <v>3.14159265358979</v>
      </c>
      <c r="K27" s="30" t="n">
        <f aca="false">((J27-I27)/6)*((I27^2*SIN(I27))+(J27^2*SIN(J27))+4*(((I27+J27)/2)^2*SIN((I27+J27)/2)))</f>
        <v>4.75685444125368</v>
      </c>
      <c r="L27" s="49"/>
      <c r="M27" s="49"/>
      <c r="O27" s="30" t="s">
        <v>77</v>
      </c>
      <c r="P27" s="30" t="n">
        <f aca="false">R22</f>
        <v>1.5707963267949</v>
      </c>
      <c r="Q27" s="30" t="n">
        <f aca="false">Q22</f>
        <v>3.14159265358979</v>
      </c>
      <c r="R27" s="30" t="n">
        <f aca="false">((Q27-P27)/6)*((1/SQRT(P27^2+1))+(1/SQRT(Q27^2+1))+4*(1/SQRT(((P27+Q27)/2)^2+1)))</f>
        <v>0.629123814627406</v>
      </c>
      <c r="S27" s="49"/>
      <c r="T27" s="49"/>
    </row>
    <row r="29" customFormat="false" ht="15" hidden="false" customHeight="false" outlineLevel="0" collapsed="false">
      <c r="B29" s="29" t="s">
        <v>78</v>
      </c>
      <c r="C29" s="48" t="n">
        <f aca="false">(16*(D26+D27)-D25)/15</f>
        <v>5.92800684206187</v>
      </c>
      <c r="I29" s="29" t="s">
        <v>78</v>
      </c>
      <c r="J29" s="48" t="n">
        <f aca="false">(16*(K26+K27)-K25)/15</f>
        <v>5.90570888934029</v>
      </c>
      <c r="P29" s="29" t="s">
        <v>78</v>
      </c>
      <c r="Q29" s="48" t="n">
        <f aca="false">(16*(R26+R27)-R25)/15</f>
        <v>1.85826816343661</v>
      </c>
    </row>
  </sheetData>
  <mergeCells count="12">
    <mergeCell ref="E10:E12"/>
    <mergeCell ref="F10:F12"/>
    <mergeCell ref="L10:L12"/>
    <mergeCell ref="M10:M12"/>
    <mergeCell ref="S10:S12"/>
    <mergeCell ref="T10:T12"/>
    <mergeCell ref="E25:E27"/>
    <mergeCell ref="F25:F27"/>
    <mergeCell ref="L25:L27"/>
    <mergeCell ref="M25:M27"/>
    <mergeCell ref="S25:S27"/>
    <mergeCell ref="T25:T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LibreOffice/6.3.6.2$Linux_X86_64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2020-06-18T04:10:24Z</dcterms:created>
  <dc:creator>HP Pavilion X360</dc:creator>
  <dc:description/>
  <dc:language>es-SV</dc:language>
  <cp:lastModifiedBy/>
  <dcterms:modified xsi:type="dcterms:W3CDTF">2020-06-19T16:31:15Z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