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defaultThemeVersion="124226"/>
  <mc:AlternateContent xmlns:mc="http://schemas.openxmlformats.org/markup-compatibility/2006">
    <mc:Choice Requires="x15">
      <x15ac:absPath xmlns:x15ac="http://schemas.microsoft.com/office/spreadsheetml/2010/11/ac" url="G:\Documents\Christophe\Coursera\Inference_stat\"/>
    </mc:Choice>
  </mc:AlternateContent>
  <xr:revisionPtr revIDLastSave="0" documentId="13_ncr:1_{1DA4BAB6-D449-41BB-A254-F628DB15E817}" xr6:coauthVersionLast="45" xr6:coauthVersionMax="45" xr10:uidLastSave="{00000000-0000-0000-0000-000000000000}"/>
  <bookViews>
    <workbookView xWindow="-120" yWindow="-120" windowWidth="25440" windowHeight="15390" xr2:uid="{00000000-000D-0000-FFFF-FFFF00000000}"/>
  </bookViews>
  <sheets>
    <sheet name="Effect Size Tree" sheetId="1" r:id="rId1"/>
    <sheet name="Generalized Eta Square" sheetId="3" r:id="rId2"/>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S20" i="1" l="1"/>
  <c r="S19" i="1"/>
  <c r="BB15" i="3" l="1"/>
  <c r="U5" i="1" l="1"/>
  <c r="D19" i="1" l="1"/>
  <c r="L15" i="3" l="1"/>
  <c r="K13" i="3"/>
  <c r="D18" i="1" l="1"/>
  <c r="W19" i="3" l="1"/>
  <c r="W21" i="3"/>
  <c r="X21" i="3"/>
  <c r="Y21" i="3"/>
  <c r="X19" i="3"/>
  <c r="W17" i="3"/>
  <c r="L17" i="3"/>
  <c r="AJ19" i="3" l="1"/>
  <c r="AL19" i="3"/>
  <c r="AL15" i="3"/>
  <c r="AK19" i="3"/>
  <c r="AJ15" i="3"/>
  <c r="AK15" i="3"/>
  <c r="S21" i="1" l="1"/>
  <c r="U22" i="1" l="1"/>
  <c r="BD15" i="3" l="1"/>
  <c r="K17" i="3"/>
  <c r="AZ15" i="3"/>
  <c r="AX15" i="3"/>
  <c r="BO15" i="3"/>
  <c r="BO13" i="3"/>
  <c r="BO17" i="3"/>
  <c r="BT13" i="3" l="1"/>
  <c r="AK13" i="3"/>
  <c r="AL13" i="3"/>
  <c r="BA17" i="3"/>
  <c r="BA13" i="3"/>
  <c r="BU15" i="3"/>
  <c r="BT15" i="3"/>
  <c r="BS15" i="3"/>
  <c r="BR15" i="3"/>
  <c r="BQ15" i="3"/>
  <c r="BP15" i="3"/>
  <c r="BU17" i="3"/>
  <c r="BT17" i="3"/>
  <c r="BS17" i="3"/>
  <c r="BU13" i="3"/>
  <c r="BS13" i="3"/>
  <c r="BP17" i="3"/>
  <c r="BQ17" i="3"/>
  <c r="BQ13" i="3"/>
  <c r="BP13" i="3"/>
  <c r="BR17" i="3"/>
  <c r="BR13" i="3"/>
  <c r="BC15" i="3"/>
  <c r="BA15" i="3"/>
  <c r="AY15" i="3"/>
  <c r="BB13" i="3"/>
  <c r="BD13" i="3"/>
  <c r="AZ13" i="3"/>
  <c r="BD17" i="3"/>
  <c r="BB17" i="3"/>
  <c r="AZ17" i="3"/>
  <c r="BC17" i="3"/>
  <c r="BC13" i="3"/>
  <c r="AX17" i="3"/>
  <c r="AX13" i="3"/>
  <c r="AY17" i="3"/>
  <c r="AY13" i="3"/>
  <c r="AL17" i="3"/>
  <c r="AJ17" i="3"/>
  <c r="AK17" i="3"/>
  <c r="AJ13" i="3"/>
  <c r="Y19" i="3"/>
  <c r="Y17" i="3"/>
  <c r="X17" i="3"/>
  <c r="Y15" i="3"/>
  <c r="X15" i="3"/>
  <c r="W15" i="3"/>
  <c r="K15" i="3"/>
  <c r="K11" i="3"/>
  <c r="T11" i="1" l="1"/>
  <c r="U19" i="1"/>
  <c r="U21" i="1" s="1"/>
  <c r="M32" i="1" l="1"/>
  <c r="J32" i="1"/>
  <c r="D20" i="1"/>
  <c r="R15" i="1"/>
  <c r="M30" i="1"/>
  <c r="J30" i="1"/>
  <c r="S22" i="1"/>
  <c r="S23" i="1" s="1"/>
  <c r="T12" i="1"/>
  <c r="H30" i="1" l="1"/>
  <c r="H34" i="1" s="1"/>
  <c r="R5" i="1"/>
  <c r="R7" i="1" s="1"/>
  <c r="T10" i="1"/>
  <c r="U20" i="1"/>
  <c r="N30" i="1"/>
  <c r="N34" i="1" s="1"/>
  <c r="V13" i="1" l="1"/>
  <c r="V14" i="1" s="1"/>
  <c r="T13" i="1"/>
  <c r="V10" i="1"/>
  <c r="P15" i="1"/>
  <c r="T15" i="1" s="1"/>
  <c r="T14" i="1"/>
  <c r="V16" i="1"/>
  <c r="N32" i="1"/>
  <c r="H32" i="1"/>
</calcChain>
</file>

<file path=xl/sharedStrings.xml><?xml version="1.0" encoding="utf-8"?>
<sst xmlns="http://schemas.openxmlformats.org/spreadsheetml/2006/main" count="480" uniqueCount="158">
  <si>
    <t>F</t>
  </si>
  <si>
    <t>df effect</t>
  </si>
  <si>
    <t>df error</t>
  </si>
  <si>
    <t>n pairs</t>
  </si>
  <si>
    <t>Mean group 1</t>
  </si>
  <si>
    <t>Mean group 2</t>
  </si>
  <si>
    <t>SD group 1</t>
  </si>
  <si>
    <t>SD group 2</t>
  </si>
  <si>
    <t>r</t>
  </si>
  <si>
    <t>CL effect size</t>
  </si>
  <si>
    <t>Total N</t>
  </si>
  <si>
    <t>n group 1</t>
  </si>
  <si>
    <t>n group 2</t>
  </si>
  <si>
    <t>Cohen's d</t>
  </si>
  <si>
    <r>
      <t>Hedges g</t>
    </r>
    <r>
      <rPr>
        <b/>
        <vertAlign val="subscript"/>
        <sz val="11"/>
        <rFont val="Calibri"/>
        <family val="2"/>
      </rPr>
      <t>s</t>
    </r>
    <r>
      <rPr>
        <b/>
        <sz val="11"/>
        <rFont val="Calibri"/>
        <family val="2"/>
      </rPr>
      <t xml:space="preserve"> =</t>
    </r>
  </si>
  <si>
    <r>
      <t>Cohen's d</t>
    </r>
    <r>
      <rPr>
        <b/>
        <vertAlign val="subscript"/>
        <sz val="11"/>
        <rFont val="Calibri"/>
        <family val="2"/>
        <scheme val="minor"/>
      </rPr>
      <t>s</t>
    </r>
  </si>
  <si>
    <r>
      <t>Cohen's d</t>
    </r>
    <r>
      <rPr>
        <b/>
        <vertAlign val="subscript"/>
        <sz val="11"/>
        <rFont val="Calibri"/>
        <family val="2"/>
        <scheme val="minor"/>
      </rPr>
      <t>z</t>
    </r>
  </si>
  <si>
    <r>
      <t>Hedges's g</t>
    </r>
    <r>
      <rPr>
        <b/>
        <vertAlign val="subscript"/>
        <sz val="11"/>
        <rFont val="Calibri"/>
        <family val="2"/>
        <scheme val="minor"/>
      </rPr>
      <t>s</t>
    </r>
  </si>
  <si>
    <r>
      <t>Cohen's d</t>
    </r>
    <r>
      <rPr>
        <b/>
        <vertAlign val="subscript"/>
        <sz val="11"/>
        <rFont val="Calibri"/>
        <family val="2"/>
      </rPr>
      <t>s</t>
    </r>
    <r>
      <rPr>
        <b/>
        <sz val="11"/>
        <rFont val="Calibri"/>
        <family val="2"/>
      </rPr>
      <t xml:space="preserve"> =</t>
    </r>
  </si>
  <si>
    <r>
      <t>Cohen's d</t>
    </r>
    <r>
      <rPr>
        <b/>
        <vertAlign val="subscript"/>
        <sz val="11"/>
        <rFont val="Calibri"/>
        <family val="2"/>
        <scheme val="minor"/>
      </rPr>
      <t>s</t>
    </r>
    <r>
      <rPr>
        <b/>
        <sz val="11"/>
        <rFont val="Calibri"/>
        <family val="2"/>
        <scheme val="minor"/>
      </rPr>
      <t xml:space="preserve"> ≈</t>
    </r>
  </si>
  <si>
    <r>
      <t>Hedges g</t>
    </r>
    <r>
      <rPr>
        <b/>
        <vertAlign val="subscript"/>
        <sz val="11"/>
        <rFont val="Calibri"/>
        <family val="2"/>
      </rPr>
      <t>s</t>
    </r>
    <r>
      <rPr>
        <b/>
        <sz val="11"/>
        <rFont val="Calibri"/>
        <family val="2"/>
      </rPr>
      <t xml:space="preserve"> ≈</t>
    </r>
  </si>
  <si>
    <r>
      <rPr>
        <b/>
        <i/>
        <sz val="11"/>
        <rFont val="Calibri"/>
        <family val="2"/>
        <scheme val="minor"/>
      </rPr>
      <t>t</t>
    </r>
    <r>
      <rPr>
        <b/>
        <sz val="11"/>
        <rFont val="Calibri"/>
        <family val="2"/>
        <scheme val="minor"/>
      </rPr>
      <t>-value</t>
    </r>
  </si>
  <si>
    <r>
      <t>d</t>
    </r>
    <r>
      <rPr>
        <b/>
        <vertAlign val="subscript"/>
        <sz val="11"/>
        <rFont val="Calibri"/>
        <family val="2"/>
        <scheme val="minor"/>
      </rPr>
      <t>s</t>
    </r>
    <r>
      <rPr>
        <b/>
        <sz val="11"/>
        <rFont val="Calibri"/>
        <family val="2"/>
        <scheme val="minor"/>
      </rPr>
      <t xml:space="preserve"> from </t>
    </r>
    <r>
      <rPr>
        <b/>
        <i/>
        <sz val="11"/>
        <rFont val="Calibri"/>
        <family val="2"/>
        <scheme val="minor"/>
      </rPr>
      <t>t</t>
    </r>
    <r>
      <rPr>
        <b/>
        <sz val="11"/>
        <rFont val="Calibri"/>
        <family val="2"/>
        <scheme val="minor"/>
      </rPr>
      <t xml:space="preserve"> for independent samples</t>
    </r>
  </si>
  <si>
    <r>
      <rPr>
        <b/>
        <i/>
        <sz val="11"/>
        <rFont val="Calibri"/>
        <family val="2"/>
        <scheme val="minor"/>
      </rPr>
      <t>d</t>
    </r>
    <r>
      <rPr>
        <b/>
        <i/>
        <vertAlign val="subscript"/>
        <sz val="11"/>
        <rFont val="Calibri"/>
        <family val="2"/>
        <scheme val="minor"/>
      </rPr>
      <t>z</t>
    </r>
    <r>
      <rPr>
        <b/>
        <sz val="11"/>
        <rFont val="Calibri"/>
        <family val="2"/>
        <scheme val="minor"/>
      </rPr>
      <t xml:space="preserve"> from </t>
    </r>
    <r>
      <rPr>
        <b/>
        <i/>
        <sz val="11"/>
        <rFont val="Calibri"/>
        <family val="2"/>
        <scheme val="minor"/>
      </rPr>
      <t>t</t>
    </r>
    <r>
      <rPr>
        <b/>
        <sz val="11"/>
        <rFont val="Calibri"/>
        <family val="2"/>
        <scheme val="minor"/>
      </rPr>
      <t xml:space="preserve"> for correlated samples</t>
    </r>
  </si>
  <si>
    <r>
      <t>Cohen's d</t>
    </r>
    <r>
      <rPr>
        <b/>
        <vertAlign val="subscript"/>
        <sz val="11"/>
        <rFont val="Calibri"/>
        <family val="2"/>
        <scheme val="minor"/>
      </rPr>
      <t>av</t>
    </r>
  </si>
  <si>
    <t>CL ≈</t>
  </si>
  <si>
    <t>Mean 1</t>
  </si>
  <si>
    <t>Mean 2</t>
  </si>
  <si>
    <t>SD 1</t>
  </si>
  <si>
    <t>SD 2</t>
  </si>
  <si>
    <t>Difference</t>
  </si>
  <si>
    <t>M</t>
  </si>
  <si>
    <t>SD</t>
  </si>
  <si>
    <t>Group 1</t>
  </si>
  <si>
    <t>Group 2</t>
  </si>
  <si>
    <t>Data for two groups of observations used as the basis for the example results.</t>
  </si>
  <si>
    <r>
      <t>Hedges g</t>
    </r>
    <r>
      <rPr>
        <b/>
        <vertAlign val="subscript"/>
        <sz val="11"/>
        <rFont val="Calibri"/>
        <family val="2"/>
      </rPr>
      <t>av</t>
    </r>
  </si>
  <si>
    <r>
      <t>M</t>
    </r>
    <r>
      <rPr>
        <b/>
        <vertAlign val="subscript"/>
        <sz val="11"/>
        <rFont val="Calibri"/>
        <family val="2"/>
        <scheme val="minor"/>
      </rPr>
      <t>diff</t>
    </r>
  </si>
  <si>
    <r>
      <t>S</t>
    </r>
    <r>
      <rPr>
        <b/>
        <vertAlign val="subscript"/>
        <sz val="11"/>
        <rFont val="Calibri"/>
        <family val="2"/>
        <scheme val="minor"/>
      </rPr>
      <t>diff</t>
    </r>
  </si>
  <si>
    <r>
      <t>SE</t>
    </r>
    <r>
      <rPr>
        <b/>
        <vertAlign val="subscript"/>
        <sz val="11"/>
        <rFont val="Calibri"/>
        <family val="2"/>
        <scheme val="minor"/>
      </rPr>
      <t>diff</t>
    </r>
  </si>
  <si>
    <r>
      <t>95% CI M</t>
    </r>
    <r>
      <rPr>
        <b/>
        <vertAlign val="subscript"/>
        <sz val="11"/>
        <rFont val="Calibri"/>
        <family val="2"/>
        <scheme val="minor"/>
      </rPr>
      <t>diff</t>
    </r>
    <r>
      <rPr>
        <b/>
        <sz val="11"/>
        <rFont val="Calibri"/>
        <family val="2"/>
        <scheme val="minor"/>
      </rPr>
      <t xml:space="preserve"> [Low; High]</t>
    </r>
  </si>
  <si>
    <t>t</t>
  </si>
  <si>
    <t>p</t>
  </si>
  <si>
    <t>df</t>
  </si>
  <si>
    <t>Independent Samples</t>
  </si>
  <si>
    <t>Correlated (or Dependent) Samples</t>
  </si>
  <si>
    <r>
      <t>SS</t>
    </r>
    <r>
      <rPr>
        <b/>
        <i/>
        <vertAlign val="subscript"/>
        <sz val="11"/>
        <rFont val="Calibri"/>
        <family val="2"/>
      </rPr>
      <t>PA</t>
    </r>
  </si>
  <si>
    <r>
      <t>SS</t>
    </r>
    <r>
      <rPr>
        <b/>
        <i/>
        <vertAlign val="subscript"/>
        <sz val="11"/>
        <rFont val="Calibri"/>
        <family val="2"/>
      </rPr>
      <t>s/A</t>
    </r>
  </si>
  <si>
    <r>
      <t>SS</t>
    </r>
    <r>
      <rPr>
        <b/>
        <i/>
        <vertAlign val="subscript"/>
        <sz val="11"/>
        <rFont val="Calibri"/>
        <family val="2"/>
      </rPr>
      <t>Ps/A</t>
    </r>
  </si>
  <si>
    <r>
      <t>η</t>
    </r>
    <r>
      <rPr>
        <b/>
        <i/>
        <vertAlign val="subscript"/>
        <sz val="11"/>
        <rFont val="Calibri"/>
        <family val="2"/>
      </rPr>
      <t>G</t>
    </r>
    <r>
      <rPr>
        <b/>
        <i/>
        <sz val="11"/>
        <rFont val="Calibri"/>
        <family val="2"/>
      </rPr>
      <t>²</t>
    </r>
  </si>
  <si>
    <t>F-ratio</t>
  </si>
  <si>
    <r>
      <t>MS</t>
    </r>
    <r>
      <rPr>
        <b/>
        <i/>
        <vertAlign val="subscript"/>
        <sz val="11"/>
        <rFont val="Calibri"/>
        <family val="2"/>
      </rPr>
      <t>PA</t>
    </r>
  </si>
  <si>
    <r>
      <t>MS</t>
    </r>
    <r>
      <rPr>
        <b/>
        <i/>
        <vertAlign val="subscript"/>
        <sz val="11"/>
        <rFont val="Calibri"/>
        <family val="2"/>
      </rPr>
      <t>Ps/A</t>
    </r>
  </si>
  <si>
    <r>
      <t>η</t>
    </r>
    <r>
      <rPr>
        <b/>
        <i/>
        <vertAlign val="subscript"/>
        <sz val="11"/>
        <rFont val="Calibri"/>
        <family val="2"/>
      </rPr>
      <t>p</t>
    </r>
    <r>
      <rPr>
        <b/>
        <i/>
        <sz val="11"/>
        <rFont val="Calibri"/>
        <family val="2"/>
      </rPr>
      <t>²</t>
    </r>
  </si>
  <si>
    <t>Tests of Within-Subjects Effects</t>
  </si>
  <si>
    <t>Measure: MEASURE_1</t>
  </si>
  <si>
    <t>Source</t>
  </si>
  <si>
    <t>Type III Sum of Squares</t>
  </si>
  <si>
    <t>Mean Square</t>
  </si>
  <si>
    <t>Sig.</t>
  </si>
  <si>
    <t>Sphericity Assumed</t>
  </si>
  <si>
    <t>Greenhouse-Geisser</t>
  </si>
  <si>
    <t>Huynh-Feldt</t>
  </si>
  <si>
    <t>Lower-bound</t>
  </si>
  <si>
    <t>Tests of Between-Subjects Effects</t>
  </si>
  <si>
    <t>Measure: MEASURE_1 
 Transformed Variable: Average</t>
  </si>
  <si>
    <t>Intercept</t>
  </si>
  <si>
    <t>Error</t>
  </si>
  <si>
    <r>
      <t>MS</t>
    </r>
    <r>
      <rPr>
        <b/>
        <i/>
        <vertAlign val="subscript"/>
        <sz val="11"/>
        <rFont val="Calibri"/>
        <family val="2"/>
      </rPr>
      <t>A</t>
    </r>
  </si>
  <si>
    <r>
      <t>SS</t>
    </r>
    <r>
      <rPr>
        <b/>
        <i/>
        <vertAlign val="subscript"/>
        <sz val="11"/>
        <rFont val="Calibri"/>
        <family val="2"/>
      </rPr>
      <t>A</t>
    </r>
  </si>
  <si>
    <r>
      <t>MS</t>
    </r>
    <r>
      <rPr>
        <b/>
        <i/>
        <vertAlign val="subscript"/>
        <sz val="11"/>
        <rFont val="Calibri"/>
        <family val="2"/>
      </rPr>
      <t>s/A</t>
    </r>
  </si>
  <si>
    <r>
      <t>SS</t>
    </r>
    <r>
      <rPr>
        <b/>
        <i/>
        <vertAlign val="subscript"/>
        <sz val="11"/>
        <rFont val="Calibri"/>
        <family val="2"/>
      </rPr>
      <t>P</t>
    </r>
  </si>
  <si>
    <r>
      <t>MS</t>
    </r>
    <r>
      <rPr>
        <b/>
        <i/>
        <vertAlign val="subscript"/>
        <sz val="11"/>
        <rFont val="Calibri"/>
        <family val="2"/>
      </rPr>
      <t>P</t>
    </r>
  </si>
  <si>
    <t>Partial Eta Squared</t>
  </si>
  <si>
    <t>Interaction</t>
  </si>
  <si>
    <t>Main Between</t>
  </si>
  <si>
    <t>Main Within</t>
  </si>
  <si>
    <r>
      <t>SS</t>
    </r>
    <r>
      <rPr>
        <b/>
        <i/>
        <vertAlign val="subscript"/>
        <sz val="11"/>
        <rFont val="Calibri"/>
        <family val="2"/>
      </rPr>
      <t>Ps</t>
    </r>
  </si>
  <si>
    <r>
      <t>MS</t>
    </r>
    <r>
      <rPr>
        <b/>
        <i/>
        <vertAlign val="subscript"/>
        <sz val="11"/>
        <rFont val="Calibri"/>
        <family val="2"/>
      </rPr>
      <t>Ps</t>
    </r>
  </si>
  <si>
    <r>
      <t>SS</t>
    </r>
    <r>
      <rPr>
        <b/>
        <i/>
        <vertAlign val="subscript"/>
        <sz val="11"/>
        <rFont val="Calibri"/>
        <family val="2"/>
      </rPr>
      <t>s</t>
    </r>
  </si>
  <si>
    <t>(A; between) X (P; within) Design</t>
  </si>
  <si>
    <r>
      <rPr>
        <b/>
        <sz val="11"/>
        <rFont val="Calibri"/>
        <family val="2"/>
        <scheme val="minor"/>
      </rPr>
      <t>η</t>
    </r>
    <r>
      <rPr>
        <b/>
        <vertAlign val="subscript"/>
        <sz val="11"/>
        <rFont val="Calibri"/>
        <family val="2"/>
        <scheme val="minor"/>
      </rPr>
      <t>G</t>
    </r>
    <r>
      <rPr>
        <b/>
        <sz val="11"/>
        <rFont val="Calibri"/>
        <family val="2"/>
        <scheme val="minor"/>
      </rPr>
      <t xml:space="preserve">² </t>
    </r>
    <r>
      <rPr>
        <b/>
        <sz val="11"/>
        <rFont val="Calibri"/>
        <family val="2"/>
      </rPr>
      <t>for (A; between) X (P; within)</t>
    </r>
  </si>
  <si>
    <t>(P; within) Design</t>
  </si>
  <si>
    <r>
      <rPr>
        <b/>
        <sz val="11"/>
        <rFont val="Calibri"/>
        <family val="2"/>
        <scheme val="minor"/>
      </rPr>
      <t>η</t>
    </r>
    <r>
      <rPr>
        <b/>
        <vertAlign val="subscript"/>
        <sz val="11"/>
        <rFont val="Calibri"/>
        <family val="2"/>
        <scheme val="minor"/>
      </rPr>
      <t>G</t>
    </r>
    <r>
      <rPr>
        <b/>
        <sz val="11"/>
        <rFont val="Calibri"/>
        <family val="2"/>
        <scheme val="minor"/>
      </rPr>
      <t xml:space="preserve">² </t>
    </r>
    <r>
      <rPr>
        <b/>
        <sz val="11"/>
        <rFont val="Calibri"/>
        <family val="2"/>
      </rPr>
      <t>for (P; within)</t>
    </r>
  </si>
  <si>
    <t>(P; within) X (Q; Within) Design</t>
  </si>
  <si>
    <r>
      <t>SS</t>
    </r>
    <r>
      <rPr>
        <b/>
        <i/>
        <vertAlign val="subscript"/>
        <sz val="11"/>
        <rFont val="Calibri"/>
        <family val="2"/>
      </rPr>
      <t>Q</t>
    </r>
  </si>
  <si>
    <r>
      <t>MS</t>
    </r>
    <r>
      <rPr>
        <b/>
        <i/>
        <vertAlign val="subscript"/>
        <sz val="11"/>
        <rFont val="Calibri"/>
        <family val="2"/>
      </rPr>
      <t>Q</t>
    </r>
  </si>
  <si>
    <r>
      <t>SS</t>
    </r>
    <r>
      <rPr>
        <b/>
        <i/>
        <vertAlign val="subscript"/>
        <sz val="11"/>
        <rFont val="Calibri"/>
        <family val="2"/>
      </rPr>
      <t>PQ</t>
    </r>
  </si>
  <si>
    <r>
      <t>SS</t>
    </r>
    <r>
      <rPr>
        <b/>
        <i/>
        <vertAlign val="subscript"/>
        <sz val="11"/>
        <rFont val="Calibri"/>
        <family val="2"/>
      </rPr>
      <t>Qs</t>
    </r>
  </si>
  <si>
    <r>
      <t>SS</t>
    </r>
    <r>
      <rPr>
        <b/>
        <i/>
        <vertAlign val="subscript"/>
        <sz val="11"/>
        <rFont val="Calibri"/>
        <family val="2"/>
      </rPr>
      <t>PQs</t>
    </r>
  </si>
  <si>
    <r>
      <t>MS</t>
    </r>
    <r>
      <rPr>
        <b/>
        <i/>
        <vertAlign val="subscript"/>
        <sz val="11"/>
        <rFont val="Calibri"/>
        <family val="2"/>
      </rPr>
      <t>Qs</t>
    </r>
  </si>
  <si>
    <r>
      <t>MS</t>
    </r>
    <r>
      <rPr>
        <b/>
        <i/>
        <vertAlign val="subscript"/>
        <sz val="11"/>
        <rFont val="Calibri"/>
        <family val="2"/>
      </rPr>
      <t>PQ</t>
    </r>
  </si>
  <si>
    <r>
      <t>MS</t>
    </r>
    <r>
      <rPr>
        <b/>
        <i/>
        <vertAlign val="subscript"/>
        <sz val="11"/>
        <rFont val="Calibri"/>
        <family val="2"/>
      </rPr>
      <t>PQs</t>
    </r>
  </si>
  <si>
    <t>Between</t>
  </si>
  <si>
    <r>
      <t>SS</t>
    </r>
    <r>
      <rPr>
        <b/>
        <i/>
        <vertAlign val="subscript"/>
        <sz val="11"/>
        <rFont val="Calibri"/>
        <family val="2"/>
      </rPr>
      <t>Qs/A</t>
    </r>
  </si>
  <si>
    <r>
      <t>SS</t>
    </r>
    <r>
      <rPr>
        <b/>
        <i/>
        <vertAlign val="subscript"/>
        <sz val="11"/>
        <rFont val="Calibri"/>
        <family val="2"/>
      </rPr>
      <t>QA</t>
    </r>
  </si>
  <si>
    <r>
      <t>MS</t>
    </r>
    <r>
      <rPr>
        <b/>
        <i/>
        <vertAlign val="subscript"/>
        <sz val="11"/>
        <rFont val="Calibri"/>
        <family val="2"/>
      </rPr>
      <t>Qs/A</t>
    </r>
  </si>
  <si>
    <r>
      <t>MS</t>
    </r>
    <r>
      <rPr>
        <b/>
        <i/>
        <vertAlign val="subscript"/>
        <sz val="11"/>
        <rFont val="Calibri"/>
        <family val="2"/>
      </rPr>
      <t>QA</t>
    </r>
  </si>
  <si>
    <r>
      <t>MS</t>
    </r>
    <r>
      <rPr>
        <b/>
        <i/>
        <vertAlign val="subscript"/>
        <sz val="11"/>
        <rFont val="Calibri"/>
        <family val="2"/>
      </rPr>
      <t>PQs/A</t>
    </r>
  </si>
  <si>
    <t>Main Within P</t>
  </si>
  <si>
    <t>Main Within Q</t>
  </si>
  <si>
    <t>Interaction P A</t>
  </si>
  <si>
    <t>Interaction Q A</t>
  </si>
  <si>
    <t>Interaction P Q</t>
  </si>
  <si>
    <t>Main Between A</t>
  </si>
  <si>
    <r>
      <t>SS</t>
    </r>
    <r>
      <rPr>
        <b/>
        <i/>
        <vertAlign val="subscript"/>
        <sz val="11"/>
        <rFont val="Calibri"/>
        <family val="2"/>
      </rPr>
      <t>PQA</t>
    </r>
  </si>
  <si>
    <r>
      <t>SS</t>
    </r>
    <r>
      <rPr>
        <b/>
        <i/>
        <vertAlign val="subscript"/>
        <sz val="11"/>
        <rFont val="Calibri"/>
        <family val="2"/>
      </rPr>
      <t>PQs/A</t>
    </r>
  </si>
  <si>
    <r>
      <t>MS</t>
    </r>
    <r>
      <rPr>
        <b/>
        <i/>
        <vertAlign val="subscript"/>
        <sz val="11"/>
        <rFont val="Calibri"/>
        <family val="2"/>
      </rPr>
      <t>PQA</t>
    </r>
  </si>
  <si>
    <t>(A; Between) X (B; Between) X (P; Within) Design</t>
  </si>
  <si>
    <t>Main Between B</t>
  </si>
  <si>
    <r>
      <rPr>
        <b/>
        <sz val="11"/>
        <rFont val="Calibri"/>
        <family val="2"/>
        <scheme val="minor"/>
      </rPr>
      <t>η</t>
    </r>
    <r>
      <rPr>
        <b/>
        <vertAlign val="subscript"/>
        <sz val="11"/>
        <rFont val="Calibri"/>
        <family val="2"/>
        <scheme val="minor"/>
      </rPr>
      <t>G</t>
    </r>
    <r>
      <rPr>
        <b/>
        <sz val="11"/>
        <rFont val="Calibri"/>
        <family val="2"/>
        <scheme val="minor"/>
      </rPr>
      <t xml:space="preserve">² </t>
    </r>
    <r>
      <rPr>
        <b/>
        <sz val="11"/>
        <rFont val="Calibri"/>
        <family val="2"/>
      </rPr>
      <t>for (P; within) X (Q; within)</t>
    </r>
  </si>
  <si>
    <r>
      <t>SS</t>
    </r>
    <r>
      <rPr>
        <b/>
        <i/>
        <vertAlign val="subscript"/>
        <sz val="11"/>
        <rFont val="Calibri"/>
        <family val="2"/>
      </rPr>
      <t>s/AB</t>
    </r>
  </si>
  <si>
    <r>
      <t>MS</t>
    </r>
    <r>
      <rPr>
        <b/>
        <i/>
        <vertAlign val="subscript"/>
        <sz val="11"/>
        <rFont val="Calibri"/>
        <family val="2"/>
      </rPr>
      <t>s/AB</t>
    </r>
  </si>
  <si>
    <r>
      <t>SS</t>
    </r>
    <r>
      <rPr>
        <b/>
        <i/>
        <vertAlign val="subscript"/>
        <sz val="11"/>
        <rFont val="Calibri"/>
        <family val="2"/>
      </rPr>
      <t>B</t>
    </r>
  </si>
  <si>
    <t>Interaction A X B</t>
  </si>
  <si>
    <r>
      <t>SS</t>
    </r>
    <r>
      <rPr>
        <b/>
        <i/>
        <vertAlign val="subscript"/>
        <sz val="11"/>
        <rFont val="Calibri"/>
        <family val="2"/>
      </rPr>
      <t>AB</t>
    </r>
  </si>
  <si>
    <t>Interaction A X P</t>
  </si>
  <si>
    <r>
      <t>SS</t>
    </r>
    <r>
      <rPr>
        <b/>
        <i/>
        <vertAlign val="subscript"/>
        <sz val="11"/>
        <rFont val="Calibri"/>
        <family val="2"/>
      </rPr>
      <t>Ps/AB</t>
    </r>
  </si>
  <si>
    <t>Interaction P X B</t>
  </si>
  <si>
    <t>Three-Way P X A X B</t>
  </si>
  <si>
    <r>
      <t>SS</t>
    </r>
    <r>
      <rPr>
        <b/>
        <i/>
        <vertAlign val="subscript"/>
        <sz val="11"/>
        <rFont val="Calibri"/>
        <family val="2"/>
      </rPr>
      <t>PB</t>
    </r>
  </si>
  <si>
    <r>
      <t>MS</t>
    </r>
    <r>
      <rPr>
        <b/>
        <i/>
        <vertAlign val="subscript"/>
        <sz val="11"/>
        <rFont val="Calibri"/>
        <family val="2"/>
      </rPr>
      <t>PB</t>
    </r>
  </si>
  <si>
    <r>
      <t>SS</t>
    </r>
    <r>
      <rPr>
        <b/>
        <i/>
        <vertAlign val="subscript"/>
        <sz val="11"/>
        <rFont val="Calibri"/>
        <family val="2"/>
      </rPr>
      <t>PAB</t>
    </r>
  </si>
  <si>
    <r>
      <t>MS</t>
    </r>
    <r>
      <rPr>
        <b/>
        <i/>
        <vertAlign val="subscript"/>
        <sz val="11"/>
        <rFont val="Calibri"/>
        <family val="2"/>
      </rPr>
      <t>PAB</t>
    </r>
  </si>
  <si>
    <r>
      <t>MS</t>
    </r>
    <r>
      <rPr>
        <b/>
        <i/>
        <vertAlign val="subscript"/>
        <sz val="11"/>
        <rFont val="Calibri"/>
        <family val="2"/>
      </rPr>
      <t>Ps/AB</t>
    </r>
  </si>
  <si>
    <r>
      <t>η</t>
    </r>
    <r>
      <rPr>
        <b/>
        <vertAlign val="subscript"/>
        <sz val="11"/>
        <rFont val="Calibri"/>
        <family val="2"/>
        <scheme val="minor"/>
      </rPr>
      <t>p</t>
    </r>
    <r>
      <rPr>
        <b/>
        <sz val="11"/>
        <rFont val="Calibri"/>
        <family val="2"/>
        <scheme val="minor"/>
      </rPr>
      <t>²</t>
    </r>
  </si>
  <si>
    <t>WithinFactor1</t>
  </si>
  <si>
    <t>Error(WithinFactor1)</t>
  </si>
  <si>
    <t>WithinFactor2</t>
  </si>
  <si>
    <t>Error(WithinFactor2)</t>
  </si>
  <si>
    <t>WithinFactor1 * WithinFactor2</t>
  </si>
  <si>
    <t>Error(WithinFactor1*WithinFactor2)</t>
  </si>
  <si>
    <t>WithinFactor1 * BetweenFactor</t>
  </si>
  <si>
    <t>WithinFactor1 * BetweenFactor1</t>
  </si>
  <si>
    <t>WithinFactor1 * BetweenFactor2</t>
  </si>
  <si>
    <t>WithinFactor1 * BetweenFactor1  *  BetweenFactor2</t>
  </si>
  <si>
    <t>WithinFactor2 * BetweenFactor</t>
  </si>
  <si>
    <t>BetweenFactor</t>
  </si>
  <si>
    <t>BetweenFactor1</t>
  </si>
  <si>
    <t>BetweenFactor2</t>
  </si>
  <si>
    <t>BetweenFactor1 * BetweenFactor2</t>
  </si>
  <si>
    <t>WithinFactor1 * WithinFactor2 * BetweenFactor</t>
  </si>
  <si>
    <t>Three-Way A P Q</t>
  </si>
  <si>
    <r>
      <t>η</t>
    </r>
    <r>
      <rPr>
        <b/>
        <i/>
        <sz val="11"/>
        <rFont val="Calibri"/>
        <family val="2"/>
      </rPr>
      <t>²</t>
    </r>
  </si>
  <si>
    <t>N</t>
  </si>
  <si>
    <t>ω²</t>
  </si>
  <si>
    <r>
      <t>MS</t>
    </r>
    <r>
      <rPr>
        <b/>
        <i/>
        <vertAlign val="subscript"/>
        <sz val="11"/>
        <rFont val="Calibri"/>
        <family val="2"/>
      </rPr>
      <t>s</t>
    </r>
  </si>
  <si>
    <r>
      <t>ω</t>
    </r>
    <r>
      <rPr>
        <b/>
        <i/>
        <vertAlign val="subscript"/>
        <sz val="11"/>
        <rFont val="Calibri"/>
        <family val="2"/>
      </rPr>
      <t>p</t>
    </r>
    <r>
      <rPr>
        <b/>
        <i/>
        <sz val="11"/>
        <rFont val="Calibri"/>
        <family val="2"/>
      </rPr>
      <t>²</t>
    </r>
  </si>
  <si>
    <r>
      <rPr>
        <b/>
        <sz val="11"/>
        <color theme="1"/>
        <rFont val="Calibri"/>
        <family val="2"/>
        <scheme val="minor"/>
      </rPr>
      <t>Reporting Example</t>
    </r>
    <r>
      <rPr>
        <sz val="11"/>
        <color theme="1"/>
        <rFont val="Calibri"/>
        <family val="2"/>
        <scheme val="minor"/>
      </rPr>
      <t xml:space="preserve">: Group 1 scored higher (M = 8.7, SD = 0.82) than Group 2 (M = 7.7, SD = 0.95), </t>
    </r>
    <r>
      <rPr>
        <i/>
        <sz val="11"/>
        <color theme="1"/>
        <rFont val="Calibri"/>
        <family val="2"/>
        <scheme val="minor"/>
      </rPr>
      <t>t</t>
    </r>
    <r>
      <rPr>
        <sz val="11"/>
        <color theme="1"/>
        <rFont val="Calibri"/>
        <family val="2"/>
        <scheme val="minor"/>
      </rPr>
      <t xml:space="preserve">(18) = 2.52, </t>
    </r>
    <r>
      <rPr>
        <i/>
        <sz val="11"/>
        <color theme="1"/>
        <rFont val="Calibri"/>
        <family val="2"/>
        <scheme val="minor"/>
      </rPr>
      <t>p</t>
    </r>
    <r>
      <rPr>
        <sz val="11"/>
        <color theme="1"/>
        <rFont val="Calibri"/>
        <family val="2"/>
        <scheme val="minor"/>
      </rPr>
      <t xml:space="preserve"> = .022, 95% CI [0.17, 1.83], Hedges’s </t>
    </r>
    <r>
      <rPr>
        <i/>
        <sz val="11"/>
        <color theme="1"/>
        <rFont val="Calibri"/>
        <family val="2"/>
        <scheme val="minor"/>
      </rPr>
      <t>g</t>
    </r>
    <r>
      <rPr>
        <i/>
        <vertAlign val="subscript"/>
        <sz val="11"/>
        <color theme="1"/>
        <rFont val="Calibri"/>
        <family val="2"/>
        <scheme val="minor"/>
      </rPr>
      <t>s</t>
    </r>
    <r>
      <rPr>
        <sz val="11"/>
        <color theme="1"/>
        <rFont val="Calibri"/>
        <family val="2"/>
        <scheme val="minor"/>
      </rPr>
      <t xml:space="preserve"> = 1.08, 95% CI [0.13, 2.01]. The CL effect size indicates that the chance that for a randomly selected pair of individuals the score of a person from Group 1 is higher than the score of a person from group 2 is 79%.</t>
    </r>
  </si>
  <si>
    <r>
      <rPr>
        <b/>
        <sz val="11"/>
        <color theme="1"/>
        <rFont val="Calibri"/>
        <family val="2"/>
        <scheme val="minor"/>
      </rPr>
      <t>Reporting Example:</t>
    </r>
    <r>
      <rPr>
        <sz val="11"/>
        <color theme="1"/>
        <rFont val="Calibri"/>
        <family val="2"/>
        <scheme val="minor"/>
      </rPr>
      <t xml:space="preserve"> Mean 1 was higher (</t>
    </r>
    <r>
      <rPr>
        <i/>
        <sz val="11"/>
        <color theme="1"/>
        <rFont val="Calibri"/>
        <family val="2"/>
        <scheme val="minor"/>
      </rPr>
      <t>M</t>
    </r>
    <r>
      <rPr>
        <sz val="11"/>
        <color theme="1"/>
        <rFont val="Calibri"/>
        <family val="2"/>
        <scheme val="minor"/>
      </rPr>
      <t xml:space="preserve"> = 8.7, </t>
    </r>
    <r>
      <rPr>
        <i/>
        <sz val="11"/>
        <color theme="1"/>
        <rFont val="Calibri"/>
        <family val="2"/>
        <scheme val="minor"/>
      </rPr>
      <t>SD</t>
    </r>
    <r>
      <rPr>
        <sz val="11"/>
        <color theme="1"/>
        <rFont val="Calibri"/>
        <family val="2"/>
        <scheme val="minor"/>
      </rPr>
      <t xml:space="preserve"> = 0.82) than Mean 2 (</t>
    </r>
    <r>
      <rPr>
        <i/>
        <sz val="11"/>
        <color theme="1"/>
        <rFont val="Calibri"/>
        <family val="2"/>
        <scheme val="minor"/>
      </rPr>
      <t xml:space="preserve">M </t>
    </r>
    <r>
      <rPr>
        <sz val="11"/>
        <color theme="1"/>
        <rFont val="Calibri"/>
        <family val="2"/>
        <scheme val="minor"/>
      </rPr>
      <t xml:space="preserve">= 7.7, </t>
    </r>
    <r>
      <rPr>
        <i/>
        <sz val="11"/>
        <color theme="1"/>
        <rFont val="Calibri"/>
        <family val="2"/>
        <scheme val="minor"/>
      </rPr>
      <t>SD</t>
    </r>
    <r>
      <rPr>
        <sz val="11"/>
        <color theme="1"/>
        <rFont val="Calibri"/>
        <family val="2"/>
        <scheme val="minor"/>
      </rPr>
      <t xml:space="preserve"> = 0.95), </t>
    </r>
    <r>
      <rPr>
        <i/>
        <sz val="11"/>
        <color theme="1"/>
        <rFont val="Calibri"/>
        <family val="2"/>
        <scheme val="minor"/>
      </rPr>
      <t xml:space="preserve"> t</t>
    </r>
    <r>
      <rPr>
        <sz val="11"/>
        <color theme="1"/>
        <rFont val="Calibri"/>
        <family val="2"/>
        <scheme val="minor"/>
      </rPr>
      <t xml:space="preserve">(9) = 4.74, </t>
    </r>
    <r>
      <rPr>
        <i/>
        <sz val="11"/>
        <color theme="1"/>
        <rFont val="Calibri"/>
        <family val="2"/>
        <scheme val="minor"/>
      </rPr>
      <t>p</t>
    </r>
    <r>
      <rPr>
        <sz val="11"/>
        <color theme="1"/>
        <rFont val="Calibri"/>
        <family val="2"/>
        <scheme val="minor"/>
      </rPr>
      <t xml:space="preserve"> = .001, 95% CI [0.52, 1.48], Hedges’s </t>
    </r>
    <r>
      <rPr>
        <i/>
        <sz val="11"/>
        <color theme="1"/>
        <rFont val="Calibri"/>
        <family val="2"/>
        <scheme val="minor"/>
      </rPr>
      <t>g</t>
    </r>
    <r>
      <rPr>
        <i/>
        <vertAlign val="subscript"/>
        <sz val="11"/>
        <color theme="1"/>
        <rFont val="Calibri"/>
        <family val="2"/>
        <scheme val="minor"/>
      </rPr>
      <t>av</t>
    </r>
    <r>
      <rPr>
        <sz val="11"/>
        <color theme="1"/>
        <rFont val="Calibri"/>
        <family val="2"/>
        <scheme val="minor"/>
      </rPr>
      <t xml:space="preserve"> = 1.03 95% CI [0.50, 1.72]. The CL effect size indicates that after controlling for individual differences, the likelihood that a person scores higher for Mean 1 than for Mean 2 is 93%.</t>
    </r>
  </si>
  <si>
    <r>
      <t>ω</t>
    </r>
    <r>
      <rPr>
        <b/>
        <vertAlign val="subscript"/>
        <sz val="11"/>
        <rFont val="Calibri"/>
        <family val="2"/>
        <scheme val="minor"/>
      </rPr>
      <t>p</t>
    </r>
    <r>
      <rPr>
        <b/>
        <sz val="11"/>
        <rFont val="Calibri"/>
        <family val="2"/>
        <scheme val="minor"/>
      </rPr>
      <t>²</t>
    </r>
  </si>
  <si>
    <r>
      <t>df</t>
    </r>
    <r>
      <rPr>
        <b/>
        <i/>
        <vertAlign val="subscript"/>
        <sz val="11"/>
        <rFont val="Calibri"/>
        <family val="2"/>
      </rPr>
      <t>A</t>
    </r>
  </si>
  <si>
    <r>
      <t>df</t>
    </r>
    <r>
      <rPr>
        <b/>
        <i/>
        <vertAlign val="subscript"/>
        <sz val="11"/>
        <rFont val="Calibri"/>
        <family val="2"/>
      </rPr>
      <t>P</t>
    </r>
  </si>
  <si>
    <r>
      <t>df</t>
    </r>
    <r>
      <rPr>
        <b/>
        <i/>
        <vertAlign val="subscript"/>
        <sz val="11"/>
        <rFont val="Calibri"/>
        <family val="2"/>
      </rPr>
      <t>PA</t>
    </r>
  </si>
  <si>
    <t>p-value</t>
  </si>
  <si>
    <t>(A; Between) X (P; Within) X (Q; Within) Design</t>
  </si>
  <si>
    <t>Partial η² &amp; ω² 
(latter only for One-Way ANOVA)</t>
  </si>
  <si>
    <r>
      <rPr>
        <b/>
        <sz val="11"/>
        <color theme="1"/>
        <rFont val="Calibri"/>
        <family val="2"/>
        <scheme val="minor"/>
      </rPr>
      <t>Reporting Example</t>
    </r>
    <r>
      <rPr>
        <sz val="11"/>
        <color theme="1"/>
        <rFont val="Calibri"/>
        <family val="2"/>
        <scheme val="minor"/>
      </rPr>
      <t>: Group 1 scored higher (</t>
    </r>
    <r>
      <rPr>
        <i/>
        <sz val="11"/>
        <color theme="1"/>
        <rFont val="Calibri"/>
        <family val="2"/>
        <scheme val="minor"/>
      </rPr>
      <t>M</t>
    </r>
    <r>
      <rPr>
        <sz val="11"/>
        <color theme="1"/>
        <rFont val="Calibri"/>
        <family val="2"/>
        <scheme val="minor"/>
      </rPr>
      <t xml:space="preserve"> = 8.7, </t>
    </r>
    <r>
      <rPr>
        <i/>
        <sz val="11"/>
        <color theme="1"/>
        <rFont val="Calibri"/>
        <family val="2"/>
        <scheme val="minor"/>
      </rPr>
      <t>SD</t>
    </r>
    <r>
      <rPr>
        <sz val="11"/>
        <color theme="1"/>
        <rFont val="Calibri"/>
        <family val="2"/>
        <scheme val="minor"/>
      </rPr>
      <t xml:space="preserve"> = 0.82) than Group 2 (</t>
    </r>
    <r>
      <rPr>
        <i/>
        <sz val="11"/>
        <color theme="1"/>
        <rFont val="Calibri"/>
        <family val="2"/>
        <scheme val="minor"/>
      </rPr>
      <t>M</t>
    </r>
    <r>
      <rPr>
        <sz val="11"/>
        <color theme="1"/>
        <rFont val="Calibri"/>
        <family val="2"/>
        <scheme val="minor"/>
      </rPr>
      <t xml:space="preserve"> = 7.7, </t>
    </r>
    <r>
      <rPr>
        <i/>
        <sz val="11"/>
        <color theme="1"/>
        <rFont val="Calibri"/>
        <family val="2"/>
        <scheme val="minor"/>
      </rPr>
      <t>SD</t>
    </r>
    <r>
      <rPr>
        <sz val="11"/>
        <color theme="1"/>
        <rFont val="Calibri"/>
        <family val="2"/>
        <scheme val="minor"/>
      </rPr>
      <t xml:space="preserve"> = 0.95),   </t>
    </r>
    <r>
      <rPr>
        <i/>
        <sz val="11"/>
        <color theme="1"/>
        <rFont val="Calibri"/>
        <family val="2"/>
        <scheme val="minor"/>
      </rPr>
      <t>F</t>
    </r>
    <r>
      <rPr>
        <sz val="11"/>
        <color theme="1"/>
        <rFont val="Calibri"/>
        <family val="2"/>
        <scheme val="minor"/>
      </rPr>
      <t xml:space="preserve">(1, 18) =  6.34, </t>
    </r>
    <r>
      <rPr>
        <i/>
        <sz val="11"/>
        <color theme="1"/>
        <rFont val="Calibri"/>
        <family val="2"/>
        <scheme val="minor"/>
      </rPr>
      <t>p</t>
    </r>
    <r>
      <rPr>
        <sz val="11"/>
        <color theme="1"/>
        <rFont val="Calibri"/>
        <family val="2"/>
        <scheme val="minor"/>
      </rPr>
      <t xml:space="preserve"> = .022, ω</t>
    </r>
    <r>
      <rPr>
        <vertAlign val="subscript"/>
        <sz val="11"/>
        <color theme="1"/>
        <rFont val="Calibri"/>
        <family val="2"/>
        <scheme val="minor"/>
      </rPr>
      <t>p</t>
    </r>
    <r>
      <rPr>
        <sz val="11"/>
        <color theme="1"/>
        <rFont val="Calibri"/>
        <family val="2"/>
        <scheme val="minor"/>
      </rPr>
      <t>²= 0.21, 90% CI [0.02, 0.48].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</si>
</sst>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
    <numFmt numFmtId="165" formatCode="###0.000"/>
    <numFmt numFmtId="166" formatCode="###0"/>
    <numFmt numFmtId="167" formatCode="####.000"/>
    <numFmt numFmtId="168" formatCode="0.00000"/>
  </numFmts>
  <fonts count="25">
    <font>
      <sz val="11"/>
      <color theme="1"/>
      <name val="Calibri"/>
      <family val="2"/>
      <scheme val="minor"/>
    </font>
    <font>
      <sz val="11"/>
      <color theme="1"/>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name val="Calibri"/>
      <family val="2"/>
      <scheme val="minor"/>
    </font>
    <font>
      <b/>
      <i/>
      <sz val="11"/>
      <name val="Calibri"/>
      <family val="2"/>
      <scheme val="minor"/>
    </font>
    <font>
      <b/>
      <sz val="11"/>
      <name val="Calibri"/>
      <family val="2"/>
    </font>
    <font>
      <b/>
      <vertAlign val="subscript"/>
      <sz val="11"/>
      <name val="Calibri"/>
      <family val="2"/>
    </font>
    <font>
      <b/>
      <vertAlign val="subscript"/>
      <sz val="11"/>
      <name val="Calibri"/>
      <family val="2"/>
      <scheme val="minor"/>
    </font>
    <font>
      <b/>
      <i/>
      <vertAlign val="subscript"/>
      <sz val="11"/>
      <name val="Calibri"/>
      <family val="2"/>
      <scheme val="minor"/>
    </font>
    <font>
      <i/>
      <sz val="11"/>
      <color theme="1"/>
      <name val="Calibri"/>
      <family val="2"/>
      <scheme val="minor"/>
    </font>
    <font>
      <vertAlign val="subscript"/>
      <sz val="11"/>
      <color theme="1"/>
      <name val="Calibri"/>
      <family val="2"/>
      <scheme val="minor"/>
    </font>
    <font>
      <sz val="11"/>
      <name val="Calibri"/>
      <family val="2"/>
      <scheme val="minor"/>
    </font>
    <font>
      <i/>
      <sz val="11"/>
      <name val="Calibri"/>
      <family val="2"/>
      <scheme val="minor"/>
    </font>
    <font>
      <b/>
      <i/>
      <sz val="11"/>
      <name val="Calibri"/>
      <family val="2"/>
    </font>
    <font>
      <b/>
      <i/>
      <vertAlign val="subscript"/>
      <sz val="11"/>
      <name val="Calibri"/>
      <family val="2"/>
    </font>
    <font>
      <sz val="10"/>
      <name val="Arial"/>
      <family val="2"/>
    </font>
    <font>
      <b/>
      <sz val="9"/>
      <color indexed="8"/>
      <name val="Arial Bold"/>
    </font>
    <font>
      <sz val="9"/>
      <color indexed="8"/>
      <name val="Arial"/>
      <family val="2"/>
    </font>
    <font>
      <sz val="10"/>
      <name val="Arial"/>
      <family val="2"/>
    </font>
    <font>
      <sz val="9"/>
      <color indexed="8"/>
      <name val="Arial"/>
      <family val="2"/>
    </font>
    <font>
      <b/>
      <sz val="11"/>
      <color theme="1"/>
      <name val="Calibri"/>
      <family val="2"/>
      <scheme val="minor"/>
    </font>
    <font>
      <i/>
      <vertAlign val="subscript"/>
      <sz val="11"/>
      <color theme="1"/>
      <name val="Calibri"/>
      <family val="2"/>
      <scheme val="minor"/>
    </font>
    <font>
      <b/>
      <sz val="11"/>
      <color rgb="FFFA7D00"/>
      <name val="Calibri"/>
      <family val="2"/>
      <scheme val="minor"/>
    </font>
  </fonts>
  <fills count="7">
    <fill>
      <patternFill patternType="none"/>
    </fill>
    <fill>
      <patternFill patternType="gray125"/>
    </fill>
    <fill>
      <patternFill patternType="solid">
        <fgColor rgb="FFFFEB9C"/>
      </patternFill>
    </fill>
    <fill>
      <patternFill patternType="solid">
        <fgColor rgb="FFFFCC99"/>
      </patternFill>
    </fill>
    <fill>
      <patternFill patternType="solid">
        <fgColor rgb="FFF2F2F2"/>
      </patternFill>
    </fill>
    <fill>
      <patternFill patternType="solid">
        <fgColor rgb="FFFFFFCC"/>
      </patternFill>
    </fill>
    <fill>
      <patternFill patternType="solid">
        <fgColor theme="6" tint="0.59996337778862885"/>
        <bgColor indexed="64"/>
      </patternFill>
    </fill>
  </fills>
  <borders count="13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bottom style="thin">
        <color rgb="FF3F3F3F"/>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7F7F7F"/>
      </left>
      <right/>
      <top/>
      <bottom/>
      <diagonal/>
    </border>
    <border>
      <left/>
      <right style="thin">
        <color rgb="FF7F7F7F"/>
      </right>
      <top/>
      <bottom/>
      <diagonal/>
    </border>
    <border>
      <left style="thin">
        <color rgb="FF3F3F3F"/>
      </left>
      <right/>
      <top style="thin">
        <color indexed="64"/>
      </top>
      <bottom style="thin">
        <color rgb="FF3F3F3F"/>
      </bottom>
      <diagonal/>
    </border>
    <border>
      <left/>
      <right style="thin">
        <color rgb="FF3F3F3F"/>
      </right>
      <top style="thin">
        <color indexed="64"/>
      </top>
      <bottom style="thin">
        <color rgb="FF3F3F3F"/>
      </bottom>
      <diagonal/>
    </border>
    <border>
      <left style="thin">
        <color indexed="64"/>
      </left>
      <right/>
      <top style="thin">
        <color rgb="FF3F3F3F"/>
      </top>
      <bottom style="thin">
        <color indexed="64"/>
      </bottom>
      <diagonal/>
    </border>
    <border>
      <left/>
      <right/>
      <top style="thin">
        <color rgb="FF3F3F3F"/>
      </top>
      <bottom style="thin">
        <color indexed="64"/>
      </bottom>
      <diagonal/>
    </border>
    <border>
      <left/>
      <right style="thin">
        <color indexed="64"/>
      </right>
      <top style="thin">
        <color rgb="FF3F3F3F"/>
      </top>
      <bottom style="thin">
        <color indexed="64"/>
      </bottom>
      <diagonal/>
    </border>
    <border>
      <left/>
      <right/>
      <top style="thin">
        <color indexed="64"/>
      </top>
      <bottom/>
      <diagonal/>
    </border>
    <border>
      <left/>
      <right/>
      <top/>
      <bottom style="thin">
        <color rgb="FF3F3F3F"/>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rgb="FF7F7F7F"/>
      </right>
      <top style="thin">
        <color indexed="64"/>
      </top>
      <bottom style="thin">
        <color indexed="64"/>
      </bottom>
      <diagonal/>
    </border>
    <border>
      <left style="thin">
        <color rgb="FF7F7F7F"/>
      </left>
      <right style="thin">
        <color indexed="64"/>
      </right>
      <top style="thin">
        <color indexed="64"/>
      </top>
      <bottom style="thin">
        <color indexed="64"/>
      </bottom>
      <diagonal/>
    </border>
    <border>
      <left style="thin">
        <color indexed="64"/>
      </left>
      <right style="thin">
        <color rgb="FFB2B2B2"/>
      </right>
      <top style="thin">
        <color indexed="64"/>
      </top>
      <bottom style="thin">
        <color indexed="64"/>
      </bottom>
      <diagonal/>
    </border>
    <border>
      <left style="thin">
        <color rgb="FFB2B2B2"/>
      </left>
      <right style="thin">
        <color rgb="FFB2B2B2"/>
      </right>
      <top style="thin">
        <color indexed="64"/>
      </top>
      <bottom style="thin">
        <color indexed="64"/>
      </bottom>
      <diagonal/>
    </border>
    <border>
      <left style="thin">
        <color rgb="FFB2B2B2"/>
      </left>
      <right style="thin">
        <color indexed="64"/>
      </right>
      <top style="thin">
        <color indexed="64"/>
      </top>
      <bottom style="thin">
        <color indexed="64"/>
      </bottom>
      <diagonal/>
    </border>
    <border>
      <left/>
      <right/>
      <top style="thin">
        <color rgb="FF3F3F3F"/>
      </top>
      <bottom style="thin">
        <color rgb="FF3F3F3F"/>
      </bottom>
      <diagonal/>
    </border>
    <border>
      <left/>
      <right/>
      <top style="thin">
        <color rgb="FF3F3F3F"/>
      </top>
      <bottom/>
      <diagonal/>
    </border>
    <border>
      <left/>
      <right/>
      <top/>
      <bottom style="thin">
        <color indexed="64"/>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rgb="FF3F3F3F"/>
      </left>
      <right style="thin">
        <color rgb="FF3F3F3F"/>
      </right>
      <top/>
      <bottom/>
      <diagonal/>
    </border>
    <border>
      <left style="thin">
        <color indexed="64"/>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indexed="64"/>
      </left>
      <right style="thin">
        <color rgb="FFB2B2B2"/>
      </right>
      <top style="thin">
        <color rgb="FFB2B2B2"/>
      </top>
      <bottom style="thin">
        <color rgb="FFB2B2B2"/>
      </bottom>
      <diagonal/>
    </border>
    <border>
      <left style="thin">
        <color rgb="FFB2B2B2"/>
      </left>
      <right style="thin">
        <color indexed="64"/>
      </right>
      <top style="thin">
        <color rgb="FFB2B2B2"/>
      </top>
      <bottom style="thin">
        <color rgb="FFB2B2B2"/>
      </bottom>
      <diagonal/>
    </border>
    <border>
      <left style="thin">
        <color indexed="64"/>
      </left>
      <right style="thin">
        <color rgb="FF7F7F7F"/>
      </right>
      <top style="thin">
        <color rgb="FF7F7F7F"/>
      </top>
      <bottom style="thin">
        <color rgb="FF7F7F7F"/>
      </bottom>
      <diagonal/>
    </border>
    <border>
      <left style="thin">
        <color rgb="FF7F7F7F"/>
      </left>
      <right style="thin">
        <color indexed="64"/>
      </right>
      <top style="thin">
        <color rgb="FF7F7F7F"/>
      </top>
      <bottom style="thin">
        <color rgb="FF7F7F7F"/>
      </bottom>
      <diagonal/>
    </border>
    <border>
      <left style="thin">
        <color indexed="64"/>
      </left>
      <right style="thin">
        <color rgb="FF7F7F7F"/>
      </right>
      <top style="thin">
        <color rgb="FF7F7F7F"/>
      </top>
      <bottom style="thin">
        <color indexed="64"/>
      </bottom>
      <diagonal/>
    </border>
    <border>
      <left style="thin">
        <color rgb="FF7F7F7F"/>
      </left>
      <right style="thin">
        <color rgb="FF7F7F7F"/>
      </right>
      <top style="thin">
        <color rgb="FF7F7F7F"/>
      </top>
      <bottom style="thin">
        <color indexed="64"/>
      </bottom>
      <diagonal/>
    </border>
    <border>
      <left style="thin">
        <color rgb="FF7F7F7F"/>
      </left>
      <right style="thin">
        <color indexed="64"/>
      </right>
      <top style="thin">
        <color rgb="FF7F7F7F"/>
      </top>
      <bottom style="thin">
        <color indexed="64"/>
      </bottom>
      <diagonal/>
    </border>
    <border>
      <left style="thin">
        <color indexed="64"/>
      </left>
      <right style="thin">
        <color rgb="FFB2B2B2"/>
      </right>
      <top style="thin">
        <color rgb="FFB2B2B2"/>
      </top>
      <bottom/>
      <diagonal/>
    </border>
    <border>
      <left style="thin">
        <color rgb="FFB2B2B2"/>
      </left>
      <right style="thin">
        <color indexed="64"/>
      </right>
      <top style="thin">
        <color rgb="FFB2B2B2"/>
      </top>
      <bottom/>
      <diagonal/>
    </border>
    <border>
      <left style="thin">
        <color rgb="FF7F7F7F"/>
      </left>
      <right style="thin">
        <color rgb="FF7F7F7F"/>
      </right>
      <top style="thin">
        <color indexed="64"/>
      </top>
      <bottom style="thin">
        <color indexed="64"/>
      </bottom>
      <diagonal/>
    </border>
    <border>
      <left/>
      <right style="thin">
        <color indexed="64"/>
      </right>
      <top style="thin">
        <color indexed="64"/>
      </top>
      <bottom style="thin">
        <color rgb="FF3F3F3F"/>
      </bottom>
      <diagonal/>
    </border>
    <border>
      <left/>
      <right style="thin">
        <color indexed="64"/>
      </right>
      <top style="thin">
        <color rgb="FF3F3F3F"/>
      </top>
      <bottom style="thin">
        <color rgb="FF3F3F3F"/>
      </bottom>
      <diagonal/>
    </border>
    <border>
      <left style="thin">
        <color rgb="FF3F3F3F"/>
      </left>
      <right style="thin">
        <color rgb="FF3F3F3F"/>
      </right>
      <top style="thin">
        <color indexed="64"/>
      </top>
      <bottom style="thin">
        <color indexed="64"/>
      </bottom>
      <diagonal/>
    </border>
    <border>
      <left/>
      <right style="thick">
        <color indexed="8"/>
      </right>
      <top style="thick">
        <color indexed="8"/>
      </top>
      <bottom style="thick">
        <color indexed="8"/>
      </bottom>
      <diagonal/>
    </border>
    <border>
      <left style="thick">
        <color indexed="8"/>
      </left>
      <right style="thin">
        <color indexed="8"/>
      </right>
      <top style="thick">
        <color indexed="8"/>
      </top>
      <bottom style="thick">
        <color indexed="8"/>
      </bottom>
      <diagonal/>
    </border>
    <border>
      <left style="thin">
        <color indexed="8"/>
      </left>
      <right style="thin">
        <color indexed="8"/>
      </right>
      <top style="thick">
        <color indexed="8"/>
      </top>
      <bottom style="thick">
        <color indexed="8"/>
      </bottom>
      <diagonal/>
    </border>
    <border>
      <left style="thin">
        <color indexed="8"/>
      </left>
      <right style="thick">
        <color indexed="8"/>
      </right>
      <top style="thick">
        <color indexed="8"/>
      </top>
      <bottom style="thick">
        <color indexed="8"/>
      </bottom>
      <diagonal/>
    </border>
    <border>
      <left/>
      <right style="thick">
        <color indexed="8"/>
      </right>
      <top style="thick">
        <color indexed="8"/>
      </top>
      <bottom/>
      <diagonal/>
    </border>
    <border>
      <left style="thick">
        <color indexed="8"/>
      </left>
      <right style="thin">
        <color indexed="8"/>
      </right>
      <top style="thick">
        <color indexed="8"/>
      </top>
      <bottom/>
      <diagonal/>
    </border>
    <border>
      <left style="thin">
        <color indexed="8"/>
      </left>
      <right style="thin">
        <color indexed="8"/>
      </right>
      <top style="thick">
        <color indexed="8"/>
      </top>
      <bottom/>
      <diagonal/>
    </border>
    <border>
      <left style="thin">
        <color indexed="8"/>
      </left>
      <right style="thick">
        <color indexed="8"/>
      </right>
      <top style="thick">
        <color indexed="8"/>
      </top>
      <bottom/>
      <diagonal/>
    </border>
    <border>
      <left style="thick">
        <color indexed="8"/>
      </left>
      <right/>
      <top/>
      <bottom/>
      <diagonal/>
    </border>
    <border>
      <left/>
      <right style="thick">
        <color indexed="8"/>
      </right>
      <top/>
      <bottom/>
      <diagonal/>
    </border>
    <border>
      <left style="thick">
        <color indexed="8"/>
      </left>
      <right style="thin">
        <color indexed="8"/>
      </right>
      <top/>
      <bottom/>
      <diagonal/>
    </border>
    <border>
      <left style="thin">
        <color indexed="8"/>
      </left>
      <right style="thin">
        <color indexed="8"/>
      </right>
      <top/>
      <bottom/>
      <diagonal/>
    </border>
    <border>
      <left style="thin">
        <color indexed="8"/>
      </left>
      <right style="thick">
        <color indexed="8"/>
      </right>
      <top/>
      <bottom/>
      <diagonal/>
    </border>
    <border>
      <left/>
      <right style="thick">
        <color indexed="8"/>
      </right>
      <top/>
      <bottom style="thick">
        <color indexed="8"/>
      </bottom>
      <diagonal/>
    </border>
    <border>
      <left style="thick">
        <color indexed="8"/>
      </left>
      <right style="thin">
        <color indexed="8"/>
      </right>
      <top/>
      <bottom style="thick">
        <color indexed="8"/>
      </bottom>
      <diagonal/>
    </border>
    <border>
      <left style="thin">
        <color indexed="8"/>
      </left>
      <right style="thin">
        <color indexed="8"/>
      </right>
      <top/>
      <bottom style="thick">
        <color indexed="8"/>
      </bottom>
      <diagonal/>
    </border>
    <border>
      <left style="thin">
        <color indexed="8"/>
      </left>
      <right style="thick">
        <color indexed="8"/>
      </right>
      <top/>
      <bottom style="thick">
        <color indexed="8"/>
      </bottom>
      <diagonal/>
    </border>
    <border>
      <left/>
      <right/>
      <top/>
      <bottom style="thick">
        <color indexed="8"/>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rgb="FF3F3F3F"/>
      </top>
      <bottom style="thin">
        <color rgb="FF3F3F3F"/>
      </bottom>
      <diagonal/>
    </border>
    <border>
      <left/>
      <right/>
      <top style="medium">
        <color indexed="64"/>
      </top>
      <bottom style="thin">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bottom style="thin">
        <color indexed="64"/>
      </bottom>
      <diagonal/>
    </border>
    <border>
      <left style="medium">
        <color indexed="64"/>
      </left>
      <right/>
      <top/>
      <bottom style="thick">
        <color indexed="8"/>
      </bottom>
      <diagonal/>
    </border>
    <border>
      <left style="thin">
        <color indexed="64"/>
      </left>
      <right style="medium">
        <color indexed="64"/>
      </right>
      <top style="thin">
        <color indexed="64"/>
      </top>
      <bottom style="thin">
        <color indexed="64"/>
      </bottom>
      <diagonal/>
    </border>
    <border>
      <left style="medium">
        <color indexed="64"/>
      </left>
      <right/>
      <top style="thick">
        <color indexed="8"/>
      </top>
      <bottom style="thick">
        <color indexed="8"/>
      </bottom>
      <diagonal/>
    </border>
    <border>
      <left style="medium">
        <color indexed="64"/>
      </left>
      <right/>
      <top style="thick">
        <color indexed="8"/>
      </top>
      <bottom/>
      <diagonal/>
    </border>
    <border>
      <left style="medium">
        <color indexed="64"/>
      </left>
      <right/>
      <top/>
      <bottom/>
      <diagonal/>
    </border>
    <border>
      <left/>
      <right style="medium">
        <color indexed="64"/>
      </right>
      <top style="thin">
        <color indexed="64"/>
      </top>
      <bottom style="thin">
        <color indexed="64"/>
      </bottom>
      <diagonal/>
    </border>
    <border>
      <left style="thin">
        <color rgb="FF3F3F3F"/>
      </left>
      <right style="medium">
        <color indexed="64"/>
      </right>
      <top style="thin">
        <color rgb="FF3F3F3F"/>
      </top>
      <bottom style="thin">
        <color rgb="FF3F3F3F"/>
      </bottom>
      <diagonal/>
    </border>
    <border>
      <left style="thin">
        <color rgb="FF3F3F3F"/>
      </left>
      <right style="medium">
        <color indexed="64"/>
      </right>
      <top/>
      <bottom/>
      <diagonal/>
    </border>
    <border>
      <left style="thin">
        <color rgb="FF3F3F3F"/>
      </left>
      <right style="medium">
        <color indexed="64"/>
      </right>
      <top/>
      <bottom style="thin">
        <color rgb="FF3F3F3F"/>
      </bottom>
      <diagonal/>
    </border>
    <border>
      <left/>
      <right style="medium">
        <color indexed="64"/>
      </right>
      <top/>
      <bottom/>
      <diagonal/>
    </border>
    <border>
      <left style="medium">
        <color indexed="64"/>
      </left>
      <right style="thick">
        <color indexed="8"/>
      </right>
      <top style="thick">
        <color indexed="8"/>
      </top>
      <bottom style="thick">
        <color indexed="8"/>
      </bottom>
      <diagonal/>
    </border>
    <border>
      <left style="medium">
        <color indexed="64"/>
      </left>
      <right style="thick">
        <color indexed="8"/>
      </right>
      <top style="thick">
        <color indexed="8"/>
      </top>
      <bottom/>
      <diagonal/>
    </border>
    <border>
      <left style="medium">
        <color indexed="64"/>
      </left>
      <right style="thick">
        <color indexed="8"/>
      </right>
      <top/>
      <bottom/>
      <diagonal/>
    </border>
    <border>
      <left style="medium">
        <color indexed="64"/>
      </left>
      <right style="thick">
        <color indexed="8"/>
      </right>
      <top/>
      <bottom style="medium">
        <color indexed="64"/>
      </bottom>
      <diagonal/>
    </border>
    <border>
      <left style="thick">
        <color indexed="8"/>
      </left>
      <right style="thin">
        <color indexed="8"/>
      </right>
      <top/>
      <bottom style="medium">
        <color indexed="64"/>
      </bottom>
      <diagonal/>
    </border>
    <border>
      <left style="thin">
        <color indexed="8"/>
      </left>
      <right style="thin">
        <color indexed="8"/>
      </right>
      <top/>
      <bottom style="medium">
        <color indexed="64"/>
      </bottom>
      <diagonal/>
    </border>
    <border>
      <left style="thin">
        <color indexed="8"/>
      </left>
      <right style="thick">
        <color indexed="8"/>
      </right>
      <top/>
      <bottom style="medium">
        <color indexed="64"/>
      </bottom>
      <diagonal/>
    </border>
    <border>
      <left style="medium">
        <color indexed="64"/>
      </left>
      <right style="thick">
        <color indexed="8"/>
      </right>
      <top/>
      <bottom style="thick">
        <color indexed="8"/>
      </bottom>
      <diagonal/>
    </border>
    <border>
      <left style="thin">
        <color indexed="8"/>
      </left>
      <right style="medium">
        <color indexed="64"/>
      </right>
      <top style="thick">
        <color indexed="8"/>
      </top>
      <bottom style="thick">
        <color indexed="8"/>
      </bottom>
      <diagonal/>
    </border>
    <border>
      <left style="thin">
        <color indexed="8"/>
      </left>
      <right style="medium">
        <color indexed="64"/>
      </right>
      <top style="thick">
        <color indexed="8"/>
      </top>
      <bottom/>
      <diagonal/>
    </border>
    <border>
      <left style="thin">
        <color indexed="8"/>
      </left>
      <right style="medium">
        <color indexed="64"/>
      </right>
      <top/>
      <bottom style="medium">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thin">
        <color indexed="8"/>
      </left>
      <right style="medium">
        <color indexed="64"/>
      </right>
      <top/>
      <bottom/>
      <diagonal/>
    </border>
    <border>
      <left/>
      <right style="thick">
        <color indexed="8"/>
      </right>
      <top/>
      <bottom style="medium">
        <color indexed="64"/>
      </bottom>
      <diagonal/>
    </border>
    <border>
      <left style="thin">
        <color rgb="FF3F3F3F"/>
      </left>
      <right/>
      <top style="thin">
        <color rgb="FF3F3F3F"/>
      </top>
      <bottom style="thin">
        <color rgb="FF3F3F3F"/>
      </bottom>
      <diagonal/>
    </border>
    <border>
      <left style="thin">
        <color rgb="FF3F3F3F"/>
      </left>
      <right/>
      <top/>
      <bottom/>
      <diagonal/>
    </border>
    <border>
      <left style="thin">
        <color rgb="FF3F3F3F"/>
      </left>
      <right/>
      <top/>
      <bottom style="thin">
        <color rgb="FF3F3F3F"/>
      </bottom>
      <diagonal/>
    </border>
    <border>
      <left/>
      <right style="thin">
        <color rgb="FF3F3F3F"/>
      </right>
      <top/>
      <bottom/>
      <diagonal/>
    </border>
    <border>
      <left/>
      <right style="thin">
        <color rgb="FF3F3F3F"/>
      </right>
      <top/>
      <bottom style="thin">
        <color rgb="FF3F3F3F"/>
      </bottom>
      <diagonal/>
    </border>
    <border>
      <left style="thin">
        <color indexed="64"/>
      </left>
      <right style="thin">
        <color rgb="FF3F3F3F"/>
      </right>
      <top style="thin">
        <color rgb="FF3F3F3F"/>
      </top>
      <bottom style="thin">
        <color rgb="FF3F3F3F"/>
      </bottom>
      <diagonal/>
    </border>
    <border>
      <left style="thin">
        <color rgb="FF3F3F3F"/>
      </left>
      <right style="thin">
        <color indexed="64"/>
      </right>
      <top style="thin">
        <color rgb="FF3F3F3F"/>
      </top>
      <bottom style="thin">
        <color rgb="FF3F3F3F"/>
      </bottom>
      <diagonal/>
    </border>
    <border>
      <left style="thin">
        <color indexed="64"/>
      </left>
      <right style="thin">
        <color rgb="FF3F3F3F"/>
      </right>
      <top/>
      <bottom/>
      <diagonal/>
    </border>
    <border>
      <left style="thin">
        <color rgb="FF3F3F3F"/>
      </left>
      <right style="thin">
        <color indexed="64"/>
      </right>
      <top/>
      <bottom/>
      <diagonal/>
    </border>
    <border>
      <left style="thin">
        <color indexed="64"/>
      </left>
      <right style="thin">
        <color rgb="FF3F3F3F"/>
      </right>
      <top/>
      <bottom style="thin">
        <color indexed="64"/>
      </bottom>
      <diagonal/>
    </border>
    <border>
      <left style="thin">
        <color rgb="FF3F3F3F"/>
      </left>
      <right style="thin">
        <color indexed="64"/>
      </right>
      <top/>
      <bottom style="thin">
        <color indexed="64"/>
      </bottom>
      <diagonal/>
    </border>
    <border>
      <left style="thin">
        <color indexed="64"/>
      </left>
      <right style="medium">
        <color indexed="64"/>
      </right>
      <top style="thin">
        <color rgb="FF3F3F3F"/>
      </top>
      <bottom style="thin">
        <color rgb="FF3F3F3F"/>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right style="medium">
        <color indexed="64"/>
      </right>
      <top style="thin">
        <color rgb="FF3F3F3F"/>
      </top>
      <bottom style="thin">
        <color rgb="FF3F3F3F"/>
      </bottom>
      <diagonal/>
    </border>
    <border>
      <left style="medium">
        <color indexed="64"/>
      </left>
      <right/>
      <top style="medium">
        <color indexed="64"/>
      </top>
      <bottom style="thick">
        <color indexed="8"/>
      </bottom>
      <diagonal/>
    </border>
    <border>
      <left/>
      <right style="thick">
        <color indexed="8"/>
      </right>
      <top style="medium">
        <color indexed="64"/>
      </top>
      <bottom style="thick">
        <color indexed="8"/>
      </bottom>
      <diagonal/>
    </border>
    <border>
      <left style="thick">
        <color indexed="8"/>
      </left>
      <right style="thin">
        <color indexed="8"/>
      </right>
      <top style="medium">
        <color indexed="64"/>
      </top>
      <bottom style="thick">
        <color indexed="8"/>
      </bottom>
      <diagonal/>
    </border>
    <border>
      <left style="thin">
        <color indexed="8"/>
      </left>
      <right style="thin">
        <color indexed="8"/>
      </right>
      <top style="medium">
        <color indexed="64"/>
      </top>
      <bottom style="thick">
        <color indexed="8"/>
      </bottom>
      <diagonal/>
    </border>
    <border>
      <left style="thin">
        <color indexed="8"/>
      </left>
      <right style="medium">
        <color indexed="64"/>
      </right>
      <top style="medium">
        <color indexed="64"/>
      </top>
      <bottom style="thick">
        <color indexed="8"/>
      </bottom>
      <diagonal/>
    </border>
    <border>
      <left style="thin">
        <color indexed="64"/>
      </left>
      <right/>
      <top style="thin">
        <color rgb="FF3F3F3F"/>
      </top>
      <bottom style="thin">
        <color rgb="FF3F3F3F"/>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rgb="FF3F3F3F"/>
      </bottom>
      <diagonal/>
    </border>
    <border>
      <left style="medium">
        <color indexed="64"/>
      </left>
      <right style="medium">
        <color indexed="64"/>
      </right>
      <top style="thin">
        <color indexed="64"/>
      </top>
      <bottom style="medium">
        <color indexed="64"/>
      </bottom>
      <diagonal/>
    </border>
    <border>
      <left/>
      <right style="thick">
        <color indexed="64"/>
      </right>
      <top style="thin">
        <color indexed="64"/>
      </top>
      <bottom/>
      <diagonal/>
    </border>
    <border>
      <left/>
      <right style="thick">
        <color indexed="64"/>
      </right>
      <top/>
      <bottom style="medium">
        <color indexed="64"/>
      </bottom>
      <diagonal/>
    </border>
  </borders>
  <cellStyleXfs count="9">
    <xf numFmtId="0" fontId="0" fillId="0" borderId="0"/>
    <xf numFmtId="0" fontId="2" fillId="2" borderId="0" applyNumberFormat="0" applyBorder="0" applyAlignment="0" applyProtection="0"/>
    <xf numFmtId="0" fontId="3" fillId="3" borderId="1" applyNumberFormat="0" applyAlignment="0" applyProtection="0"/>
    <xf numFmtId="0" fontId="4" fillId="4" borderId="2" applyNumberFormat="0" applyAlignment="0" applyProtection="0"/>
    <xf numFmtId="0" fontId="1" fillId="5" borderId="3" applyNumberFormat="0" applyFont="0" applyAlignment="0" applyProtection="0"/>
    <xf numFmtId="0" fontId="17" fillId="0" borderId="0"/>
    <xf numFmtId="0" fontId="20" fillId="0" borderId="0"/>
    <xf numFmtId="0" fontId="20" fillId="0" borderId="0"/>
    <xf numFmtId="0" fontId="24" fillId="4" borderId="1" applyNumberFormat="0" applyAlignment="0" applyProtection="0"/>
  </cellStyleXfs>
  <cellXfs count="355">
    <xf numFmtId="0" fontId="0" fillId="0" borderId="0" xfId="0"/>
    <xf numFmtId="0" fontId="0" fillId="0" borderId="0" xfId="0"/>
    <xf numFmtId="0" fontId="5" fillId="2" borderId="10" xfId="1" applyFont="1" applyBorder="1" applyAlignment="1">
      <alignment horizontal="right"/>
    </xf>
    <xf numFmtId="0" fontId="5" fillId="2" borderId="11" xfId="1" applyFont="1" applyBorder="1" applyAlignment="1">
      <alignment horizontal="right"/>
    </xf>
    <xf numFmtId="0" fontId="5" fillId="2" borderId="12" xfId="1" applyFont="1" applyBorder="1" applyAlignment="1">
      <alignment horizontal="right"/>
    </xf>
    <xf numFmtId="0" fontId="5" fillId="2" borderId="5" xfId="1" applyFont="1" applyBorder="1" applyAlignment="1">
      <alignment horizontal="center"/>
    </xf>
    <xf numFmtId="0" fontId="5" fillId="2" borderId="5" xfId="1" applyFont="1" applyBorder="1" applyAlignment="1">
      <alignment horizontal="right"/>
    </xf>
    <xf numFmtId="0" fontId="5" fillId="2" borderId="11" xfId="1" applyFont="1" applyBorder="1"/>
    <xf numFmtId="0" fontId="5" fillId="2" borderId="12" xfId="1" applyFont="1" applyBorder="1"/>
    <xf numFmtId="0" fontId="5" fillId="2" borderId="5" xfId="1" applyFont="1" applyBorder="1"/>
    <xf numFmtId="0" fontId="7" fillId="2" borderId="5" xfId="1" applyFont="1" applyBorder="1" applyAlignment="1">
      <alignment horizontal="center"/>
    </xf>
    <xf numFmtId="0" fontId="6" fillId="2" borderId="5" xfId="1" applyFont="1" applyBorder="1" applyAlignment="1">
      <alignment horizontal="right"/>
    </xf>
    <xf numFmtId="0" fontId="5" fillId="4" borderId="5" xfId="3" applyFont="1" applyBorder="1" applyAlignment="1">
      <alignment horizontal="center"/>
    </xf>
    <xf numFmtId="0" fontId="5" fillId="4" borderId="22" xfId="3" applyFont="1" applyBorder="1"/>
    <xf numFmtId="0" fontId="5" fillId="4" borderId="34" xfId="3" applyFont="1" applyBorder="1"/>
    <xf numFmtId="0" fontId="5" fillId="4" borderId="5" xfId="3" applyFont="1" applyBorder="1"/>
    <xf numFmtId="0" fontId="5" fillId="4" borderId="35" xfId="3" applyFont="1" applyBorder="1"/>
    <xf numFmtId="0" fontId="5" fillId="4" borderId="13" xfId="3" applyFont="1" applyBorder="1"/>
    <xf numFmtId="0" fontId="6" fillId="2" borderId="10" xfId="1" applyFont="1" applyBorder="1"/>
    <xf numFmtId="0" fontId="13" fillId="2" borderId="27" xfId="1" applyFont="1" applyBorder="1" applyAlignment="1">
      <alignment horizontal="center" vertical="center" wrapText="1"/>
    </xf>
    <xf numFmtId="0" fontId="13" fillId="2" borderId="38" xfId="1" applyFont="1" applyBorder="1" applyAlignment="1">
      <alignment horizontal="center" vertical="center" wrapText="1"/>
    </xf>
    <xf numFmtId="0" fontId="7" fillId="2" borderId="5" xfId="1" applyFont="1" applyBorder="1" applyAlignment="1">
      <alignment horizontal="right"/>
    </xf>
    <xf numFmtId="0" fontId="5" fillId="6" borderId="12" xfId="2" applyFont="1" applyFill="1" applyBorder="1"/>
    <xf numFmtId="0" fontId="5" fillId="6" borderId="5" xfId="2" applyFont="1" applyFill="1" applyBorder="1"/>
    <xf numFmtId="0" fontId="5" fillId="6" borderId="29" xfId="2" applyFont="1" applyFill="1" applyBorder="1"/>
    <xf numFmtId="0" fontId="5" fillId="6" borderId="30" xfId="2" applyFont="1" applyFill="1" applyBorder="1"/>
    <xf numFmtId="0" fontId="14" fillId="3" borderId="46" xfId="2" applyFont="1" applyBorder="1" applyAlignment="1">
      <alignment horizontal="center" vertical="center" wrapText="1"/>
    </xf>
    <xf numFmtId="0" fontId="14" fillId="3" borderId="48" xfId="2" applyFont="1" applyBorder="1" applyAlignment="1">
      <alignment horizontal="center" vertical="center" wrapText="1"/>
    </xf>
    <xf numFmtId="0" fontId="13" fillId="3" borderId="29" xfId="2" applyFont="1" applyBorder="1" applyAlignment="1">
      <alignment horizontal="center" vertical="center" wrapText="1"/>
    </xf>
    <xf numFmtId="0" fontId="13" fillId="3" borderId="53" xfId="2" applyFont="1" applyBorder="1" applyAlignment="1">
      <alignment horizontal="center" vertical="center" wrapText="1"/>
    </xf>
    <xf numFmtId="0" fontId="13" fillId="3" borderId="30" xfId="2" applyFont="1" applyBorder="1" applyAlignment="1">
      <alignment horizontal="center" vertical="center" wrapText="1"/>
    </xf>
    <xf numFmtId="0" fontId="0" fillId="0" borderId="0" xfId="0"/>
    <xf numFmtId="0" fontId="5" fillId="4" borderId="6" xfId="3" applyFont="1" applyBorder="1" applyAlignment="1">
      <alignment horizontal="center"/>
    </xf>
    <xf numFmtId="0" fontId="5" fillId="4" borderId="54" xfId="3" applyFont="1" applyBorder="1"/>
    <xf numFmtId="0" fontId="5" fillId="4" borderId="55" xfId="3" applyFont="1" applyBorder="1"/>
    <xf numFmtId="0" fontId="5" fillId="4" borderId="20" xfId="3" applyFont="1" applyBorder="1"/>
    <xf numFmtId="0" fontId="5" fillId="4" borderId="2" xfId="3" applyFont="1"/>
    <xf numFmtId="0" fontId="5" fillId="4" borderId="6" xfId="3" applyFont="1" applyBorder="1"/>
    <xf numFmtId="0" fontId="5" fillId="4" borderId="56" xfId="3" applyFont="1" applyBorder="1"/>
    <xf numFmtId="0" fontId="0" fillId="0" borderId="21" xfId="0" applyBorder="1" applyAlignment="1"/>
    <xf numFmtId="0" fontId="0" fillId="0" borderId="0" xfId="0" applyAlignment="1"/>
    <xf numFmtId="0" fontId="15" fillId="2" borderId="5" xfId="1" applyFont="1" applyBorder="1" applyAlignment="1">
      <alignment horizontal="center"/>
    </xf>
    <xf numFmtId="0" fontId="6" fillId="2" borderId="5" xfId="1" applyFont="1" applyBorder="1"/>
    <xf numFmtId="0" fontId="5" fillId="6" borderId="13" xfId="2" applyFont="1" applyFill="1" applyBorder="1"/>
    <xf numFmtId="0" fontId="5" fillId="4" borderId="2" xfId="3" applyFont="1" applyAlignment="1">
      <alignment horizontal="center"/>
    </xf>
    <xf numFmtId="164" fontId="5" fillId="4" borderId="4" xfId="3" applyNumberFormat="1" applyFont="1" applyBorder="1"/>
    <xf numFmtId="2" fontId="5" fillId="4" borderId="8" xfId="3" applyNumberFormat="1" applyFont="1" applyBorder="1"/>
    <xf numFmtId="0" fontId="5" fillId="4" borderId="56" xfId="3" applyFont="1" applyBorder="1" applyAlignment="1">
      <alignment horizontal="center"/>
    </xf>
    <xf numFmtId="2" fontId="13" fillId="2" borderId="0" xfId="1" applyNumberFormat="1" applyFont="1" applyBorder="1" applyAlignment="1">
      <alignment horizontal="center" vertical="center" wrapText="1"/>
    </xf>
    <xf numFmtId="2" fontId="13" fillId="2" borderId="28" xfId="1" applyNumberFormat="1" applyFont="1" applyBorder="1" applyAlignment="1">
      <alignment horizontal="center" vertical="center" wrapText="1"/>
    </xf>
    <xf numFmtId="2" fontId="13" fillId="2" borderId="37" xfId="1" applyNumberFormat="1" applyFont="1" applyBorder="1" applyAlignment="1">
      <alignment horizontal="center" vertical="center" wrapText="1"/>
    </xf>
    <xf numFmtId="2" fontId="13" fillId="2" borderId="39" xfId="1" applyNumberFormat="1" applyFont="1" applyBorder="1" applyAlignment="1">
      <alignment horizontal="center" vertical="center" wrapText="1"/>
    </xf>
    <xf numFmtId="2" fontId="13" fillId="3" borderId="1" xfId="2" applyNumberFormat="1" applyFont="1" applyBorder="1" applyAlignment="1">
      <alignment horizontal="center" vertical="center" wrapText="1"/>
    </xf>
    <xf numFmtId="2" fontId="13" fillId="3" borderId="47" xfId="2" applyNumberFormat="1" applyFont="1" applyBorder="1" applyAlignment="1">
      <alignment horizontal="center" vertical="center" wrapText="1"/>
    </xf>
    <xf numFmtId="2" fontId="13" fillId="3" borderId="49" xfId="2" applyNumberFormat="1" applyFont="1" applyBorder="1" applyAlignment="1">
      <alignment horizontal="center" vertical="center" wrapText="1"/>
    </xf>
    <xf numFmtId="2" fontId="13" fillId="3" borderId="50" xfId="2" applyNumberFormat="1" applyFont="1" applyBorder="1" applyAlignment="1">
      <alignment horizontal="center" vertical="center" wrapText="1"/>
    </xf>
    <xf numFmtId="0" fontId="15" fillId="2" borderId="7" xfId="1" applyFont="1" applyBorder="1" applyAlignment="1">
      <alignment horizontal="center"/>
    </xf>
    <xf numFmtId="0" fontId="5" fillId="6" borderId="5" xfId="2" applyFont="1" applyFill="1" applyBorder="1" applyAlignment="1">
      <alignment horizontal="center"/>
    </xf>
    <xf numFmtId="0" fontId="5" fillId="6" borderId="7" xfId="2" applyFont="1" applyFill="1" applyBorder="1" applyAlignment="1">
      <alignment horizontal="center"/>
    </xf>
    <xf numFmtId="0" fontId="5" fillId="6" borderId="8" xfId="2" applyFont="1" applyFill="1" applyBorder="1" applyAlignment="1">
      <alignment horizontal="center"/>
    </xf>
    <xf numFmtId="0" fontId="19" fillId="0" borderId="58" xfId="5" applyFont="1" applyBorder="1" applyAlignment="1">
      <alignment horizontal="center" wrapText="1"/>
    </xf>
    <xf numFmtId="0" fontId="19" fillId="0" borderId="59" xfId="5" applyFont="1" applyBorder="1" applyAlignment="1">
      <alignment horizontal="center" wrapText="1"/>
    </xf>
    <xf numFmtId="0" fontId="19" fillId="0" borderId="60" xfId="5" applyFont="1" applyBorder="1" applyAlignment="1">
      <alignment horizontal="center" wrapText="1"/>
    </xf>
    <xf numFmtId="0" fontId="19" fillId="0" borderId="61" xfId="5" applyFont="1" applyBorder="1" applyAlignment="1">
      <alignment horizontal="left" vertical="top" wrapText="1"/>
    </xf>
    <xf numFmtId="165" fontId="19" fillId="0" borderId="62" xfId="5" applyNumberFormat="1" applyFont="1" applyBorder="1" applyAlignment="1">
      <alignment horizontal="right" vertical="top"/>
    </xf>
    <xf numFmtId="166" fontId="19" fillId="0" borderId="63" xfId="5" applyNumberFormat="1" applyFont="1" applyBorder="1" applyAlignment="1">
      <alignment horizontal="right" vertical="top"/>
    </xf>
    <xf numFmtId="165" fontId="19" fillId="0" borderId="63" xfId="5" applyNumberFormat="1" applyFont="1" applyBorder="1" applyAlignment="1">
      <alignment horizontal="right" vertical="top"/>
    </xf>
    <xf numFmtId="167" fontId="19" fillId="0" borderId="64" xfId="5" applyNumberFormat="1" applyFont="1" applyBorder="1" applyAlignment="1">
      <alignment horizontal="right" vertical="top"/>
    </xf>
    <xf numFmtId="0" fontId="19" fillId="0" borderId="66" xfId="5" applyFont="1" applyBorder="1" applyAlignment="1">
      <alignment horizontal="left" vertical="top" wrapText="1"/>
    </xf>
    <xf numFmtId="165" fontId="19" fillId="0" borderId="67" xfId="5" applyNumberFormat="1" applyFont="1" applyBorder="1" applyAlignment="1">
      <alignment horizontal="right" vertical="top"/>
    </xf>
    <xf numFmtId="165" fontId="19" fillId="0" borderId="68" xfId="5" applyNumberFormat="1" applyFont="1" applyBorder="1" applyAlignment="1">
      <alignment horizontal="right" vertical="top"/>
    </xf>
    <xf numFmtId="167" fontId="19" fillId="0" borderId="69" xfId="5" applyNumberFormat="1" applyFont="1" applyBorder="1" applyAlignment="1">
      <alignment horizontal="right" vertical="top"/>
    </xf>
    <xf numFmtId="166" fontId="19" fillId="0" borderId="68" xfId="5" applyNumberFormat="1" applyFont="1" applyBorder="1" applyAlignment="1">
      <alignment horizontal="right" vertical="top"/>
    </xf>
    <xf numFmtId="167" fontId="19" fillId="0" borderId="68" xfId="5" applyNumberFormat="1" applyFont="1" applyBorder="1" applyAlignment="1">
      <alignment horizontal="right" vertical="top"/>
    </xf>
    <xf numFmtId="0" fontId="19" fillId="0" borderId="68" xfId="5" applyFont="1" applyBorder="1" applyAlignment="1">
      <alignment horizontal="left" vertical="top" wrapText="1"/>
    </xf>
    <xf numFmtId="0" fontId="19" fillId="0" borderId="69" xfId="5" applyFont="1" applyBorder="1" applyAlignment="1">
      <alignment horizontal="left" vertical="top" wrapText="1"/>
    </xf>
    <xf numFmtId="165" fontId="19" fillId="0" borderId="71" xfId="5" applyNumberFormat="1" applyFont="1" applyBorder="1" applyAlignment="1">
      <alignment horizontal="right" vertical="top"/>
    </xf>
    <xf numFmtId="165" fontId="19" fillId="0" borderId="72" xfId="5" applyNumberFormat="1" applyFont="1" applyBorder="1" applyAlignment="1">
      <alignment horizontal="right" vertical="top"/>
    </xf>
    <xf numFmtId="167" fontId="19" fillId="0" borderId="72" xfId="5" applyNumberFormat="1" applyFont="1" applyBorder="1" applyAlignment="1">
      <alignment horizontal="right" vertical="top"/>
    </xf>
    <xf numFmtId="0" fontId="19" fillId="0" borderId="72" xfId="5" applyFont="1" applyBorder="1" applyAlignment="1">
      <alignment horizontal="left" vertical="top" wrapText="1"/>
    </xf>
    <xf numFmtId="0" fontId="19" fillId="0" borderId="73" xfId="5" applyFont="1" applyBorder="1" applyAlignment="1">
      <alignment horizontal="left" vertical="top" wrapText="1"/>
    </xf>
    <xf numFmtId="0" fontId="19" fillId="0" borderId="65" xfId="5" applyFont="1" applyBorder="1" applyAlignment="1">
      <alignment horizontal="left" vertical="top" wrapText="1"/>
    </xf>
    <xf numFmtId="167" fontId="19" fillId="0" borderId="63" xfId="5" applyNumberFormat="1" applyFont="1" applyBorder="1" applyAlignment="1">
      <alignment horizontal="right" vertical="top"/>
    </xf>
    <xf numFmtId="0" fontId="15" fillId="2" borderId="8" xfId="1" applyFont="1" applyBorder="1" applyAlignment="1">
      <alignment horizontal="center"/>
    </xf>
    <xf numFmtId="0" fontId="21" fillId="0" borderId="61" xfId="6" applyFont="1" applyBorder="1" applyAlignment="1">
      <alignment horizontal="left" vertical="top" wrapText="1"/>
    </xf>
    <xf numFmtId="165" fontId="21" fillId="0" borderId="62" xfId="6" applyNumberFormat="1" applyFont="1" applyBorder="1" applyAlignment="1">
      <alignment horizontal="right" vertical="top"/>
    </xf>
    <xf numFmtId="166" fontId="21" fillId="0" borderId="63" xfId="6" applyNumberFormat="1" applyFont="1" applyBorder="1" applyAlignment="1">
      <alignment horizontal="right" vertical="top"/>
    </xf>
    <xf numFmtId="165" fontId="21" fillId="0" borderId="63" xfId="6" applyNumberFormat="1" applyFont="1" applyBorder="1" applyAlignment="1">
      <alignment horizontal="right" vertical="top"/>
    </xf>
    <xf numFmtId="167" fontId="21" fillId="0" borderId="63" xfId="6" applyNumberFormat="1" applyFont="1" applyBorder="1" applyAlignment="1">
      <alignment horizontal="right" vertical="top"/>
    </xf>
    <xf numFmtId="167" fontId="21" fillId="0" borderId="64" xfId="6" applyNumberFormat="1" applyFont="1" applyBorder="1" applyAlignment="1">
      <alignment horizontal="right" vertical="top"/>
    </xf>
    <xf numFmtId="0" fontId="21" fillId="0" borderId="66" xfId="6" applyFont="1" applyBorder="1" applyAlignment="1">
      <alignment horizontal="left" vertical="top" wrapText="1"/>
    </xf>
    <xf numFmtId="165" fontId="21" fillId="0" borderId="67" xfId="6" applyNumberFormat="1" applyFont="1" applyBorder="1" applyAlignment="1">
      <alignment horizontal="right" vertical="top"/>
    </xf>
    <xf numFmtId="165" fontId="21" fillId="0" borderId="68" xfId="6" applyNumberFormat="1" applyFont="1" applyBorder="1" applyAlignment="1">
      <alignment horizontal="right" vertical="top"/>
    </xf>
    <xf numFmtId="167" fontId="21" fillId="0" borderId="68" xfId="6" applyNumberFormat="1" applyFont="1" applyBorder="1" applyAlignment="1">
      <alignment horizontal="right" vertical="top"/>
    </xf>
    <xf numFmtId="167" fontId="21" fillId="0" borderId="69" xfId="6" applyNumberFormat="1" applyFont="1" applyBorder="1" applyAlignment="1">
      <alignment horizontal="right" vertical="top"/>
    </xf>
    <xf numFmtId="166" fontId="21" fillId="0" borderId="68" xfId="6" applyNumberFormat="1" applyFont="1" applyBorder="1" applyAlignment="1">
      <alignment horizontal="right" vertical="top"/>
    </xf>
    <xf numFmtId="0" fontId="21" fillId="0" borderId="68" xfId="6" applyFont="1" applyBorder="1" applyAlignment="1">
      <alignment horizontal="left" vertical="top" wrapText="1"/>
    </xf>
    <xf numFmtId="0" fontId="21" fillId="0" borderId="69" xfId="6" applyFont="1" applyBorder="1" applyAlignment="1">
      <alignment horizontal="left" vertical="top" wrapText="1"/>
    </xf>
    <xf numFmtId="0" fontId="21" fillId="0" borderId="70" xfId="6" applyFont="1" applyBorder="1" applyAlignment="1">
      <alignment horizontal="left" vertical="top" wrapText="1"/>
    </xf>
    <xf numFmtId="165" fontId="21" fillId="0" borderId="71" xfId="6" applyNumberFormat="1" applyFont="1" applyBorder="1" applyAlignment="1">
      <alignment horizontal="right" vertical="top"/>
    </xf>
    <xf numFmtId="165" fontId="21" fillId="0" borderId="72" xfId="6" applyNumberFormat="1" applyFont="1" applyBorder="1" applyAlignment="1">
      <alignment horizontal="right" vertical="top"/>
    </xf>
    <xf numFmtId="0" fontId="21" fillId="0" borderId="72" xfId="6" applyFont="1" applyBorder="1" applyAlignment="1">
      <alignment horizontal="left" vertical="top" wrapText="1"/>
    </xf>
    <xf numFmtId="0" fontId="21" fillId="0" borderId="73" xfId="6" applyFont="1" applyBorder="1" applyAlignment="1">
      <alignment horizontal="left" vertical="top" wrapText="1"/>
    </xf>
    <xf numFmtId="0" fontId="21" fillId="0" borderId="71" xfId="6" applyFont="1" applyBorder="1" applyAlignment="1">
      <alignment horizontal="center" wrapText="1"/>
    </xf>
    <xf numFmtId="0" fontId="21" fillId="0" borderId="72" xfId="6" applyFont="1" applyBorder="1" applyAlignment="1">
      <alignment horizontal="center" wrapText="1"/>
    </xf>
    <xf numFmtId="0" fontId="21" fillId="0" borderId="73" xfId="6" applyFont="1" applyBorder="1" applyAlignment="1">
      <alignment horizontal="center" wrapText="1"/>
    </xf>
    <xf numFmtId="0" fontId="5" fillId="6" borderId="5" xfId="2" applyFont="1" applyFill="1" applyBorder="1" applyAlignment="1"/>
    <xf numFmtId="0" fontId="17" fillId="0" borderId="0" xfId="5" applyBorder="1"/>
    <xf numFmtId="0" fontId="15" fillId="2" borderId="87" xfId="1" applyFont="1" applyBorder="1" applyAlignment="1">
      <alignment horizontal="center"/>
    </xf>
    <xf numFmtId="0" fontId="5" fillId="6" borderId="87" xfId="2" applyFont="1" applyFill="1" applyBorder="1" applyAlignment="1">
      <alignment horizontal="center"/>
    </xf>
    <xf numFmtId="0" fontId="0" fillId="0" borderId="90" xfId="0" applyBorder="1"/>
    <xf numFmtId="0" fontId="0" fillId="0" borderId="0" xfId="0" applyBorder="1"/>
    <xf numFmtId="0" fontId="0" fillId="0" borderId="95" xfId="0" applyBorder="1"/>
    <xf numFmtId="0" fontId="19" fillId="0" borderId="96" xfId="5" applyFont="1" applyBorder="1" applyAlignment="1">
      <alignment horizontal="left" wrapText="1"/>
    </xf>
    <xf numFmtId="0" fontId="19" fillId="0" borderId="97" xfId="5" applyFont="1" applyBorder="1" applyAlignment="1">
      <alignment horizontal="left" vertical="top" wrapText="1"/>
    </xf>
    <xf numFmtId="0" fontId="19" fillId="0" borderId="98" xfId="5" applyFont="1" applyBorder="1" applyAlignment="1">
      <alignment horizontal="left" vertical="top" wrapText="1"/>
    </xf>
    <xf numFmtId="0" fontId="19" fillId="0" borderId="99" xfId="5" applyFont="1" applyBorder="1" applyAlignment="1">
      <alignment horizontal="left" vertical="top" wrapText="1"/>
    </xf>
    <xf numFmtId="165" fontId="19" fillId="0" borderId="100" xfId="5" applyNumberFormat="1" applyFont="1" applyBorder="1" applyAlignment="1">
      <alignment horizontal="right" vertical="top"/>
    </xf>
    <xf numFmtId="166" fontId="19" fillId="0" borderId="101" xfId="5" applyNumberFormat="1" applyFont="1" applyBorder="1" applyAlignment="1">
      <alignment horizontal="right" vertical="top"/>
    </xf>
    <xf numFmtId="167" fontId="19" fillId="0" borderId="101" xfId="5" applyNumberFormat="1" applyFont="1" applyBorder="1" applyAlignment="1">
      <alignment horizontal="right" vertical="top"/>
    </xf>
    <xf numFmtId="0" fontId="19" fillId="0" borderId="101" xfId="5" applyFont="1" applyBorder="1" applyAlignment="1">
      <alignment horizontal="left" vertical="top" wrapText="1"/>
    </xf>
    <xf numFmtId="0" fontId="19" fillId="0" borderId="102" xfId="5" applyFont="1" applyBorder="1" applyAlignment="1">
      <alignment horizontal="left" vertical="top" wrapText="1"/>
    </xf>
    <xf numFmtId="0" fontId="0" fillId="0" borderId="37" xfId="0" applyBorder="1"/>
    <xf numFmtId="0" fontId="0" fillId="0" borderId="84" xfId="0" applyBorder="1"/>
    <xf numFmtId="0" fontId="20" fillId="0" borderId="0" xfId="6" applyBorder="1"/>
    <xf numFmtId="0" fontId="21" fillId="0" borderId="97" xfId="6" applyFont="1" applyBorder="1" applyAlignment="1">
      <alignment horizontal="left" vertical="top" wrapText="1"/>
    </xf>
    <xf numFmtId="0" fontId="21" fillId="0" borderId="99" xfId="6" applyFont="1" applyBorder="1" applyAlignment="1">
      <alignment horizontal="left" vertical="top" wrapText="1"/>
    </xf>
    <xf numFmtId="165" fontId="21" fillId="0" borderId="100" xfId="6" applyNumberFormat="1" applyFont="1" applyBorder="1" applyAlignment="1">
      <alignment horizontal="right" vertical="top"/>
    </xf>
    <xf numFmtId="166" fontId="21" fillId="0" borderId="101" xfId="6" applyNumberFormat="1" applyFont="1" applyBorder="1" applyAlignment="1">
      <alignment horizontal="right" vertical="top"/>
    </xf>
    <xf numFmtId="165" fontId="21" fillId="0" borderId="101" xfId="6" applyNumberFormat="1" applyFont="1" applyBorder="1" applyAlignment="1">
      <alignment horizontal="right" vertical="top"/>
    </xf>
    <xf numFmtId="0" fontId="21" fillId="0" borderId="101" xfId="6" applyFont="1" applyBorder="1" applyAlignment="1">
      <alignment horizontal="left" vertical="top" wrapText="1"/>
    </xf>
    <xf numFmtId="0" fontId="21" fillId="0" borderId="102" xfId="6" applyFont="1" applyBorder="1" applyAlignment="1">
      <alignment horizontal="left" vertical="top" wrapText="1"/>
    </xf>
    <xf numFmtId="0" fontId="5" fillId="4" borderId="2" xfId="3" applyFont="1" applyBorder="1" applyAlignment="1">
      <alignment horizontal="center"/>
    </xf>
    <xf numFmtId="0" fontId="5" fillId="4" borderId="92" xfId="3" applyFont="1" applyBorder="1" applyAlignment="1">
      <alignment horizontal="center"/>
    </xf>
    <xf numFmtId="0" fontId="5" fillId="4" borderId="78" xfId="3" applyFont="1" applyBorder="1" applyAlignment="1">
      <alignment horizontal="center"/>
    </xf>
    <xf numFmtId="0" fontId="21" fillId="0" borderId="103" xfId="6" applyFont="1" applyBorder="1" applyAlignment="1">
      <alignment horizontal="left" wrapText="1"/>
    </xf>
    <xf numFmtId="0" fontId="21" fillId="0" borderId="0" xfId="7" applyFont="1" applyBorder="1" applyAlignment="1">
      <alignment horizontal="left" vertical="top" wrapText="1"/>
    </xf>
    <xf numFmtId="165" fontId="21" fillId="0" borderId="62" xfId="7" applyNumberFormat="1" applyFont="1" applyBorder="1" applyAlignment="1">
      <alignment horizontal="right" vertical="top"/>
    </xf>
    <xf numFmtId="165" fontId="21" fillId="0" borderId="63" xfId="7" applyNumberFormat="1" applyFont="1" applyBorder="1" applyAlignment="1">
      <alignment horizontal="right" vertical="top"/>
    </xf>
    <xf numFmtId="166" fontId="21" fillId="0" borderId="63" xfId="7" applyNumberFormat="1" applyFont="1" applyBorder="1" applyAlignment="1">
      <alignment horizontal="right" vertical="top"/>
    </xf>
    <xf numFmtId="165" fontId="21" fillId="0" borderId="67" xfId="7" applyNumberFormat="1" applyFont="1" applyBorder="1" applyAlignment="1">
      <alignment horizontal="right" vertical="top"/>
    </xf>
    <xf numFmtId="165" fontId="21" fillId="0" borderId="68" xfId="7" applyNumberFormat="1" applyFont="1" applyBorder="1" applyAlignment="1">
      <alignment horizontal="right" vertical="top"/>
    </xf>
    <xf numFmtId="166" fontId="21" fillId="0" borderId="68" xfId="7" applyNumberFormat="1" applyFont="1" applyBorder="1" applyAlignment="1">
      <alignment horizontal="right" vertical="top"/>
    </xf>
    <xf numFmtId="165" fontId="21" fillId="0" borderId="71" xfId="7" applyNumberFormat="1" applyFont="1" applyBorder="1" applyAlignment="1">
      <alignment horizontal="right" vertical="top"/>
    </xf>
    <xf numFmtId="165" fontId="21" fillId="0" borderId="72" xfId="7" applyNumberFormat="1" applyFont="1" applyBorder="1" applyAlignment="1">
      <alignment horizontal="right" vertical="top"/>
    </xf>
    <xf numFmtId="0" fontId="21" fillId="0" borderId="58" xfId="7" applyFont="1" applyBorder="1" applyAlignment="1">
      <alignment horizontal="center" wrapText="1"/>
    </xf>
    <xf numFmtId="0" fontId="21" fillId="0" borderId="59" xfId="7" applyFont="1" applyBorder="1" applyAlignment="1">
      <alignment horizontal="center" wrapText="1"/>
    </xf>
    <xf numFmtId="0" fontId="21" fillId="0" borderId="60" xfId="7" applyFont="1" applyBorder="1" applyAlignment="1">
      <alignment horizontal="center" wrapText="1"/>
    </xf>
    <xf numFmtId="0" fontId="21" fillId="0" borderId="61" xfId="7" applyFont="1" applyBorder="1" applyAlignment="1">
      <alignment horizontal="left" vertical="top" wrapText="1"/>
    </xf>
    <xf numFmtId="167" fontId="21" fillId="0" borderId="63" xfId="7" applyNumberFormat="1" applyFont="1" applyBorder="1" applyAlignment="1">
      <alignment horizontal="right" vertical="top"/>
    </xf>
    <xf numFmtId="167" fontId="21" fillId="0" borderId="64" xfId="7" applyNumberFormat="1" applyFont="1" applyBorder="1" applyAlignment="1">
      <alignment horizontal="right" vertical="top"/>
    </xf>
    <xf numFmtId="0" fontId="21" fillId="0" borderId="66" xfId="7" applyFont="1" applyBorder="1" applyAlignment="1">
      <alignment horizontal="left" vertical="top" wrapText="1"/>
    </xf>
    <xf numFmtId="167" fontId="21" fillId="0" borderId="68" xfId="7" applyNumberFormat="1" applyFont="1" applyBorder="1" applyAlignment="1">
      <alignment horizontal="right" vertical="top"/>
    </xf>
    <xf numFmtId="167" fontId="21" fillId="0" borderId="69" xfId="7" applyNumberFormat="1" applyFont="1" applyBorder="1" applyAlignment="1">
      <alignment horizontal="right" vertical="top"/>
    </xf>
    <xf numFmtId="0" fontId="21" fillId="0" borderId="68" xfId="7" applyFont="1" applyBorder="1" applyAlignment="1">
      <alignment horizontal="left" vertical="top" wrapText="1"/>
    </xf>
    <xf numFmtId="0" fontId="21" fillId="0" borderId="69" xfId="7" applyFont="1" applyBorder="1" applyAlignment="1">
      <alignment horizontal="left" vertical="top" wrapText="1"/>
    </xf>
    <xf numFmtId="0" fontId="21" fillId="0" borderId="70" xfId="7" applyFont="1" applyBorder="1" applyAlignment="1">
      <alignment horizontal="left" vertical="top" wrapText="1"/>
    </xf>
    <xf numFmtId="167" fontId="21" fillId="0" borderId="72" xfId="7" applyNumberFormat="1" applyFont="1" applyBorder="1" applyAlignment="1">
      <alignment horizontal="right" vertical="top"/>
    </xf>
    <xf numFmtId="0" fontId="21" fillId="0" borderId="72" xfId="7" applyFont="1" applyBorder="1" applyAlignment="1">
      <alignment horizontal="left" vertical="top" wrapText="1"/>
    </xf>
    <xf numFmtId="0" fontId="21" fillId="0" borderId="73" xfId="7" applyFont="1" applyBorder="1" applyAlignment="1">
      <alignment horizontal="left" vertical="top" wrapText="1"/>
    </xf>
    <xf numFmtId="0" fontId="21" fillId="0" borderId="65" xfId="7" applyFont="1" applyBorder="1" applyAlignment="1">
      <alignment horizontal="left" vertical="top" wrapText="1"/>
    </xf>
    <xf numFmtId="0" fontId="21" fillId="0" borderId="104" xfId="7" applyFont="1" applyBorder="1" applyAlignment="1">
      <alignment horizontal="center" wrapText="1"/>
    </xf>
    <xf numFmtId="0" fontId="21" fillId="0" borderId="97" xfId="7" applyFont="1" applyBorder="1" applyAlignment="1">
      <alignment horizontal="left" vertical="top" wrapText="1"/>
    </xf>
    <xf numFmtId="167" fontId="21" fillId="0" borderId="105" xfId="7" applyNumberFormat="1" applyFont="1" applyBorder="1" applyAlignment="1">
      <alignment horizontal="right" vertical="top"/>
    </xf>
    <xf numFmtId="0" fontId="21" fillId="0" borderId="99" xfId="7" applyFont="1" applyBorder="1" applyAlignment="1">
      <alignment horizontal="left" vertical="top" wrapText="1"/>
    </xf>
    <xf numFmtId="165" fontId="21" fillId="0" borderId="100" xfId="7" applyNumberFormat="1" applyFont="1" applyBorder="1" applyAlignment="1">
      <alignment horizontal="right" vertical="top"/>
    </xf>
    <xf numFmtId="166" fontId="21" fillId="0" borderId="101" xfId="7" applyNumberFormat="1" applyFont="1" applyBorder="1" applyAlignment="1">
      <alignment horizontal="right" vertical="top"/>
    </xf>
    <xf numFmtId="167" fontId="21" fillId="0" borderId="101" xfId="7" applyNumberFormat="1" applyFont="1" applyBorder="1" applyAlignment="1">
      <alignment horizontal="right" vertical="top"/>
    </xf>
    <xf numFmtId="0" fontId="21" fillId="0" borderId="101" xfId="7" applyFont="1" applyBorder="1" applyAlignment="1">
      <alignment horizontal="left" vertical="top" wrapText="1"/>
    </xf>
    <xf numFmtId="0" fontId="21" fillId="0" borderId="106" xfId="7" applyFont="1" applyBorder="1" applyAlignment="1">
      <alignment horizontal="left" vertical="top" wrapText="1"/>
    </xf>
    <xf numFmtId="0" fontId="20" fillId="0" borderId="0" xfId="7" applyBorder="1"/>
    <xf numFmtId="167" fontId="21" fillId="0" borderId="67" xfId="7" applyNumberFormat="1" applyFont="1" applyBorder="1" applyAlignment="1">
      <alignment horizontal="right" vertical="top"/>
    </xf>
    <xf numFmtId="167" fontId="21" fillId="0" borderId="109" xfId="7" applyNumberFormat="1" applyFont="1" applyBorder="1" applyAlignment="1">
      <alignment horizontal="right" vertical="top"/>
    </xf>
    <xf numFmtId="0" fontId="21" fillId="0" borderId="109" xfId="7" applyFont="1" applyBorder="1" applyAlignment="1">
      <alignment horizontal="left" vertical="top" wrapText="1"/>
    </xf>
    <xf numFmtId="0" fontId="21" fillId="0" borderId="110" xfId="7" applyFont="1" applyBorder="1" applyAlignment="1">
      <alignment horizontal="left" vertical="top" wrapText="1"/>
    </xf>
    <xf numFmtId="165" fontId="21" fillId="0" borderId="101" xfId="7" applyNumberFormat="1" applyFont="1" applyBorder="1" applyAlignment="1">
      <alignment horizontal="right" vertical="top"/>
    </xf>
    <xf numFmtId="0" fontId="5" fillId="4" borderId="111" xfId="3" applyFont="1" applyBorder="1" applyAlignment="1">
      <alignment horizontal="center"/>
    </xf>
    <xf numFmtId="0" fontId="5" fillId="4" borderId="113" xfId="3" applyFont="1" applyBorder="1" applyAlignment="1">
      <alignment horizontal="center"/>
    </xf>
    <xf numFmtId="0" fontId="5" fillId="4" borderId="4" xfId="3" applyFont="1" applyBorder="1" applyAlignment="1">
      <alignment horizontal="center"/>
    </xf>
    <xf numFmtId="0" fontId="5" fillId="4" borderId="115" xfId="3" applyFont="1" applyBorder="1" applyAlignment="1">
      <alignment horizontal="center"/>
    </xf>
    <xf numFmtId="0" fontId="5" fillId="4" borderId="116" xfId="3" applyFont="1" applyBorder="1" applyAlignment="1">
      <alignment horizontal="center"/>
    </xf>
    <xf numFmtId="0" fontId="5" fillId="4" borderId="117" xfId="3" applyFont="1" applyBorder="1" applyAlignment="1">
      <alignment horizontal="center"/>
    </xf>
    <xf numFmtId="0" fontId="5" fillId="4" borderId="120" xfId="3" applyFont="1" applyBorder="1" applyAlignment="1">
      <alignment horizontal="center"/>
    </xf>
    <xf numFmtId="0" fontId="5" fillId="4" borderId="121" xfId="3" applyFont="1" applyBorder="1" applyAlignment="1">
      <alignment horizontal="center"/>
    </xf>
    <xf numFmtId="0" fontId="5" fillId="4" borderId="122" xfId="3" applyFont="1" applyBorder="1" applyAlignment="1">
      <alignment horizontal="center"/>
    </xf>
    <xf numFmtId="0" fontId="15" fillId="2" borderId="91" xfId="1" applyFont="1" applyBorder="1" applyAlignment="1">
      <alignment horizontal="center"/>
    </xf>
    <xf numFmtId="0" fontId="5" fillId="6" borderId="91" xfId="2" applyFont="1" applyFill="1" applyBorder="1" applyAlignment="1">
      <alignment horizontal="center"/>
    </xf>
    <xf numFmtId="0" fontId="5" fillId="4" borderId="125" xfId="3" applyFont="1" applyBorder="1" applyAlignment="1">
      <alignment horizontal="center"/>
    </xf>
    <xf numFmtId="0" fontId="21" fillId="0" borderId="98" xfId="7" applyFont="1" applyBorder="1" applyAlignment="1">
      <alignment horizontal="left" vertical="top" wrapText="1"/>
    </xf>
    <xf numFmtId="0" fontId="21" fillId="0" borderId="102" xfId="7" applyFont="1" applyBorder="1" applyAlignment="1">
      <alignment horizontal="left" vertical="top" wrapText="1"/>
    </xf>
    <xf numFmtId="0" fontId="21" fillId="0" borderId="0" xfId="7" applyFont="1" applyBorder="1" applyAlignment="1">
      <alignment horizontal="left" vertical="top" wrapText="1"/>
    </xf>
    <xf numFmtId="0" fontId="21" fillId="0" borderId="128" xfId="7" applyFont="1" applyBorder="1" applyAlignment="1">
      <alignment horizontal="center" wrapText="1"/>
    </xf>
    <xf numFmtId="0" fontId="21" fillId="0" borderId="129" xfId="7" applyFont="1" applyBorder="1" applyAlignment="1">
      <alignment horizontal="center" wrapText="1"/>
    </xf>
    <xf numFmtId="0" fontId="21" fillId="0" borderId="130" xfId="7" applyFont="1" applyBorder="1" applyAlignment="1">
      <alignment horizontal="center" wrapText="1"/>
    </xf>
    <xf numFmtId="0" fontId="5" fillId="6" borderId="15" xfId="2" applyFont="1" applyFill="1" applyBorder="1"/>
    <xf numFmtId="164" fontId="5" fillId="4" borderId="112" xfId="3" applyNumberFormat="1" applyFont="1" applyBorder="1" applyAlignment="1">
      <alignment horizontal="center"/>
    </xf>
    <xf numFmtId="164" fontId="5" fillId="4" borderId="118" xfId="3" applyNumberFormat="1" applyFont="1" applyBorder="1" applyAlignment="1">
      <alignment horizontal="center"/>
    </xf>
    <xf numFmtId="164" fontId="5" fillId="4" borderId="119" xfId="3" applyNumberFormat="1" applyFont="1" applyBorder="1" applyAlignment="1">
      <alignment horizontal="center"/>
    </xf>
    <xf numFmtId="164" fontId="5" fillId="4" borderId="114" xfId="3" applyNumberFormat="1" applyFont="1" applyBorder="1" applyAlignment="1">
      <alignment horizontal="center"/>
    </xf>
    <xf numFmtId="164" fontId="5" fillId="4" borderId="11" xfId="3" applyNumberFormat="1" applyFont="1" applyBorder="1" applyAlignment="1">
      <alignment horizontal="center"/>
    </xf>
    <xf numFmtId="164" fontId="5" fillId="4" borderId="95" xfId="3" applyNumberFormat="1" applyFont="1" applyBorder="1" applyAlignment="1">
      <alignment horizontal="center"/>
    </xf>
    <xf numFmtId="168" fontId="5" fillId="4" borderId="40" xfId="3" applyNumberFormat="1" applyFont="1" applyBorder="1" applyAlignment="1">
      <alignment horizontal="center"/>
    </xf>
    <xf numFmtId="168" fontId="5" fillId="4" borderId="112" xfId="3" applyNumberFormat="1" applyFont="1" applyBorder="1" applyAlignment="1">
      <alignment horizontal="center"/>
    </xf>
    <xf numFmtId="168" fontId="5" fillId="4" borderId="11" xfId="3" applyNumberFormat="1" applyFont="1" applyBorder="1" applyAlignment="1">
      <alignment horizontal="center"/>
    </xf>
    <xf numFmtId="168" fontId="5" fillId="4" borderId="123" xfId="3" applyNumberFormat="1" applyFont="1" applyBorder="1" applyAlignment="1">
      <alignment horizontal="center"/>
    </xf>
    <xf numFmtId="168" fontId="5" fillId="4" borderId="6" xfId="3" applyNumberFormat="1" applyFont="1" applyBorder="1" applyAlignment="1">
      <alignment horizontal="center"/>
    </xf>
    <xf numFmtId="168" fontId="5" fillId="4" borderId="113" xfId="3" applyNumberFormat="1" applyFont="1" applyBorder="1" applyAlignment="1">
      <alignment horizontal="center"/>
    </xf>
    <xf numFmtId="168" fontId="5" fillId="4" borderId="12" xfId="3" applyNumberFormat="1" applyFont="1" applyBorder="1" applyAlignment="1">
      <alignment horizontal="center"/>
    </xf>
    <xf numFmtId="168" fontId="5" fillId="4" borderId="124" xfId="3" applyNumberFormat="1" applyFont="1" applyBorder="1" applyAlignment="1">
      <alignment horizontal="center"/>
    </xf>
    <xf numFmtId="168" fontId="5" fillId="4" borderId="93" xfId="3" applyNumberFormat="1" applyFont="1" applyBorder="1" applyAlignment="1">
      <alignment horizontal="center"/>
    </xf>
    <xf numFmtId="168" fontId="5" fillId="4" borderId="94" xfId="3" applyNumberFormat="1" applyFont="1" applyBorder="1" applyAlignment="1">
      <alignment horizontal="center"/>
    </xf>
    <xf numFmtId="0" fontId="5" fillId="4" borderId="87" xfId="3" applyFont="1" applyBorder="1" applyAlignment="1">
      <alignment horizontal="center"/>
    </xf>
    <xf numFmtId="0" fontId="0" fillId="0" borderId="0" xfId="0"/>
    <xf numFmtId="0" fontId="5" fillId="6" borderId="7" xfId="2" applyFont="1" applyFill="1" applyBorder="1" applyAlignment="1">
      <alignment horizontal="center"/>
    </xf>
    <xf numFmtId="0" fontId="19" fillId="0" borderId="70" xfId="5" applyFont="1" applyBorder="1" applyAlignment="1">
      <alignment horizontal="left" vertical="top" wrapText="1"/>
    </xf>
    <xf numFmtId="0" fontId="15" fillId="2" borderId="7" xfId="1" applyFont="1" applyBorder="1" applyAlignment="1">
      <alignment horizontal="center"/>
    </xf>
    <xf numFmtId="0" fontId="13" fillId="0" borderId="0" xfId="0" applyFont="1"/>
    <xf numFmtId="0" fontId="5" fillId="4" borderId="131" xfId="3" applyFont="1" applyBorder="1" applyAlignment="1">
      <alignment horizontal="center"/>
    </xf>
    <xf numFmtId="168" fontId="5" fillId="4" borderId="27" xfId="3" applyNumberFormat="1" applyFont="1" applyBorder="1" applyAlignment="1">
      <alignment horizontal="center"/>
    </xf>
    <xf numFmtId="168" fontId="5" fillId="4" borderId="25" xfId="3" applyNumberFormat="1" applyFont="1" applyBorder="1" applyAlignment="1">
      <alignment horizontal="center"/>
    </xf>
    <xf numFmtId="0" fontId="5" fillId="6" borderId="132" xfId="2" applyFont="1" applyFill="1" applyBorder="1" applyAlignment="1">
      <alignment horizontal="center"/>
    </xf>
    <xf numFmtId="0" fontId="15" fillId="2" borderId="133" xfId="1" applyFont="1" applyBorder="1" applyAlignment="1">
      <alignment horizontal="center"/>
    </xf>
    <xf numFmtId="0" fontId="5" fillId="6" borderId="134" xfId="2" applyFont="1" applyFill="1" applyBorder="1" applyAlignment="1">
      <alignment horizontal="center"/>
    </xf>
    <xf numFmtId="0" fontId="15" fillId="2" borderId="134" xfId="1" applyFont="1" applyBorder="1" applyAlignment="1">
      <alignment horizontal="center"/>
    </xf>
    <xf numFmtId="0" fontId="5" fillId="4" borderId="135" xfId="3" applyFont="1" applyBorder="1" applyAlignment="1">
      <alignment horizontal="center"/>
    </xf>
    <xf numFmtId="0" fontId="5" fillId="4" borderId="136" xfId="3" applyFont="1" applyBorder="1" applyAlignment="1">
      <alignment horizontal="center"/>
    </xf>
    <xf numFmtId="0" fontId="0" fillId="0" borderId="21" xfId="0" applyBorder="1"/>
    <xf numFmtId="0" fontId="0" fillId="0" borderId="137" xfId="0" applyBorder="1"/>
    <xf numFmtId="0" fontId="0" fillId="0" borderId="138" xfId="0" applyBorder="1"/>
    <xf numFmtId="164" fontId="5" fillId="4" borderId="8" xfId="3" applyNumberFormat="1" applyFont="1" applyBorder="1"/>
    <xf numFmtId="0" fontId="5" fillId="4" borderId="1" xfId="8" applyFont="1"/>
    <xf numFmtId="2" fontId="5" fillId="6" borderId="5" xfId="2" applyNumberFormat="1" applyFont="1" applyFill="1" applyBorder="1"/>
    <xf numFmtId="0" fontId="5" fillId="6" borderId="5" xfId="2" applyNumberFormat="1" applyFont="1" applyFill="1" applyBorder="1"/>
    <xf numFmtId="0" fontId="5" fillId="2" borderId="7" xfId="1" applyFont="1" applyBorder="1" applyAlignment="1">
      <alignment horizontal="center"/>
    </xf>
    <xf numFmtId="0" fontId="5" fillId="2" borderId="8" xfId="1" applyFont="1" applyBorder="1" applyAlignment="1">
      <alignment horizontal="center"/>
    </xf>
    <xf numFmtId="0" fontId="5" fillId="4" borderId="7" xfId="3" applyFont="1" applyBorder="1" applyAlignment="1">
      <alignment horizontal="center"/>
    </xf>
    <xf numFmtId="0" fontId="5" fillId="4" borderId="8" xfId="3" applyFont="1" applyBorder="1" applyAlignment="1">
      <alignment horizontal="center"/>
    </xf>
    <xf numFmtId="0" fontId="5" fillId="4" borderId="16" xfId="3" applyFont="1" applyBorder="1" applyAlignment="1">
      <alignment horizontal="center"/>
    </xf>
    <xf numFmtId="0" fontId="5" fillId="4" borderId="17" xfId="3" applyFont="1" applyBorder="1" applyAlignment="1">
      <alignment horizontal="center"/>
    </xf>
    <xf numFmtId="0" fontId="0" fillId="0" borderId="23" xfId="0" applyBorder="1" applyAlignment="1">
      <alignment horizontal="center" wrapText="1"/>
    </xf>
    <xf numFmtId="0" fontId="0" fillId="0" borderId="21" xfId="0" applyBorder="1" applyAlignment="1">
      <alignment horizontal="center" wrapText="1"/>
    </xf>
    <xf numFmtId="0" fontId="0" fillId="0" borderId="24" xfId="0" applyBorder="1" applyAlignment="1">
      <alignment horizontal="center" wrapText="1"/>
    </xf>
    <xf numFmtId="0" fontId="0" fillId="0" borderId="27" xfId="0" applyBorder="1" applyAlignment="1">
      <alignment horizontal="center" wrapText="1"/>
    </xf>
    <xf numFmtId="0" fontId="0" fillId="0" borderId="0" xfId="0" applyBorder="1" applyAlignment="1">
      <alignment horizontal="center" wrapText="1"/>
    </xf>
    <xf numFmtId="0" fontId="0" fillId="0" borderId="28" xfId="0" applyBorder="1" applyAlignment="1">
      <alignment horizontal="center" wrapText="1"/>
    </xf>
    <xf numFmtId="0" fontId="0" fillId="0" borderId="25" xfId="0" applyBorder="1" applyAlignment="1">
      <alignment horizontal="center" wrapText="1"/>
    </xf>
    <xf numFmtId="0" fontId="0" fillId="0" borderId="36" xfId="0" applyBorder="1" applyAlignment="1">
      <alignment horizontal="center" wrapText="1"/>
    </xf>
    <xf numFmtId="0" fontId="0" fillId="0" borderId="26" xfId="0" applyBorder="1" applyAlignment="1">
      <alignment horizontal="center" wrapText="1"/>
    </xf>
    <xf numFmtId="0" fontId="0" fillId="0" borderId="0" xfId="0"/>
    <xf numFmtId="0" fontId="13" fillId="5" borderId="41" xfId="4" applyFont="1" applyBorder="1" applyAlignment="1">
      <alignment horizontal="center" vertical="center" wrapText="1"/>
    </xf>
    <xf numFmtId="0" fontId="13" fillId="5" borderId="42" xfId="4" applyFont="1" applyBorder="1" applyAlignment="1">
      <alignment horizontal="center" vertical="center" wrapText="1"/>
    </xf>
    <xf numFmtId="0" fontId="13" fillId="5" borderId="43" xfId="4" applyFont="1" applyBorder="1" applyAlignment="1">
      <alignment horizontal="center" vertical="center" wrapText="1"/>
    </xf>
    <xf numFmtId="0" fontId="13" fillId="5" borderId="44" xfId="4" applyFont="1" applyBorder="1" applyAlignment="1">
      <alignment horizontal="center" vertical="center" wrapText="1"/>
    </xf>
    <xf numFmtId="0" fontId="13" fillId="5" borderId="3" xfId="4" applyFont="1" applyBorder="1" applyAlignment="1">
      <alignment horizontal="center" vertical="center" wrapText="1"/>
    </xf>
    <xf numFmtId="0" fontId="13" fillId="5" borderId="45" xfId="4" applyFont="1" applyBorder="1" applyAlignment="1">
      <alignment horizontal="center" vertical="center" wrapText="1"/>
    </xf>
    <xf numFmtId="0" fontId="13" fillId="5" borderId="51" xfId="4" applyFont="1" applyBorder="1" applyAlignment="1">
      <alignment horizontal="center" vertical="center" wrapText="1"/>
    </xf>
    <xf numFmtId="0" fontId="13" fillId="5" borderId="9" xfId="4" applyFont="1" applyBorder="1" applyAlignment="1">
      <alignment horizontal="center" vertical="center" wrapText="1"/>
    </xf>
    <xf numFmtId="0" fontId="13" fillId="5" borderId="52" xfId="4" applyFont="1" applyBorder="1" applyAlignment="1">
      <alignment horizontal="center" vertical="center" wrapText="1"/>
    </xf>
    <xf numFmtId="0" fontId="5" fillId="5" borderId="31" xfId="4" applyFont="1" applyBorder="1" applyAlignment="1">
      <alignment horizontal="center"/>
    </xf>
    <xf numFmtId="0" fontId="5" fillId="5" borderId="32" xfId="4" applyFont="1" applyBorder="1" applyAlignment="1">
      <alignment horizontal="center"/>
    </xf>
    <xf numFmtId="0" fontId="5" fillId="5" borderId="33" xfId="4" applyFont="1" applyBorder="1" applyAlignment="1">
      <alignment horizontal="center"/>
    </xf>
    <xf numFmtId="0" fontId="5" fillId="6" borderId="7" xfId="2" applyFont="1" applyFill="1" applyBorder="1" applyAlignment="1">
      <alignment horizontal="center"/>
    </xf>
    <xf numFmtId="0" fontId="5" fillId="6" borderId="8" xfId="2" applyFont="1" applyFill="1" applyBorder="1" applyAlignment="1">
      <alignment horizontal="center"/>
    </xf>
    <xf numFmtId="0" fontId="5" fillId="2" borderId="13" xfId="1" applyFont="1" applyBorder="1" applyAlignment="1">
      <alignment horizontal="center"/>
    </xf>
    <xf numFmtId="0" fontId="7" fillId="2" borderId="7" xfId="1" applyFont="1" applyBorder="1" applyAlignment="1">
      <alignment horizontal="center"/>
    </xf>
    <xf numFmtId="0" fontId="7" fillId="2" borderId="8" xfId="1" applyFont="1" applyBorder="1" applyAlignment="1">
      <alignment horizontal="center"/>
    </xf>
    <xf numFmtId="0" fontId="5" fillId="2" borderId="18" xfId="1" applyFont="1" applyBorder="1" applyAlignment="1">
      <alignment horizontal="center"/>
    </xf>
    <xf numFmtId="0" fontId="5" fillId="2" borderId="19" xfId="1" applyFont="1" applyBorder="1" applyAlignment="1">
      <alignment horizontal="center"/>
    </xf>
    <xf numFmtId="0" fontId="5" fillId="2" borderId="20" xfId="1" applyFont="1" applyBorder="1" applyAlignment="1">
      <alignment horizontal="center"/>
    </xf>
    <xf numFmtId="0" fontId="5" fillId="4" borderId="2" xfId="3" applyFont="1" applyAlignment="1">
      <alignment horizontal="center"/>
    </xf>
    <xf numFmtId="0" fontId="5" fillId="2" borderId="10" xfId="1" applyFont="1" applyBorder="1" applyAlignment="1">
      <alignment horizontal="center" wrapText="1"/>
    </xf>
    <xf numFmtId="0" fontId="5" fillId="2" borderId="12" xfId="1" applyFont="1" applyBorder="1" applyAlignment="1">
      <alignment horizontal="center" wrapText="1"/>
    </xf>
    <xf numFmtId="0" fontId="5" fillId="2" borderId="11" xfId="1" applyFont="1" applyBorder="1" applyAlignment="1">
      <alignment horizontal="center" wrapText="1"/>
    </xf>
    <xf numFmtId="0" fontId="5" fillId="6" borderId="14" xfId="2" applyFont="1" applyFill="1" applyBorder="1" applyAlignment="1">
      <alignment horizontal="center"/>
    </xf>
    <xf numFmtId="0" fontId="5" fillId="6" borderId="0" xfId="2" applyFont="1" applyFill="1" applyBorder="1" applyAlignment="1">
      <alignment horizontal="center"/>
    </xf>
    <xf numFmtId="0" fontId="5" fillId="5" borderId="23" xfId="4" applyFont="1" applyBorder="1" applyAlignment="1">
      <alignment horizontal="center" wrapText="1"/>
    </xf>
    <xf numFmtId="0" fontId="5" fillId="5" borderId="21" xfId="4" applyFont="1" applyBorder="1" applyAlignment="1">
      <alignment horizontal="center" wrapText="1"/>
    </xf>
    <xf numFmtId="0" fontId="5" fillId="5" borderId="24" xfId="4" applyFont="1" applyBorder="1" applyAlignment="1">
      <alignment horizontal="center" wrapText="1"/>
    </xf>
    <xf numFmtId="0" fontId="5" fillId="5" borderId="25" xfId="4" applyFont="1" applyBorder="1" applyAlignment="1">
      <alignment horizontal="center" wrapText="1"/>
    </xf>
    <xf numFmtId="0" fontId="5" fillId="5" borderId="36" xfId="4" applyFont="1" applyBorder="1" applyAlignment="1">
      <alignment horizontal="center" wrapText="1"/>
    </xf>
    <xf numFmtId="0" fontId="5" fillId="5" borderId="26" xfId="4" applyFont="1" applyBorder="1" applyAlignment="1">
      <alignment horizontal="center" wrapText="1"/>
    </xf>
    <xf numFmtId="0" fontId="5" fillId="4" borderId="6" xfId="3" applyFont="1" applyBorder="1" applyAlignment="1">
      <alignment horizontal="center"/>
    </xf>
    <xf numFmtId="0" fontId="5" fillId="5" borderId="7" xfId="4" applyFont="1" applyBorder="1" applyAlignment="1">
      <alignment horizontal="center"/>
    </xf>
    <xf numFmtId="0" fontId="5" fillId="5" borderId="13" xfId="4" applyFont="1" applyBorder="1" applyAlignment="1">
      <alignment horizontal="center"/>
    </xf>
    <xf numFmtId="0" fontId="5" fillId="5" borderId="8" xfId="4" applyFont="1" applyBorder="1" applyAlignment="1">
      <alignment horizontal="center"/>
    </xf>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0" fillId="0" borderId="27" xfId="0" applyBorder="1" applyAlignment="1">
      <alignment horizontal="center" vertical="center" wrapText="1"/>
    </xf>
    <xf numFmtId="0" fontId="0" fillId="0" borderId="28" xfId="0" applyBorder="1" applyAlignment="1">
      <alignment horizontal="center" vertical="center" wrapText="1"/>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21" fillId="0" borderId="89" xfId="6" applyFont="1" applyBorder="1" applyAlignment="1">
      <alignment horizontal="left" vertical="top" wrapText="1"/>
    </xf>
    <xf numFmtId="0" fontId="21" fillId="0" borderId="90" xfId="6" applyFont="1" applyBorder="1" applyAlignment="1">
      <alignment horizontal="left" vertical="top" wrapText="1"/>
    </xf>
    <xf numFmtId="0" fontId="21" fillId="0" borderId="86" xfId="6" applyFont="1" applyBorder="1" applyAlignment="1">
      <alignment horizontal="left" vertical="top" wrapText="1"/>
    </xf>
    <xf numFmtId="0" fontId="18" fillId="0" borderId="75" xfId="6" applyFont="1" applyBorder="1" applyAlignment="1">
      <alignment horizontal="center" vertical="center" wrapText="1"/>
    </xf>
    <xf numFmtId="0" fontId="18" fillId="0" borderId="76" xfId="6" applyFont="1" applyBorder="1" applyAlignment="1">
      <alignment horizontal="center" vertical="center" wrapText="1"/>
    </xf>
    <xf numFmtId="0" fontId="18" fillId="0" borderId="77" xfId="6" applyFont="1" applyBorder="1" applyAlignment="1">
      <alignment horizontal="center" vertical="center" wrapText="1"/>
    </xf>
    <xf numFmtId="0" fontId="21" fillId="0" borderId="75" xfId="6" applyFont="1" applyBorder="1" applyAlignment="1">
      <alignment horizontal="left" vertical="top" wrapText="1"/>
    </xf>
    <xf numFmtId="0" fontId="21" fillId="0" borderId="76" xfId="6" applyFont="1" applyBorder="1" applyAlignment="1">
      <alignment horizontal="left" vertical="top" wrapText="1"/>
    </xf>
    <xf numFmtId="0" fontId="21" fillId="0" borderId="77" xfId="6" applyFont="1" applyBorder="1" applyAlignment="1">
      <alignment horizontal="left" vertical="top" wrapText="1"/>
    </xf>
    <xf numFmtId="0" fontId="5" fillId="2" borderId="75" xfId="1" applyFont="1" applyBorder="1" applyAlignment="1">
      <alignment horizontal="center"/>
    </xf>
    <xf numFmtId="0" fontId="5" fillId="2" borderId="76" xfId="1" applyFont="1" applyBorder="1" applyAlignment="1">
      <alignment horizontal="center"/>
    </xf>
    <xf numFmtId="0" fontId="5" fillId="2" borderId="77" xfId="1" applyFont="1" applyBorder="1" applyAlignment="1">
      <alignment horizontal="center"/>
    </xf>
    <xf numFmtId="0" fontId="18" fillId="0" borderId="75" xfId="5" applyFont="1" applyBorder="1" applyAlignment="1">
      <alignment horizontal="center" vertical="center" wrapText="1"/>
    </xf>
    <xf numFmtId="0" fontId="18" fillId="0" borderId="76" xfId="5" applyFont="1" applyBorder="1" applyAlignment="1">
      <alignment horizontal="center" vertical="center" wrapText="1"/>
    </xf>
    <xf numFmtId="0" fontId="18" fillId="0" borderId="77" xfId="5" applyFont="1" applyBorder="1" applyAlignment="1">
      <alignment horizontal="center" vertical="center" wrapText="1"/>
    </xf>
    <xf numFmtId="0" fontId="7" fillId="5" borderId="25" xfId="4" applyFont="1" applyBorder="1" applyAlignment="1">
      <alignment horizontal="center"/>
    </xf>
    <xf numFmtId="0" fontId="7" fillId="5" borderId="36" xfId="4" applyFont="1" applyBorder="1" applyAlignment="1">
      <alignment horizontal="center"/>
    </xf>
    <xf numFmtId="0" fontId="7" fillId="5" borderId="85" xfId="4" applyFont="1" applyBorder="1" applyAlignment="1">
      <alignment horizontal="center"/>
    </xf>
    <xf numFmtId="0" fontId="19" fillId="0" borderId="86" xfId="5" applyFont="1" applyBorder="1" applyAlignment="1">
      <alignment horizontal="left" vertical="top" wrapText="1"/>
    </xf>
    <xf numFmtId="0" fontId="19" fillId="0" borderId="74" xfId="5" applyFont="1" applyBorder="1" applyAlignment="1">
      <alignment horizontal="left" vertical="top" wrapText="1"/>
    </xf>
    <xf numFmtId="0" fontId="19" fillId="0" borderId="70" xfId="5" applyFont="1" applyBorder="1" applyAlignment="1">
      <alignment horizontal="left" vertical="top" wrapText="1"/>
    </xf>
    <xf numFmtId="0" fontId="19" fillId="0" borderId="88" xfId="5" applyFont="1" applyBorder="1" applyAlignment="1">
      <alignment horizontal="left" wrapText="1"/>
    </xf>
    <xf numFmtId="0" fontId="19" fillId="0" borderId="57" xfId="5" applyFont="1" applyBorder="1" applyAlignment="1">
      <alignment horizontal="left" wrapText="1"/>
    </xf>
    <xf numFmtId="0" fontId="19" fillId="0" borderId="89" xfId="5" applyFont="1" applyBorder="1" applyAlignment="1">
      <alignment horizontal="left" vertical="top" wrapText="1"/>
    </xf>
    <xf numFmtId="0" fontId="19" fillId="0" borderId="90" xfId="5" applyFont="1" applyBorder="1" applyAlignment="1">
      <alignment horizontal="left" vertical="top" wrapText="1"/>
    </xf>
    <xf numFmtId="0" fontId="18" fillId="0" borderId="83" xfId="6" applyFont="1" applyBorder="1" applyAlignment="1">
      <alignment horizontal="center" vertical="center" wrapText="1"/>
    </xf>
    <xf numFmtId="0" fontId="18" fillId="0" borderId="37" xfId="6" applyFont="1" applyBorder="1" applyAlignment="1">
      <alignment horizontal="center" vertical="center" wrapText="1"/>
    </xf>
    <xf numFmtId="0" fontId="18" fillId="0" borderId="84" xfId="6" applyFont="1" applyBorder="1" applyAlignment="1">
      <alignment horizontal="center" vertical="center" wrapText="1"/>
    </xf>
    <xf numFmtId="0" fontId="15" fillId="2" borderId="25" xfId="1" applyFont="1" applyBorder="1" applyAlignment="1">
      <alignment horizontal="center"/>
    </xf>
    <xf numFmtId="0" fontId="15" fillId="2" borderId="85" xfId="1" applyFont="1" applyBorder="1" applyAlignment="1">
      <alignment horizontal="center"/>
    </xf>
    <xf numFmtId="0" fontId="21" fillId="0" borderId="86" xfId="6" applyFont="1" applyBorder="1" applyAlignment="1">
      <alignment horizontal="left" wrapText="1"/>
    </xf>
    <xf numFmtId="0" fontId="21" fillId="0" borderId="70" xfId="6" applyFont="1" applyBorder="1" applyAlignment="1">
      <alignment horizontal="left" wrapText="1"/>
    </xf>
    <xf numFmtId="0" fontId="18" fillId="0" borderId="90" xfId="5" applyFont="1" applyBorder="1" applyAlignment="1">
      <alignment horizontal="center" vertical="center" wrapText="1"/>
    </xf>
    <xf numFmtId="0" fontId="18" fillId="0" borderId="0" xfId="5" applyFont="1" applyBorder="1" applyAlignment="1">
      <alignment horizontal="center" vertical="center" wrapText="1"/>
    </xf>
    <xf numFmtId="0" fontId="15" fillId="2" borderId="7" xfId="1" applyFont="1" applyBorder="1" applyAlignment="1">
      <alignment horizontal="center"/>
    </xf>
    <xf numFmtId="0" fontId="15" fillId="2" borderId="91" xfId="1" applyFont="1" applyBorder="1" applyAlignment="1">
      <alignment horizontal="center"/>
    </xf>
    <xf numFmtId="0" fontId="5" fillId="6" borderId="91" xfId="2" applyFont="1" applyFill="1" applyBorder="1" applyAlignment="1">
      <alignment horizontal="center"/>
    </xf>
    <xf numFmtId="0" fontId="18" fillId="0" borderId="81" xfId="7" applyFont="1" applyBorder="1" applyAlignment="1">
      <alignment horizontal="center" vertical="center" wrapText="1"/>
    </xf>
    <xf numFmtId="0" fontId="18" fillId="0" borderId="80" xfId="7" applyFont="1" applyBorder="1" applyAlignment="1">
      <alignment horizontal="center" vertical="center" wrapText="1"/>
    </xf>
    <xf numFmtId="0" fontId="18" fillId="0" borderId="82" xfId="7" applyFont="1" applyBorder="1" applyAlignment="1">
      <alignment horizontal="center" vertical="center" wrapText="1"/>
    </xf>
    <xf numFmtId="0" fontId="21" fillId="0" borderId="90" xfId="7" applyFont="1" applyBorder="1" applyAlignment="1">
      <alignment horizontal="left" vertical="top" wrapText="1"/>
    </xf>
    <xf numFmtId="0" fontId="21" fillId="0" borderId="0" xfId="7" applyFont="1" applyBorder="1" applyAlignment="1">
      <alignment horizontal="left" vertical="top" wrapText="1"/>
    </xf>
    <xf numFmtId="0" fontId="21" fillId="0" borderId="95" xfId="7" applyFont="1" applyBorder="1" applyAlignment="1">
      <alignment horizontal="left" vertical="top" wrapText="1"/>
    </xf>
    <xf numFmtId="0" fontId="21" fillId="0" borderId="96" xfId="7" applyFont="1" applyBorder="1" applyAlignment="1">
      <alignment horizontal="left" wrapText="1"/>
    </xf>
    <xf numFmtId="0" fontId="5" fillId="2" borderId="108" xfId="1" applyFont="1" applyBorder="1" applyAlignment="1">
      <alignment horizontal="center"/>
    </xf>
    <xf numFmtId="0" fontId="5" fillId="2" borderId="79" xfId="1" applyFont="1" applyBorder="1" applyAlignment="1">
      <alignment horizontal="center"/>
    </xf>
    <xf numFmtId="0" fontId="5" fillId="2" borderId="107" xfId="1" applyFont="1" applyBorder="1" applyAlignment="1">
      <alignment horizontal="center"/>
    </xf>
    <xf numFmtId="0" fontId="21" fillId="0" borderId="86" xfId="7" applyFont="1" applyBorder="1" applyAlignment="1">
      <alignment horizontal="left" vertical="top" wrapText="1"/>
    </xf>
    <xf numFmtId="0" fontId="18" fillId="0" borderId="90" xfId="7" applyFont="1" applyBorder="1" applyAlignment="1">
      <alignment horizontal="center" vertical="center" wrapText="1"/>
    </xf>
    <xf numFmtId="0" fontId="18" fillId="0" borderId="0" xfId="7" applyFont="1" applyBorder="1" applyAlignment="1">
      <alignment horizontal="center" vertical="center" wrapText="1"/>
    </xf>
    <xf numFmtId="0" fontId="21" fillId="0" borderId="88" xfId="7" applyFont="1" applyBorder="1" applyAlignment="1">
      <alignment horizontal="left" wrapText="1"/>
    </xf>
    <xf numFmtId="0" fontId="21" fillId="0" borderId="57" xfId="7" applyFont="1" applyBorder="1" applyAlignment="1">
      <alignment horizontal="left" wrapText="1"/>
    </xf>
    <xf numFmtId="0" fontId="21" fillId="0" borderId="89" xfId="7" applyFont="1" applyBorder="1" applyAlignment="1">
      <alignment horizontal="left" vertical="top" wrapText="1"/>
    </xf>
    <xf numFmtId="0" fontId="15" fillId="2" borderId="8" xfId="1" applyFont="1" applyBorder="1" applyAlignment="1">
      <alignment horizontal="center"/>
    </xf>
    <xf numFmtId="0" fontId="18" fillId="0" borderId="95" xfId="7" applyFont="1" applyBorder="1" applyAlignment="1">
      <alignment horizontal="center" vertical="center" wrapText="1"/>
    </xf>
    <xf numFmtId="0" fontId="21" fillId="0" borderId="83" xfId="7" applyFont="1" applyBorder="1" applyAlignment="1">
      <alignment horizontal="left" vertical="top" wrapText="1"/>
    </xf>
    <xf numFmtId="0" fontId="5" fillId="2" borderId="80" xfId="1" applyFont="1" applyBorder="1" applyAlignment="1">
      <alignment horizontal="center"/>
    </xf>
    <xf numFmtId="0" fontId="21" fillId="0" borderId="126" xfId="7" applyFont="1" applyBorder="1" applyAlignment="1">
      <alignment horizontal="left" wrapText="1"/>
    </xf>
    <xf numFmtId="0" fontId="21" fillId="0" borderId="127" xfId="7" applyFont="1" applyBorder="1" applyAlignment="1">
      <alignment horizontal="left" wrapText="1"/>
    </xf>
    <xf numFmtId="0" fontId="15" fillId="2" borderId="13" xfId="1" applyFont="1" applyBorder="1" applyAlignment="1">
      <alignment horizontal="center"/>
    </xf>
    <xf numFmtId="0" fontId="5" fillId="6" borderId="13" xfId="2" applyFont="1" applyFill="1" applyBorder="1" applyAlignment="1">
      <alignment horizontal="center"/>
    </xf>
    <xf numFmtId="0" fontId="7" fillId="5" borderId="7" xfId="4" applyFont="1" applyBorder="1" applyAlignment="1">
      <alignment horizontal="center"/>
    </xf>
    <xf numFmtId="0" fontId="7" fillId="5" borderId="13" xfId="4" applyFont="1" applyBorder="1" applyAlignment="1">
      <alignment horizontal="center"/>
    </xf>
    <xf numFmtId="0" fontId="7" fillId="5" borderId="91" xfId="4" applyFont="1" applyBorder="1" applyAlignment="1">
      <alignment horizontal="center"/>
    </xf>
  </cellXfs>
  <cellStyles count="9">
    <cellStyle name="Calcul" xfId="8" builtinId="22"/>
    <cellStyle name="Entrée" xfId="2" builtinId="20"/>
    <cellStyle name="Neutre" xfId="1" builtinId="28"/>
    <cellStyle name="Normal" xfId="0" builtinId="0"/>
    <cellStyle name="Normal_Generalized Eta Examples" xfId="6" xr:uid="{00000000-0005-0000-0000-000004000000}"/>
    <cellStyle name="Normal_Generalized Eta Square Examples" xfId="7" xr:uid="{00000000-0005-0000-0000-000005000000}"/>
    <cellStyle name="Normal_Sheet1" xfId="5" xr:uid="{00000000-0005-0000-0000-000006000000}"/>
    <cellStyle name="Note" xfId="4" builtinId="10"/>
    <cellStyle name="Sortie" xfId="3"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hyperlink" Target="#'Generalized Eta Square'!A1"/><Relationship Id="rId1" Type="http://schemas.openxmlformats.org/officeDocument/2006/relationships/hyperlink" Target="https://osf.io/ixGcd/"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xdr:rowOff>
    </xdr:from>
    <xdr:to>
      <xdr:col>2</xdr:col>
      <xdr:colOff>9525</xdr:colOff>
      <xdr:row>3</xdr:row>
      <xdr:rowOff>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0" y="1"/>
          <a:ext cx="1228725" cy="609600"/>
        </a:xfrm>
        <a:prstGeom prst="rect">
          <a:avLst/>
        </a:prstGeom>
        <a:solidFill>
          <a:srgbClr val="FF0000"/>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wrap="square" rtlCol="0" anchor="ctr"/>
        <a:lstStyle/>
        <a:p>
          <a:pPr algn="ctr"/>
          <a:r>
            <a:rPr lang="en-US" sz="1600" b="1"/>
            <a:t>START</a:t>
          </a:r>
        </a:p>
      </xdr:txBody>
    </xdr:sp>
    <xdr:clientData/>
  </xdr:twoCellAnchor>
  <xdr:twoCellAnchor>
    <xdr:from>
      <xdr:col>3</xdr:col>
      <xdr:colOff>28575</xdr:colOff>
      <xdr:row>0</xdr:row>
      <xdr:rowOff>28575</xdr:rowOff>
    </xdr:from>
    <xdr:to>
      <xdr:col>4</xdr:col>
      <xdr:colOff>600075</xdr:colOff>
      <xdr:row>3</xdr:row>
      <xdr:rowOff>18958</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1857375" y="28575"/>
          <a:ext cx="1181100" cy="561883"/>
        </a:xfrm>
        <a:prstGeom prst="rect">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wrap="square" rtlCol="0" anchor="ctr"/>
        <a:lstStyle/>
        <a:p>
          <a:pPr algn="ctr"/>
          <a:r>
            <a:rPr lang="en-US" sz="1400" b="1"/>
            <a:t>Is</a:t>
          </a:r>
          <a:r>
            <a:rPr lang="en-US" sz="1400" b="1" baseline="0"/>
            <a:t> it a </a:t>
          </a:r>
          <a:r>
            <a:rPr lang="en-US" sz="1400" b="1" i="1" baseline="0"/>
            <a:t>t</a:t>
          </a:r>
          <a:r>
            <a:rPr lang="en-US" sz="1400" b="1" baseline="0"/>
            <a:t>-test?</a:t>
          </a:r>
          <a:endParaRPr lang="en-US" sz="1400" b="1"/>
        </a:p>
      </xdr:txBody>
    </xdr:sp>
    <xdr:clientData/>
  </xdr:twoCellAnchor>
  <xdr:twoCellAnchor>
    <xdr:from>
      <xdr:col>3</xdr:col>
      <xdr:colOff>0</xdr:colOff>
      <xdr:row>6</xdr:row>
      <xdr:rowOff>66675</xdr:rowOff>
    </xdr:from>
    <xdr:to>
      <xdr:col>4</xdr:col>
      <xdr:colOff>571500</xdr:colOff>
      <xdr:row>9</xdr:row>
      <xdr:rowOff>57058</xdr:rowOff>
    </xdr:to>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1828800" y="1209675"/>
          <a:ext cx="1181100" cy="561883"/>
        </a:xfrm>
        <a:prstGeom prst="rect">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wrap="square" rtlCol="0" anchor="ctr"/>
        <a:lstStyle/>
        <a:p>
          <a:pPr algn="ctr"/>
          <a:r>
            <a:rPr lang="en-US" sz="1400" b="1"/>
            <a:t>Is</a:t>
          </a:r>
          <a:r>
            <a:rPr lang="en-US" sz="1400" b="1" baseline="0"/>
            <a:t> it a </a:t>
          </a:r>
          <a:r>
            <a:rPr lang="en-US" sz="1400" b="1" i="1" baseline="0"/>
            <a:t>F</a:t>
          </a:r>
          <a:r>
            <a:rPr lang="en-US" sz="1400" b="1" baseline="0"/>
            <a:t>-test?</a:t>
          </a:r>
          <a:endParaRPr lang="en-US" sz="1400" b="1"/>
        </a:p>
      </xdr:txBody>
    </xdr:sp>
    <xdr:clientData/>
  </xdr:twoCellAnchor>
  <xdr:twoCellAnchor>
    <xdr:from>
      <xdr:col>6</xdr:col>
      <xdr:colOff>257175</xdr:colOff>
      <xdr:row>6</xdr:row>
      <xdr:rowOff>9524</xdr:rowOff>
    </xdr:from>
    <xdr:to>
      <xdr:col>9</xdr:col>
      <xdr:colOff>447675</xdr:colOff>
      <xdr:row>13</xdr:row>
      <xdr:rowOff>38099</xdr:rowOff>
    </xdr:to>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3914775" y="1152524"/>
          <a:ext cx="2019300" cy="1362075"/>
        </a:xfrm>
        <a:prstGeom prst="rect">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wrap="square" rtlCol="0" anchor="ctr"/>
        <a:lstStyle/>
        <a:p>
          <a:pPr algn="ctr"/>
          <a:r>
            <a:rPr lang="en-US" sz="1400" b="1"/>
            <a:t>Are all factors manipulated (i.e., there are no measured factors or covariates)?</a:t>
          </a:r>
        </a:p>
      </xdr:txBody>
    </xdr:sp>
    <xdr:clientData/>
  </xdr:twoCellAnchor>
  <xdr:twoCellAnchor>
    <xdr:from>
      <xdr:col>0</xdr:col>
      <xdr:colOff>85725</xdr:colOff>
      <xdr:row>10</xdr:row>
      <xdr:rowOff>1</xdr:rowOff>
    </xdr:from>
    <xdr:to>
      <xdr:col>5</xdr:col>
      <xdr:colOff>114300</xdr:colOff>
      <xdr:row>14</xdr:row>
      <xdr:rowOff>19051</xdr:rowOff>
    </xdr:to>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85725" y="2057401"/>
          <a:ext cx="3076575" cy="895350"/>
        </a:xfrm>
        <a:prstGeom prst="rect">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wrap="square" rtlCol="0" anchor="ctr"/>
        <a:lstStyle/>
        <a:p>
          <a:pPr algn="ctr"/>
          <a:r>
            <a:rPr lang="en-US" sz="1400" b="1"/>
            <a:t>Report </a:t>
          </a:r>
          <a:r>
            <a:rPr lang="el-GR" sz="1400" b="1" baseline="0"/>
            <a:t>η</a:t>
          </a:r>
          <a:r>
            <a:rPr lang="nl-NL" sz="1400" b="1" baseline="-25000"/>
            <a:t>p</a:t>
          </a:r>
          <a:r>
            <a:rPr lang="el-GR" sz="1400" b="1" baseline="0"/>
            <a:t>²</a:t>
          </a:r>
          <a:r>
            <a:rPr lang="nl-NL" sz="1400" b="1" baseline="0"/>
            <a:t> </a:t>
          </a:r>
          <a:r>
            <a:rPr lang="en-US" sz="1400" b="1"/>
            <a:t>or see  Olejnik &amp; Algina (2003) or Bakeman (2005) for formulas for generalized </a:t>
          </a:r>
          <a:r>
            <a:rPr lang="el-GR" sz="1400" b="1"/>
            <a:t>η</a:t>
          </a:r>
          <a:r>
            <a:rPr lang="en-US" sz="1400" b="1" baseline="-25000"/>
            <a:t>G</a:t>
          </a:r>
          <a:r>
            <a:rPr lang="en-US" sz="1400" b="1"/>
            <a:t>²</a:t>
          </a:r>
          <a:r>
            <a:rPr lang="el-GR" sz="1400" b="1"/>
            <a:t> </a:t>
          </a:r>
        </a:p>
      </xdr:txBody>
    </xdr:sp>
    <xdr:clientData/>
  </xdr:twoCellAnchor>
  <xdr:twoCellAnchor>
    <xdr:from>
      <xdr:col>6</xdr:col>
      <xdr:colOff>66674</xdr:colOff>
      <xdr:row>0</xdr:row>
      <xdr:rowOff>19050</xdr:rowOff>
    </xdr:from>
    <xdr:to>
      <xdr:col>11</xdr:col>
      <xdr:colOff>95249</xdr:colOff>
      <xdr:row>4</xdr:row>
      <xdr:rowOff>123825</xdr:rowOff>
    </xdr:to>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3724274" y="19050"/>
          <a:ext cx="3133725" cy="866775"/>
        </a:xfrm>
        <a:prstGeom prst="rect">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wrap="square" rtlCol="0" anchor="ctr"/>
        <a:lstStyle/>
        <a:p>
          <a:pPr algn="ctr"/>
          <a:r>
            <a:rPr lang="en-US" sz="1600" b="1"/>
            <a:t>Is</a:t>
          </a:r>
          <a:r>
            <a:rPr lang="en-US" sz="1600" b="1" baseline="0"/>
            <a:t> the comparison between correlated samples?</a:t>
          </a:r>
          <a:endParaRPr lang="en-US" sz="1600" b="1"/>
        </a:p>
      </xdr:txBody>
    </xdr:sp>
    <xdr:clientData/>
  </xdr:twoCellAnchor>
  <xdr:twoCellAnchor>
    <xdr:from>
      <xdr:col>5</xdr:col>
      <xdr:colOff>6779</xdr:colOff>
      <xdr:row>0</xdr:row>
      <xdr:rowOff>31321</xdr:rowOff>
    </xdr:from>
    <xdr:to>
      <xdr:col>6</xdr:col>
      <xdr:colOff>38100</xdr:colOff>
      <xdr:row>3</xdr:row>
      <xdr:rowOff>11128</xdr:rowOff>
    </xdr:to>
    <xdr:sp macro="" textlink="">
      <xdr:nvSpPr>
        <xdr:cNvPr id="11" name="Right Arrow 10">
          <a:extLst>
            <a:ext uri="{FF2B5EF4-FFF2-40B4-BE49-F238E27FC236}">
              <a16:creationId xmlns:a16="http://schemas.microsoft.com/office/drawing/2014/main" id="{00000000-0008-0000-0000-00000B000000}"/>
            </a:ext>
          </a:extLst>
        </xdr:cNvPr>
        <xdr:cNvSpPr/>
      </xdr:nvSpPr>
      <xdr:spPr>
        <a:xfrm>
          <a:off x="3054779" y="31321"/>
          <a:ext cx="640921" cy="551307"/>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400" b="1"/>
            <a:t>YES</a:t>
          </a:r>
        </a:p>
      </xdr:txBody>
    </xdr:sp>
    <xdr:clientData/>
  </xdr:twoCellAnchor>
  <xdr:twoCellAnchor>
    <xdr:from>
      <xdr:col>6</xdr:col>
      <xdr:colOff>314325</xdr:colOff>
      <xdr:row>13</xdr:row>
      <xdr:rowOff>66677</xdr:rowOff>
    </xdr:from>
    <xdr:to>
      <xdr:col>7</xdr:col>
      <xdr:colOff>313756</xdr:colOff>
      <xdr:row>16</xdr:row>
      <xdr:rowOff>85725</xdr:rowOff>
    </xdr:to>
    <xdr:sp macro="" textlink="">
      <xdr:nvSpPr>
        <xdr:cNvPr id="15" name="Right Arrow 14">
          <a:extLst>
            <a:ext uri="{FF2B5EF4-FFF2-40B4-BE49-F238E27FC236}">
              <a16:creationId xmlns:a16="http://schemas.microsoft.com/office/drawing/2014/main" id="{00000000-0008-0000-0000-00000F000000}"/>
            </a:ext>
          </a:extLst>
        </xdr:cNvPr>
        <xdr:cNvSpPr/>
      </xdr:nvSpPr>
      <xdr:spPr>
        <a:xfrm rot="5400000">
          <a:off x="3938304" y="2814923"/>
          <a:ext cx="628648" cy="561406"/>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600" b="1"/>
            <a:t>YES</a:t>
          </a:r>
        </a:p>
      </xdr:txBody>
    </xdr:sp>
    <xdr:clientData/>
  </xdr:twoCellAnchor>
  <xdr:twoCellAnchor>
    <xdr:from>
      <xdr:col>3</xdr:col>
      <xdr:colOff>247652</xdr:colOff>
      <xdr:row>3</xdr:row>
      <xdr:rowOff>19051</xdr:rowOff>
    </xdr:from>
    <xdr:to>
      <xdr:col>4</xdr:col>
      <xdr:colOff>247083</xdr:colOff>
      <xdr:row>6</xdr:row>
      <xdr:rowOff>38102</xdr:rowOff>
    </xdr:to>
    <xdr:sp macro="" textlink="">
      <xdr:nvSpPr>
        <xdr:cNvPr id="16" name="Right Arrow 15">
          <a:extLst>
            <a:ext uri="{FF2B5EF4-FFF2-40B4-BE49-F238E27FC236}">
              <a16:creationId xmlns:a16="http://schemas.microsoft.com/office/drawing/2014/main" id="{00000000-0008-0000-0000-000010000000}"/>
            </a:ext>
          </a:extLst>
        </xdr:cNvPr>
        <xdr:cNvSpPr/>
      </xdr:nvSpPr>
      <xdr:spPr>
        <a:xfrm rot="5400000">
          <a:off x="2085692" y="581311"/>
          <a:ext cx="590551" cy="609031"/>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400" b="1"/>
            <a:t>NO</a:t>
          </a:r>
        </a:p>
      </xdr:txBody>
    </xdr:sp>
    <xdr:clientData/>
  </xdr:twoCellAnchor>
  <xdr:twoCellAnchor>
    <xdr:from>
      <xdr:col>4</xdr:col>
      <xdr:colOff>600075</xdr:colOff>
      <xdr:row>6</xdr:row>
      <xdr:rowOff>85725</xdr:rowOff>
    </xdr:from>
    <xdr:to>
      <xdr:col>6</xdr:col>
      <xdr:colOff>228600</xdr:colOff>
      <xdr:row>9</xdr:row>
      <xdr:rowOff>65532</xdr:rowOff>
    </xdr:to>
    <xdr:sp macro="" textlink="">
      <xdr:nvSpPr>
        <xdr:cNvPr id="17" name="Right Arrow 16">
          <a:extLst>
            <a:ext uri="{FF2B5EF4-FFF2-40B4-BE49-F238E27FC236}">
              <a16:creationId xmlns:a16="http://schemas.microsoft.com/office/drawing/2014/main" id="{00000000-0008-0000-0000-000011000000}"/>
            </a:ext>
          </a:extLst>
        </xdr:cNvPr>
        <xdr:cNvSpPr/>
      </xdr:nvSpPr>
      <xdr:spPr>
        <a:xfrm>
          <a:off x="3038475" y="1228725"/>
          <a:ext cx="847725" cy="551307"/>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400" b="1"/>
            <a:t>YES</a:t>
          </a:r>
        </a:p>
      </xdr:txBody>
    </xdr:sp>
    <xdr:clientData/>
  </xdr:twoCellAnchor>
  <xdr:twoCellAnchor>
    <xdr:from>
      <xdr:col>5</xdr:col>
      <xdr:colOff>152400</xdr:colOff>
      <xdr:row>10</xdr:row>
      <xdr:rowOff>142875</xdr:rowOff>
    </xdr:from>
    <xdr:to>
      <xdr:col>6</xdr:col>
      <xdr:colOff>247076</xdr:colOff>
      <xdr:row>12</xdr:row>
      <xdr:rowOff>160782</xdr:rowOff>
    </xdr:to>
    <xdr:sp macro="" textlink="">
      <xdr:nvSpPr>
        <xdr:cNvPr id="18" name="Right Arrow 17">
          <a:extLst>
            <a:ext uri="{FF2B5EF4-FFF2-40B4-BE49-F238E27FC236}">
              <a16:creationId xmlns:a16="http://schemas.microsoft.com/office/drawing/2014/main" id="{00000000-0008-0000-0000-000012000000}"/>
            </a:ext>
          </a:extLst>
        </xdr:cNvPr>
        <xdr:cNvSpPr/>
      </xdr:nvSpPr>
      <xdr:spPr>
        <a:xfrm flipH="1">
          <a:off x="3200400" y="2047875"/>
          <a:ext cx="704276" cy="398907"/>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600" b="1"/>
            <a:t>No</a:t>
          </a:r>
        </a:p>
      </xdr:txBody>
    </xdr:sp>
    <xdr:clientData/>
  </xdr:twoCellAnchor>
  <xdr:twoCellAnchor>
    <xdr:from>
      <xdr:col>9</xdr:col>
      <xdr:colOff>600074</xdr:colOff>
      <xdr:row>4</xdr:row>
      <xdr:rowOff>123825</xdr:rowOff>
    </xdr:from>
    <xdr:to>
      <xdr:col>10</xdr:col>
      <xdr:colOff>599505</xdr:colOff>
      <xdr:row>9</xdr:row>
      <xdr:rowOff>66675</xdr:rowOff>
    </xdr:to>
    <xdr:sp macro="" textlink="">
      <xdr:nvSpPr>
        <xdr:cNvPr id="21" name="Right Arrow 20">
          <a:extLst>
            <a:ext uri="{FF2B5EF4-FFF2-40B4-BE49-F238E27FC236}">
              <a16:creationId xmlns:a16="http://schemas.microsoft.com/office/drawing/2014/main" id="{00000000-0008-0000-0000-000015000000}"/>
            </a:ext>
          </a:extLst>
        </xdr:cNvPr>
        <xdr:cNvSpPr/>
      </xdr:nvSpPr>
      <xdr:spPr>
        <a:xfrm rot="5400000">
          <a:off x="5943315" y="1028984"/>
          <a:ext cx="895350" cy="609031"/>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400" b="1"/>
            <a:t>NO</a:t>
          </a:r>
        </a:p>
      </xdr:txBody>
    </xdr:sp>
    <xdr:clientData/>
  </xdr:twoCellAnchor>
  <xdr:twoCellAnchor>
    <xdr:from>
      <xdr:col>11</xdr:col>
      <xdr:colOff>121079</xdr:colOff>
      <xdr:row>0</xdr:row>
      <xdr:rowOff>50371</xdr:rowOff>
    </xdr:from>
    <xdr:to>
      <xdr:col>12</xdr:col>
      <xdr:colOff>152400</xdr:colOff>
      <xdr:row>3</xdr:row>
      <xdr:rowOff>30178</xdr:rowOff>
    </xdr:to>
    <xdr:sp macro="" textlink="">
      <xdr:nvSpPr>
        <xdr:cNvPr id="22" name="Right Arrow 21">
          <a:extLst>
            <a:ext uri="{FF2B5EF4-FFF2-40B4-BE49-F238E27FC236}">
              <a16:creationId xmlns:a16="http://schemas.microsoft.com/office/drawing/2014/main" id="{00000000-0008-0000-0000-000016000000}"/>
            </a:ext>
          </a:extLst>
        </xdr:cNvPr>
        <xdr:cNvSpPr/>
      </xdr:nvSpPr>
      <xdr:spPr>
        <a:xfrm>
          <a:off x="6826679" y="50371"/>
          <a:ext cx="640921" cy="551307"/>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400" b="1"/>
            <a:t>YES</a:t>
          </a:r>
        </a:p>
      </xdr:txBody>
    </xdr:sp>
    <xdr:clientData/>
  </xdr:twoCellAnchor>
  <xdr:twoCellAnchor>
    <xdr:from>
      <xdr:col>9</xdr:col>
      <xdr:colOff>571500</xdr:colOff>
      <xdr:row>9</xdr:row>
      <xdr:rowOff>104775</xdr:rowOff>
    </xdr:from>
    <xdr:to>
      <xdr:col>13</xdr:col>
      <xdr:colOff>409575</xdr:colOff>
      <xdr:row>13</xdr:row>
      <xdr:rowOff>76200</xdr:rowOff>
    </xdr:to>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6057900" y="1819275"/>
          <a:ext cx="2276475" cy="733425"/>
        </a:xfrm>
        <a:prstGeom prst="rect">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wrap="square" rtlCol="0" anchor="ctr"/>
        <a:lstStyle/>
        <a:p>
          <a:pPr algn="ctr"/>
          <a:r>
            <a:rPr lang="en-US" sz="1600" b="1"/>
            <a:t>Do you have the M's,</a:t>
          </a:r>
          <a:r>
            <a:rPr lang="en-US" sz="1600" b="1" baseline="0"/>
            <a:t> SD's, and n's?</a:t>
          </a:r>
          <a:endParaRPr lang="en-US" sz="1600" b="1"/>
        </a:p>
      </xdr:txBody>
    </xdr:sp>
    <xdr:clientData/>
  </xdr:twoCellAnchor>
  <xdr:twoCellAnchor>
    <xdr:from>
      <xdr:col>10</xdr:col>
      <xdr:colOff>133349</xdr:colOff>
      <xdr:row>13</xdr:row>
      <xdr:rowOff>95251</xdr:rowOff>
    </xdr:from>
    <xdr:to>
      <xdr:col>11</xdr:col>
      <xdr:colOff>132780</xdr:colOff>
      <xdr:row>16</xdr:row>
      <xdr:rowOff>180978</xdr:rowOff>
    </xdr:to>
    <xdr:sp macro="" textlink="">
      <xdr:nvSpPr>
        <xdr:cNvPr id="25" name="Right Arrow 24">
          <a:extLst>
            <a:ext uri="{FF2B5EF4-FFF2-40B4-BE49-F238E27FC236}">
              <a16:creationId xmlns:a16="http://schemas.microsoft.com/office/drawing/2014/main" id="{00000000-0008-0000-0000-000019000000}"/>
            </a:ext>
          </a:extLst>
        </xdr:cNvPr>
        <xdr:cNvSpPr/>
      </xdr:nvSpPr>
      <xdr:spPr>
        <a:xfrm rot="5400000">
          <a:off x="6205251" y="2595849"/>
          <a:ext cx="657227" cy="609031"/>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400" b="1"/>
            <a:t>NO</a:t>
          </a:r>
        </a:p>
      </xdr:txBody>
    </xdr:sp>
    <xdr:clientData/>
  </xdr:twoCellAnchor>
  <xdr:twoCellAnchor>
    <xdr:from>
      <xdr:col>12</xdr:col>
      <xdr:colOff>466724</xdr:colOff>
      <xdr:row>13</xdr:row>
      <xdr:rowOff>95250</xdr:rowOff>
    </xdr:from>
    <xdr:to>
      <xdr:col>13</xdr:col>
      <xdr:colOff>551880</xdr:colOff>
      <xdr:row>16</xdr:row>
      <xdr:rowOff>171450</xdr:rowOff>
    </xdr:to>
    <xdr:sp macro="" textlink="">
      <xdr:nvSpPr>
        <xdr:cNvPr id="26" name="Right Arrow 25">
          <a:extLst>
            <a:ext uri="{FF2B5EF4-FFF2-40B4-BE49-F238E27FC236}">
              <a16:creationId xmlns:a16="http://schemas.microsoft.com/office/drawing/2014/main" id="{00000000-0008-0000-0000-00001A000000}"/>
            </a:ext>
          </a:extLst>
        </xdr:cNvPr>
        <xdr:cNvSpPr/>
      </xdr:nvSpPr>
      <xdr:spPr>
        <a:xfrm rot="5400000">
          <a:off x="7729252" y="2643472"/>
          <a:ext cx="657225" cy="551881"/>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400" b="1"/>
            <a:t>YES</a:t>
          </a:r>
        </a:p>
      </xdr:txBody>
    </xdr:sp>
    <xdr:clientData/>
  </xdr:twoCellAnchor>
  <xdr:twoCellAnchor>
    <xdr:from>
      <xdr:col>8</xdr:col>
      <xdr:colOff>323850</xdr:colOff>
      <xdr:row>17</xdr:row>
      <xdr:rowOff>28575</xdr:rowOff>
    </xdr:from>
    <xdr:to>
      <xdr:col>12</xdr:col>
      <xdr:colOff>9525</xdr:colOff>
      <xdr:row>21</xdr:row>
      <xdr:rowOff>19050</xdr:rowOff>
    </xdr:to>
    <xdr:sp macro="" textlink="">
      <xdr:nvSpPr>
        <xdr:cNvPr id="28" name="TextBox 27">
          <a:extLst>
            <a:ext uri="{FF2B5EF4-FFF2-40B4-BE49-F238E27FC236}">
              <a16:creationId xmlns:a16="http://schemas.microsoft.com/office/drawing/2014/main" id="{00000000-0008-0000-0000-00001C000000}"/>
            </a:ext>
          </a:extLst>
        </xdr:cNvPr>
        <xdr:cNvSpPr txBox="1"/>
      </xdr:nvSpPr>
      <xdr:spPr>
        <a:xfrm>
          <a:off x="5200650" y="3295650"/>
          <a:ext cx="2124075" cy="752475"/>
        </a:xfrm>
        <a:prstGeom prst="rect">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wrap="square" rtlCol="0" anchor="ctr"/>
        <a:lstStyle/>
        <a:p>
          <a:pPr algn="ctr"/>
          <a:r>
            <a:rPr lang="en-US" sz="1400" b="1"/>
            <a:t>Do you have the n for each condition?</a:t>
          </a:r>
        </a:p>
      </xdr:txBody>
    </xdr:sp>
    <xdr:clientData/>
  </xdr:twoCellAnchor>
  <xdr:twoCellAnchor>
    <xdr:from>
      <xdr:col>8</xdr:col>
      <xdr:colOff>276225</xdr:colOff>
      <xdr:row>21</xdr:row>
      <xdr:rowOff>38101</xdr:rowOff>
    </xdr:from>
    <xdr:to>
      <xdr:col>9</xdr:col>
      <xdr:colOff>275656</xdr:colOff>
      <xdr:row>24</xdr:row>
      <xdr:rowOff>133353</xdr:rowOff>
    </xdr:to>
    <xdr:sp macro="" textlink="">
      <xdr:nvSpPr>
        <xdr:cNvPr id="29" name="Right Arrow 28">
          <a:extLst>
            <a:ext uri="{FF2B5EF4-FFF2-40B4-BE49-F238E27FC236}">
              <a16:creationId xmlns:a16="http://schemas.microsoft.com/office/drawing/2014/main" id="{00000000-0008-0000-0000-00001D000000}"/>
            </a:ext>
          </a:extLst>
        </xdr:cNvPr>
        <xdr:cNvSpPr/>
      </xdr:nvSpPr>
      <xdr:spPr>
        <a:xfrm rot="5400000">
          <a:off x="5076540" y="4448461"/>
          <a:ext cx="666752" cy="609031"/>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400" b="1"/>
            <a:t>NO</a:t>
          </a:r>
        </a:p>
      </xdr:txBody>
    </xdr:sp>
    <xdr:clientData/>
  </xdr:twoCellAnchor>
  <xdr:twoCellAnchor>
    <xdr:from>
      <xdr:col>11</xdr:col>
      <xdr:colOff>438149</xdr:colOff>
      <xdr:row>21</xdr:row>
      <xdr:rowOff>38100</xdr:rowOff>
    </xdr:from>
    <xdr:to>
      <xdr:col>12</xdr:col>
      <xdr:colOff>28575</xdr:colOff>
      <xdr:row>24</xdr:row>
      <xdr:rowOff>133354</xdr:rowOff>
    </xdr:to>
    <xdr:sp macro="" textlink="">
      <xdr:nvSpPr>
        <xdr:cNvPr id="30" name="Right Arrow 29">
          <a:extLst>
            <a:ext uri="{FF2B5EF4-FFF2-40B4-BE49-F238E27FC236}">
              <a16:creationId xmlns:a16="http://schemas.microsoft.com/office/drawing/2014/main" id="{00000000-0008-0000-0000-00001E000000}"/>
            </a:ext>
          </a:extLst>
        </xdr:cNvPr>
        <xdr:cNvSpPr/>
      </xdr:nvSpPr>
      <xdr:spPr>
        <a:xfrm rot="5400000">
          <a:off x="7291385" y="4443414"/>
          <a:ext cx="666754" cy="619126"/>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400" b="1"/>
            <a:t>YES</a:t>
          </a:r>
        </a:p>
      </xdr:txBody>
    </xdr:sp>
    <xdr:clientData/>
  </xdr:twoCellAnchor>
  <xdr:twoCellAnchor>
    <xdr:from>
      <xdr:col>12</xdr:col>
      <xdr:colOff>190500</xdr:colOff>
      <xdr:row>0</xdr:row>
      <xdr:rowOff>0</xdr:rowOff>
    </xdr:from>
    <xdr:to>
      <xdr:col>15</xdr:col>
      <xdr:colOff>257175</xdr:colOff>
      <xdr:row>3</xdr:row>
      <xdr:rowOff>219075</xdr:rowOff>
    </xdr:to>
    <xdr:sp macro="" textlink="">
      <xdr:nvSpPr>
        <xdr:cNvPr id="33" name="TextBox 32">
          <a:extLst>
            <a:ext uri="{FF2B5EF4-FFF2-40B4-BE49-F238E27FC236}">
              <a16:creationId xmlns:a16="http://schemas.microsoft.com/office/drawing/2014/main" id="{00000000-0008-0000-0000-000021000000}"/>
            </a:ext>
          </a:extLst>
        </xdr:cNvPr>
        <xdr:cNvSpPr txBox="1"/>
      </xdr:nvSpPr>
      <xdr:spPr>
        <a:xfrm>
          <a:off x="8096250" y="0"/>
          <a:ext cx="2133600" cy="828675"/>
        </a:xfrm>
        <a:prstGeom prst="rect">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wrap="square" rtlCol="0" anchor="ctr"/>
        <a:lstStyle/>
        <a:p>
          <a:pPr algn="ctr"/>
          <a:r>
            <a:rPr lang="en-US" sz="1600" b="1"/>
            <a:t>Do you have the M's,</a:t>
          </a:r>
          <a:r>
            <a:rPr lang="en-US" sz="1600" b="1" baseline="0"/>
            <a:t> SD's, </a:t>
          </a:r>
          <a:r>
            <a:rPr lang="en-US" sz="1600" b="1" i="1" baseline="0"/>
            <a:t>r</a:t>
          </a:r>
          <a:r>
            <a:rPr lang="en-US" sz="1600" b="1" baseline="0"/>
            <a:t>, and N?</a:t>
          </a:r>
          <a:endParaRPr lang="en-US" sz="1600" b="1"/>
        </a:p>
      </xdr:txBody>
    </xdr:sp>
    <xdr:clientData/>
  </xdr:twoCellAnchor>
  <xdr:twoCellAnchor>
    <xdr:from>
      <xdr:col>14</xdr:col>
      <xdr:colOff>47625</xdr:colOff>
      <xdr:row>4</xdr:row>
      <xdr:rowOff>19053</xdr:rowOff>
    </xdr:from>
    <xdr:to>
      <xdr:col>14</xdr:col>
      <xdr:colOff>657225</xdr:colOff>
      <xdr:row>7</xdr:row>
      <xdr:rowOff>133353</xdr:rowOff>
    </xdr:to>
    <xdr:sp macro="" textlink="">
      <xdr:nvSpPr>
        <xdr:cNvPr id="34" name="Right Arrow 33">
          <a:extLst>
            <a:ext uri="{FF2B5EF4-FFF2-40B4-BE49-F238E27FC236}">
              <a16:creationId xmlns:a16="http://schemas.microsoft.com/office/drawing/2014/main" id="{00000000-0008-0000-0000-000022000000}"/>
            </a:ext>
          </a:extLst>
        </xdr:cNvPr>
        <xdr:cNvSpPr/>
      </xdr:nvSpPr>
      <xdr:spPr>
        <a:xfrm rot="5400000">
          <a:off x="9534525" y="895353"/>
          <a:ext cx="685800" cy="609600"/>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400" b="1"/>
            <a:t>YES</a:t>
          </a:r>
        </a:p>
      </xdr:txBody>
    </xdr:sp>
    <xdr:clientData/>
  </xdr:twoCellAnchor>
  <xdr:twoCellAnchor>
    <xdr:from>
      <xdr:col>15</xdr:col>
      <xdr:colOff>285750</xdr:colOff>
      <xdr:row>0</xdr:row>
      <xdr:rowOff>85725</xdr:rowOff>
    </xdr:from>
    <xdr:to>
      <xdr:col>16</xdr:col>
      <xdr:colOff>447675</xdr:colOff>
      <xdr:row>3</xdr:row>
      <xdr:rowOff>65532</xdr:rowOff>
    </xdr:to>
    <xdr:sp macro="" textlink="">
      <xdr:nvSpPr>
        <xdr:cNvPr id="35" name="Right Arrow 34">
          <a:extLst>
            <a:ext uri="{FF2B5EF4-FFF2-40B4-BE49-F238E27FC236}">
              <a16:creationId xmlns:a16="http://schemas.microsoft.com/office/drawing/2014/main" id="{00000000-0008-0000-0000-000023000000}"/>
            </a:ext>
          </a:extLst>
        </xdr:cNvPr>
        <xdr:cNvSpPr/>
      </xdr:nvSpPr>
      <xdr:spPr>
        <a:xfrm>
          <a:off x="10258425" y="85725"/>
          <a:ext cx="1047750" cy="589407"/>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400" b="1"/>
            <a:t>NO</a:t>
          </a:r>
        </a:p>
      </xdr:txBody>
    </xdr:sp>
    <xdr:clientData/>
  </xdr:twoCellAnchor>
  <xdr:twoCellAnchor>
    <xdr:from>
      <xdr:col>2</xdr:col>
      <xdr:colOff>35354</xdr:colOff>
      <xdr:row>0</xdr:row>
      <xdr:rowOff>66676</xdr:rowOff>
    </xdr:from>
    <xdr:to>
      <xdr:col>3</xdr:col>
      <xdr:colOff>9525</xdr:colOff>
      <xdr:row>2</xdr:row>
      <xdr:rowOff>161926</xdr:rowOff>
    </xdr:to>
    <xdr:sp macro="" textlink="">
      <xdr:nvSpPr>
        <xdr:cNvPr id="36" name="Right Arrow 35">
          <a:extLst>
            <a:ext uri="{FF2B5EF4-FFF2-40B4-BE49-F238E27FC236}">
              <a16:creationId xmlns:a16="http://schemas.microsoft.com/office/drawing/2014/main" id="{00000000-0008-0000-0000-000024000000}"/>
            </a:ext>
          </a:extLst>
        </xdr:cNvPr>
        <xdr:cNvSpPr/>
      </xdr:nvSpPr>
      <xdr:spPr>
        <a:xfrm>
          <a:off x="1254554" y="66676"/>
          <a:ext cx="583771" cy="476250"/>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endParaRPr lang="en-US" sz="1400" b="1"/>
        </a:p>
      </xdr:txBody>
    </xdr:sp>
    <xdr:clientData/>
  </xdr:twoCellAnchor>
  <xdr:twoCellAnchor>
    <xdr:from>
      <xdr:col>1</xdr:col>
      <xdr:colOff>504824</xdr:colOff>
      <xdr:row>6</xdr:row>
      <xdr:rowOff>104775</xdr:rowOff>
    </xdr:from>
    <xdr:to>
      <xdr:col>2</xdr:col>
      <xdr:colOff>580449</xdr:colOff>
      <xdr:row>8</xdr:row>
      <xdr:rowOff>160782</xdr:rowOff>
    </xdr:to>
    <xdr:sp macro="" textlink="">
      <xdr:nvSpPr>
        <xdr:cNvPr id="38" name="Right Arrow 37">
          <a:extLst>
            <a:ext uri="{FF2B5EF4-FFF2-40B4-BE49-F238E27FC236}">
              <a16:creationId xmlns:a16="http://schemas.microsoft.com/office/drawing/2014/main" id="{00000000-0008-0000-0000-000026000000}"/>
            </a:ext>
          </a:extLst>
        </xdr:cNvPr>
        <xdr:cNvSpPr/>
      </xdr:nvSpPr>
      <xdr:spPr>
        <a:xfrm flipH="1">
          <a:off x="1114424" y="1323975"/>
          <a:ext cx="685225" cy="437007"/>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600" b="1"/>
            <a:t>NO</a:t>
          </a:r>
        </a:p>
      </xdr:txBody>
    </xdr:sp>
    <xdr:clientData/>
  </xdr:twoCellAnchor>
  <xdr:twoCellAnchor>
    <xdr:from>
      <xdr:col>0</xdr:col>
      <xdr:colOff>0</xdr:colOff>
      <xdr:row>3</xdr:row>
      <xdr:rowOff>114300</xdr:rowOff>
    </xdr:from>
    <xdr:to>
      <xdr:col>1</xdr:col>
      <xdr:colOff>485775</xdr:colOff>
      <xdr:row>9</xdr:row>
      <xdr:rowOff>161925</xdr:rowOff>
    </xdr:to>
    <xdr:sp macro="" textlink="">
      <xdr:nvSpPr>
        <xdr:cNvPr id="39" name="TextBox 38">
          <a:extLst>
            <a:ext uri="{FF2B5EF4-FFF2-40B4-BE49-F238E27FC236}">
              <a16:creationId xmlns:a16="http://schemas.microsoft.com/office/drawing/2014/main" id="{00000000-0008-0000-0000-000027000000}"/>
            </a:ext>
          </a:extLst>
        </xdr:cNvPr>
        <xdr:cNvSpPr txBox="1"/>
      </xdr:nvSpPr>
      <xdr:spPr>
        <a:xfrm>
          <a:off x="0" y="723900"/>
          <a:ext cx="1095375" cy="1228725"/>
        </a:xfrm>
        <a:prstGeom prst="rect">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wrap="square" rtlCol="0" anchor="ctr"/>
        <a:lstStyle/>
        <a:p>
          <a:pPr algn="ctr"/>
          <a:r>
            <a:rPr lang="en-US" sz="1400" b="1"/>
            <a:t>This spreadsheet is of no use to you.</a:t>
          </a:r>
        </a:p>
      </xdr:txBody>
    </xdr:sp>
    <xdr:clientData/>
  </xdr:twoCellAnchor>
  <xdr:twoCellAnchor>
    <xdr:from>
      <xdr:col>14</xdr:col>
      <xdr:colOff>175260</xdr:colOff>
      <xdr:row>24</xdr:row>
      <xdr:rowOff>76199</xdr:rowOff>
    </xdr:from>
    <xdr:to>
      <xdr:col>22</xdr:col>
      <xdr:colOff>9525</xdr:colOff>
      <xdr:row>33</xdr:row>
      <xdr:rowOff>180975</xdr:rowOff>
    </xdr:to>
    <xdr:sp macro="" textlink="">
      <xdr:nvSpPr>
        <xdr:cNvPr id="37" name="TextBox 36">
          <a:hlinkClick xmlns:r="http://schemas.openxmlformats.org/officeDocument/2006/relationships" r:id="rId1"/>
          <a:extLst>
            <a:ext uri="{FF2B5EF4-FFF2-40B4-BE49-F238E27FC236}">
              <a16:creationId xmlns:a16="http://schemas.microsoft.com/office/drawing/2014/main" id="{00000000-0008-0000-0000-000025000000}"/>
            </a:ext>
          </a:extLst>
        </xdr:cNvPr>
        <xdr:cNvSpPr txBox="1"/>
      </xdr:nvSpPr>
      <xdr:spPr>
        <a:xfrm>
          <a:off x="10248900" y="4693919"/>
          <a:ext cx="6684645" cy="1796416"/>
        </a:xfrm>
        <a:prstGeom prst="rect">
          <a:avLst/>
        </a:prstGeom>
        <a:solidFill>
          <a:srgbClr val="FF0000"/>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wrap="square" rtlCol="0" anchor="ctr"/>
        <a:lstStyle/>
        <a:p>
          <a:pPr algn="ctr"/>
          <a:r>
            <a:rPr lang="en-US" sz="1300" b="1"/>
            <a:t>Insert values in green cells. Grey cells are output.</a:t>
          </a:r>
        </a:p>
        <a:p>
          <a:pPr algn="ctr"/>
          <a:r>
            <a:rPr lang="en-US" sz="1300" b="1"/>
            <a:t>You can cite this spreadsheet and the accompanying article as:</a:t>
          </a:r>
        </a:p>
        <a:p>
          <a:pPr algn="ctr"/>
          <a:r>
            <a:rPr lang="en-US" sz="1300" b="1">
              <a:effectLst/>
            </a:rPr>
            <a:t>Lakens, D. (2013). Calculating and reporting effect sizes to facilitate cumulative science: A practical primer for t-tests and ANOVAs. </a:t>
          </a:r>
          <a:r>
            <a:rPr lang="en-US" sz="1300" b="1" i="1">
              <a:effectLst/>
            </a:rPr>
            <a:t>Frontiers in Psychology</a:t>
          </a:r>
          <a:r>
            <a:rPr lang="en-US" sz="1300" b="1">
              <a:effectLst/>
            </a:rPr>
            <a:t>, </a:t>
          </a:r>
          <a:r>
            <a:rPr lang="en-US" sz="1300" b="1" i="1">
              <a:effectLst/>
            </a:rPr>
            <a:t>4:863</a:t>
          </a:r>
          <a:r>
            <a:rPr lang="en-US" sz="1300" b="1">
              <a:effectLst/>
            </a:rPr>
            <a:t>. doi:10.3389/fpsyg.2013.00863</a:t>
          </a:r>
        </a:p>
        <a:p>
          <a:pPr algn="ctr"/>
          <a:r>
            <a:rPr lang="en-US" sz="1300" b="1"/>
            <a:t>For comments, contact me at D.Lakens@tue.nl</a:t>
          </a:r>
        </a:p>
        <a:p>
          <a:pPr algn="ctr"/>
          <a:r>
            <a:rPr lang="en-US" sz="1300" b="1"/>
            <a:t>This is version 4.2. For updates, check: http://openscienceframework.org/project/ixGcd or follow me @Lakens</a:t>
          </a:r>
        </a:p>
        <a:p>
          <a:pPr algn="ctr"/>
          <a:endParaRPr lang="en-US" sz="1300" b="1"/>
        </a:p>
      </xdr:txBody>
    </xdr:sp>
    <xdr:clientData/>
  </xdr:twoCellAnchor>
  <xdr:twoCellAnchor>
    <xdr:from>
      <xdr:col>5</xdr:col>
      <xdr:colOff>266700</xdr:colOff>
      <xdr:row>16</xdr:row>
      <xdr:rowOff>123825</xdr:rowOff>
    </xdr:from>
    <xdr:to>
      <xdr:col>8</xdr:col>
      <xdr:colOff>47625</xdr:colOff>
      <xdr:row>20</xdr:row>
      <xdr:rowOff>171450</xdr:rowOff>
    </xdr:to>
    <xdr:sp macro="" textlink="">
      <xdr:nvSpPr>
        <xdr:cNvPr id="40" name="TextBox 39">
          <a:extLst>
            <a:ext uri="{FF2B5EF4-FFF2-40B4-BE49-F238E27FC236}">
              <a16:creationId xmlns:a16="http://schemas.microsoft.com/office/drawing/2014/main" id="{00000000-0008-0000-0000-000028000000}"/>
            </a:ext>
          </a:extLst>
        </xdr:cNvPr>
        <xdr:cNvSpPr txBox="1"/>
      </xdr:nvSpPr>
      <xdr:spPr>
        <a:xfrm>
          <a:off x="3314700" y="3448050"/>
          <a:ext cx="1562100" cy="885825"/>
        </a:xfrm>
        <a:prstGeom prst="rect">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wrap="square" rtlCol="0" anchor="ctr"/>
        <a:lstStyle/>
        <a:p>
          <a:pPr algn="ctr"/>
          <a:r>
            <a:rPr lang="en-US" sz="1600" b="1"/>
            <a:t>Do you have the ANOVA table?</a:t>
          </a:r>
        </a:p>
      </xdr:txBody>
    </xdr:sp>
    <xdr:clientData/>
  </xdr:twoCellAnchor>
  <xdr:twoCellAnchor>
    <xdr:from>
      <xdr:col>5</xdr:col>
      <xdr:colOff>209547</xdr:colOff>
      <xdr:row>20</xdr:row>
      <xdr:rowOff>171453</xdr:rowOff>
    </xdr:from>
    <xdr:to>
      <xdr:col>6</xdr:col>
      <xdr:colOff>218502</xdr:colOff>
      <xdr:row>24</xdr:row>
      <xdr:rowOff>152400</xdr:rowOff>
    </xdr:to>
    <xdr:sp macro="" textlink="">
      <xdr:nvSpPr>
        <xdr:cNvPr id="43" name="Right Arrow 42">
          <a:extLst>
            <a:ext uri="{FF2B5EF4-FFF2-40B4-BE49-F238E27FC236}">
              <a16:creationId xmlns:a16="http://schemas.microsoft.com/office/drawing/2014/main" id="{00000000-0008-0000-0000-00002B000000}"/>
            </a:ext>
          </a:extLst>
        </xdr:cNvPr>
        <xdr:cNvSpPr/>
      </xdr:nvSpPr>
      <xdr:spPr>
        <a:xfrm rot="5400000">
          <a:off x="3176301" y="4415124"/>
          <a:ext cx="781047" cy="618555"/>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400" b="1"/>
            <a:t>YES</a:t>
          </a:r>
        </a:p>
      </xdr:txBody>
    </xdr:sp>
    <xdr:clientData/>
  </xdr:twoCellAnchor>
  <xdr:twoCellAnchor>
    <xdr:from>
      <xdr:col>2</xdr:col>
      <xdr:colOff>457200</xdr:colOff>
      <xdr:row>25</xdr:row>
      <xdr:rowOff>0</xdr:rowOff>
    </xdr:from>
    <xdr:to>
      <xdr:col>6</xdr:col>
      <xdr:colOff>247650</xdr:colOff>
      <xdr:row>29</xdr:row>
      <xdr:rowOff>38100</xdr:rowOff>
    </xdr:to>
    <xdr:sp macro="" textlink="">
      <xdr:nvSpPr>
        <xdr:cNvPr id="47" name="TextBox 46">
          <a:extLst>
            <a:ext uri="{FF2B5EF4-FFF2-40B4-BE49-F238E27FC236}">
              <a16:creationId xmlns:a16="http://schemas.microsoft.com/office/drawing/2014/main" id="{00000000-0008-0000-0000-00002F000000}"/>
            </a:ext>
          </a:extLst>
        </xdr:cNvPr>
        <xdr:cNvSpPr txBox="1"/>
      </xdr:nvSpPr>
      <xdr:spPr>
        <a:xfrm>
          <a:off x="1676400" y="5153025"/>
          <a:ext cx="2228850" cy="876300"/>
        </a:xfrm>
        <a:prstGeom prst="rect">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wrap="square" rtlCol="0" anchor="ctr"/>
        <a:lstStyle/>
        <a:p>
          <a:pPr algn="ctr"/>
          <a:r>
            <a:rPr lang="en-US" sz="1400" b="1"/>
            <a:t>Are all factors manipulated between participants?</a:t>
          </a:r>
        </a:p>
      </xdr:txBody>
    </xdr:sp>
    <xdr:clientData/>
  </xdr:twoCellAnchor>
  <xdr:twoCellAnchor>
    <xdr:from>
      <xdr:col>3</xdr:col>
      <xdr:colOff>590551</xdr:colOff>
      <xdr:row>29</xdr:row>
      <xdr:rowOff>57155</xdr:rowOff>
    </xdr:from>
    <xdr:to>
      <xdr:col>4</xdr:col>
      <xdr:colOff>589982</xdr:colOff>
      <xdr:row>32</xdr:row>
      <xdr:rowOff>114873</xdr:rowOff>
    </xdr:to>
    <xdr:sp macro="" textlink="">
      <xdr:nvSpPr>
        <xdr:cNvPr id="48" name="Right Arrow 47">
          <a:extLst>
            <a:ext uri="{FF2B5EF4-FFF2-40B4-BE49-F238E27FC236}">
              <a16:creationId xmlns:a16="http://schemas.microsoft.com/office/drawing/2014/main" id="{00000000-0008-0000-0000-000030000000}"/>
            </a:ext>
          </a:extLst>
        </xdr:cNvPr>
        <xdr:cNvSpPr/>
      </xdr:nvSpPr>
      <xdr:spPr>
        <a:xfrm rot="5400000">
          <a:off x="2390208" y="6077523"/>
          <a:ext cx="667318" cy="609031"/>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600" b="1"/>
            <a:t>NO</a:t>
          </a:r>
        </a:p>
      </xdr:txBody>
    </xdr:sp>
    <xdr:clientData/>
  </xdr:twoCellAnchor>
  <xdr:twoCellAnchor>
    <xdr:from>
      <xdr:col>1</xdr:col>
      <xdr:colOff>180975</xdr:colOff>
      <xdr:row>32</xdr:row>
      <xdr:rowOff>152401</xdr:rowOff>
    </xdr:from>
    <xdr:to>
      <xdr:col>6</xdr:col>
      <xdr:colOff>209550</xdr:colOff>
      <xdr:row>49</xdr:row>
      <xdr:rowOff>66676</xdr:rowOff>
    </xdr:to>
    <xdr:sp macro="" textlink="">
      <xdr:nvSpPr>
        <xdr:cNvPr id="50" name="TextBox 49">
          <a:hlinkClick xmlns:r="http://schemas.openxmlformats.org/officeDocument/2006/relationships" r:id="rId2"/>
          <a:extLst>
            <a:ext uri="{FF2B5EF4-FFF2-40B4-BE49-F238E27FC236}">
              <a16:creationId xmlns:a16="http://schemas.microsoft.com/office/drawing/2014/main" id="{00000000-0008-0000-0000-000032000000}"/>
            </a:ext>
          </a:extLst>
        </xdr:cNvPr>
        <xdr:cNvSpPr txBox="1"/>
      </xdr:nvSpPr>
      <xdr:spPr>
        <a:xfrm>
          <a:off x="790575" y="6753226"/>
          <a:ext cx="3076575" cy="3200400"/>
        </a:xfrm>
        <a:prstGeom prst="rect">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wrap="square" rtlCol="0" anchor="ctr"/>
        <a:lstStyle/>
        <a:p>
          <a:pPr algn="ctr"/>
          <a:r>
            <a:rPr lang="en-US" sz="1400" b="1"/>
            <a:t>Click here to</a:t>
          </a:r>
          <a:r>
            <a:rPr lang="en-US" sz="1400" b="1" baseline="0"/>
            <a:t> go to the next sheet which will help you to calculate </a:t>
          </a:r>
          <a:r>
            <a:rPr lang="el-GR" sz="1400" b="1" baseline="0"/>
            <a:t>η</a:t>
          </a:r>
          <a:r>
            <a:rPr lang="en-US" sz="1400" b="1" baseline="-25000"/>
            <a:t>G</a:t>
          </a:r>
          <a:r>
            <a:rPr lang="en-US" sz="1400" b="1" baseline="0"/>
            <a:t>² for  the following designs:</a:t>
          </a:r>
        </a:p>
        <a:p>
          <a:pPr algn="ctr"/>
          <a:endParaRPr lang="en-US" sz="1400" b="1" baseline="0"/>
        </a:p>
        <a:p>
          <a:pPr algn="ctr"/>
          <a:r>
            <a:rPr lang="en-US" sz="1400" b="1"/>
            <a:t>1</a:t>
          </a:r>
          <a:r>
            <a:rPr lang="en-US" sz="1400" b="1" baseline="0"/>
            <a:t> Within Factor</a:t>
          </a:r>
        </a:p>
        <a:p>
          <a:pPr algn="ctr"/>
          <a:r>
            <a:rPr lang="en-US" sz="1400" b="1" baseline="0"/>
            <a:t>2 Within Factors</a:t>
          </a:r>
        </a:p>
        <a:p>
          <a:pPr algn="ctr"/>
          <a:r>
            <a:rPr lang="en-US" sz="1400" b="1" baseline="0"/>
            <a:t>1 Within x 1 Between Factors</a:t>
          </a:r>
        </a:p>
        <a:p>
          <a:pPr algn="ctr"/>
          <a:r>
            <a:rPr lang="en-US" sz="1400" b="1" baseline="0"/>
            <a:t>2 Within x 1 Between Factors</a:t>
          </a:r>
        </a:p>
        <a:p>
          <a:pPr algn="ctr"/>
          <a:r>
            <a:rPr lang="en-US" sz="1400" b="1" baseline="0"/>
            <a:t>1 Within x 2 Between Factors</a:t>
          </a:r>
        </a:p>
        <a:p>
          <a:pPr algn="ctr"/>
          <a:endParaRPr lang="en-US" sz="1400" b="1" baseline="0"/>
        </a:p>
        <a:p>
          <a:pPr algn="ctr"/>
          <a:r>
            <a:rPr lang="en-US" sz="1400" b="1" baseline="0"/>
            <a:t>For other designs report </a:t>
          </a:r>
          <a:r>
            <a:rPr lang="el-GR" sz="1400" b="1" baseline="0"/>
            <a:t>η</a:t>
          </a:r>
          <a:r>
            <a:rPr lang="en-US" sz="1400" b="1" baseline="-25000"/>
            <a:t>p</a:t>
          </a:r>
          <a:r>
            <a:rPr lang="en-US" sz="1400" b="1" baseline="0"/>
            <a:t>² </a:t>
          </a:r>
        </a:p>
        <a:p>
          <a:pPr algn="ctr"/>
          <a:r>
            <a:rPr lang="en-US" sz="1400" b="1" baseline="0"/>
            <a:t>or see Olejnik &amp; Algina (2003) or Bakeman (2005) </a:t>
          </a:r>
        </a:p>
        <a:p>
          <a:pPr algn="ctr"/>
          <a:endParaRPr lang="en-US" sz="1400" b="1"/>
        </a:p>
      </xdr:txBody>
    </xdr:sp>
    <xdr:clientData/>
  </xdr:twoCellAnchor>
  <xdr:twoCellAnchor>
    <xdr:from>
      <xdr:col>4</xdr:col>
      <xdr:colOff>47625</xdr:colOff>
      <xdr:row>16</xdr:row>
      <xdr:rowOff>180975</xdr:rowOff>
    </xdr:from>
    <xdr:to>
      <xdr:col>5</xdr:col>
      <xdr:colOff>237551</xdr:colOff>
      <xdr:row>19</xdr:row>
      <xdr:rowOff>8382</xdr:rowOff>
    </xdr:to>
    <xdr:sp macro="" textlink="">
      <xdr:nvSpPr>
        <xdr:cNvPr id="44" name="Right Arrow 43">
          <a:extLst>
            <a:ext uri="{FF2B5EF4-FFF2-40B4-BE49-F238E27FC236}">
              <a16:creationId xmlns:a16="http://schemas.microsoft.com/office/drawing/2014/main" id="{00000000-0008-0000-0000-00002C000000}"/>
            </a:ext>
          </a:extLst>
        </xdr:cNvPr>
        <xdr:cNvSpPr/>
      </xdr:nvSpPr>
      <xdr:spPr>
        <a:xfrm flipH="1">
          <a:off x="2486025" y="3505200"/>
          <a:ext cx="799526" cy="475107"/>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600" b="1"/>
            <a:t>No</a:t>
          </a:r>
        </a:p>
      </xdr:txBody>
    </xdr:sp>
    <xdr:clientData/>
  </xdr:twoCellAnchor>
  <xdr:twoCellAnchor>
    <xdr:from>
      <xdr:col>2</xdr:col>
      <xdr:colOff>466726</xdr:colOff>
      <xdr:row>20</xdr:row>
      <xdr:rowOff>47627</xdr:rowOff>
    </xdr:from>
    <xdr:to>
      <xdr:col>3</xdr:col>
      <xdr:colOff>475681</xdr:colOff>
      <xdr:row>24</xdr:row>
      <xdr:rowOff>180974</xdr:rowOff>
    </xdr:to>
    <xdr:sp macro="" textlink="">
      <xdr:nvSpPr>
        <xdr:cNvPr id="45" name="Right Arrow 44">
          <a:extLst>
            <a:ext uri="{FF2B5EF4-FFF2-40B4-BE49-F238E27FC236}">
              <a16:creationId xmlns:a16="http://schemas.microsoft.com/office/drawing/2014/main" id="{00000000-0008-0000-0000-00002D000000}"/>
            </a:ext>
          </a:extLst>
        </xdr:cNvPr>
        <xdr:cNvSpPr/>
      </xdr:nvSpPr>
      <xdr:spPr>
        <a:xfrm rot="16200000">
          <a:off x="1642780" y="4024598"/>
          <a:ext cx="895347" cy="656655"/>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400" b="1"/>
            <a:t>YES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1581150</xdr:colOff>
      <xdr:row>17</xdr:row>
      <xdr:rowOff>304799</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0" y="0"/>
          <a:ext cx="1581150" cy="5019674"/>
        </a:xfrm>
        <a:prstGeom prst="rect">
          <a:avLst/>
        </a:prstGeom>
        <a:solidFill>
          <a:srgbClr val="FF0000"/>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wrap="square" rtlCol="0" anchor="ctr"/>
        <a:lstStyle/>
        <a:p>
          <a:pPr algn="ctr"/>
          <a:r>
            <a:rPr lang="en-US" sz="1600" b="1"/>
            <a:t>Find the correct design by scrolling to the right.</a:t>
          </a:r>
          <a:r>
            <a:rPr lang="en-US" sz="1600" b="1" baseline="0"/>
            <a:t> Insert values in green cells. Look at the example SPSS output to see which Sum of Squares and Mean Squares you need to insert. For additional information, read Bakeman (2005) or Olejnik &amp; Algina (2003) </a:t>
          </a:r>
          <a:endParaRPr lang="en-US" sz="1600" b="1"/>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41"/>
  <sheetViews>
    <sheetView tabSelected="1" workbookViewId="0">
      <selection activeCell="Q21" sqref="Q21"/>
    </sheetView>
  </sheetViews>
  <sheetFormatPr baseColWidth="10" defaultColWidth="9.140625" defaultRowHeight="15"/>
  <cols>
    <col min="7" max="7" width="8.42578125" customWidth="1"/>
    <col min="10" max="10" width="12.85546875" customWidth="1"/>
    <col min="11" max="11" width="12" bestFit="1" customWidth="1"/>
    <col min="12" max="12" width="15.42578125" bestFit="1" customWidth="1"/>
    <col min="13" max="13" width="12" bestFit="1" customWidth="1"/>
    <col min="14" max="14" width="15.140625" customWidth="1"/>
    <col min="15" max="15" width="12" bestFit="1" customWidth="1"/>
    <col min="16" max="16" width="13.140625" bestFit="1" customWidth="1"/>
    <col min="18" max="20" width="12.5703125" bestFit="1" customWidth="1"/>
    <col min="21" max="21" width="15.5703125" bestFit="1" customWidth="1"/>
    <col min="22" max="22" width="12.5703125" bestFit="1" customWidth="1"/>
    <col min="23" max="23" width="12.5703125" style="31" customWidth="1"/>
    <col min="24" max="24" width="11.42578125" bestFit="1" customWidth="1"/>
    <col min="25" max="25" width="11.140625" bestFit="1" customWidth="1"/>
    <col min="26" max="26" width="11" bestFit="1" customWidth="1"/>
  </cols>
  <sheetData>
    <row r="1" spans="1:31" ht="18">
      <c r="R1" s="258" t="s">
        <v>23</v>
      </c>
      <c r="S1" s="259"/>
      <c r="T1" s="260"/>
    </row>
    <row r="2" spans="1:31">
      <c r="R2" s="233" t="s">
        <v>3</v>
      </c>
      <c r="S2" s="234"/>
      <c r="T2" s="5" t="s">
        <v>21</v>
      </c>
      <c r="Y2" s="31"/>
    </row>
    <row r="3" spans="1:31">
      <c r="R3" s="261">
        <v>30</v>
      </c>
      <c r="S3" s="262"/>
      <c r="T3" s="194">
        <v>2.2000000000000002</v>
      </c>
      <c r="Y3" s="31"/>
    </row>
    <row r="4" spans="1:31" ht="18">
      <c r="R4" s="233" t="s">
        <v>16</v>
      </c>
      <c r="S4" s="263"/>
      <c r="T4" s="234"/>
      <c r="U4" s="5" t="s">
        <v>154</v>
      </c>
    </row>
    <row r="5" spans="1:31">
      <c r="R5" s="281">
        <f>T3/SQRT(R3)</f>
        <v>0.40166320883712187</v>
      </c>
      <c r="S5" s="281"/>
      <c r="T5" s="281"/>
      <c r="U5" s="230">
        <f>TDIST(ABS(T3), R3-1,2)</f>
        <v>3.5926759150682622E-2</v>
      </c>
    </row>
    <row r="6" spans="1:31">
      <c r="R6" s="266" t="s">
        <v>9</v>
      </c>
      <c r="S6" s="267"/>
      <c r="T6" s="268"/>
    </row>
    <row r="7" spans="1:31">
      <c r="R7" s="269">
        <f>NORMSDIST(R5)</f>
        <v>0.65603404777858776</v>
      </c>
      <c r="S7" s="269"/>
      <c r="T7" s="269"/>
    </row>
    <row r="9" spans="1:31" ht="15" customHeight="1">
      <c r="O9" s="282" t="s">
        <v>45</v>
      </c>
      <c r="P9" s="283"/>
      <c r="Q9" s="283"/>
      <c r="R9" s="283"/>
      <c r="S9" s="283"/>
      <c r="T9" s="283"/>
      <c r="U9" s="283"/>
      <c r="V9" s="284"/>
      <c r="X9" s="31"/>
      <c r="Y9" s="31"/>
    </row>
    <row r="10" spans="1:31" ht="18">
      <c r="O10" s="4" t="s">
        <v>26</v>
      </c>
      <c r="P10" s="22">
        <v>8.6999999999999993</v>
      </c>
      <c r="Q10" s="4" t="s">
        <v>27</v>
      </c>
      <c r="R10" s="22">
        <v>7.7</v>
      </c>
      <c r="S10" s="2" t="s">
        <v>37</v>
      </c>
      <c r="T10" s="13">
        <f>ABS(P10-R10)</f>
        <v>0.99999999999999911</v>
      </c>
      <c r="U10" s="6" t="s">
        <v>16</v>
      </c>
      <c r="V10" s="33">
        <f>T10/T11</f>
        <v>1.4998977115341388</v>
      </c>
      <c r="X10" s="31"/>
      <c r="Y10" s="31"/>
    </row>
    <row r="11" spans="1:31" ht="18">
      <c r="O11" s="6" t="s">
        <v>28</v>
      </c>
      <c r="P11" s="232">
        <v>0.82</v>
      </c>
      <c r="Q11" s="6" t="s">
        <v>29</v>
      </c>
      <c r="R11" s="232">
        <v>0.95</v>
      </c>
      <c r="S11" s="6" t="s">
        <v>38</v>
      </c>
      <c r="T11" s="14">
        <f>SQRT(P11^2+R11^2-2*R12*P11*R11)</f>
        <v>0.66671213130738771</v>
      </c>
      <c r="U11" s="6"/>
      <c r="V11" s="34"/>
      <c r="W11" s="239" t="s">
        <v>149</v>
      </c>
      <c r="X11" s="240"/>
      <c r="Y11" s="240"/>
      <c r="Z11" s="240"/>
      <c r="AA11" s="240"/>
      <c r="AB11" s="241"/>
    </row>
    <row r="12" spans="1:31" ht="18">
      <c r="O12" s="6" t="s">
        <v>3</v>
      </c>
      <c r="P12" s="22">
        <v>10</v>
      </c>
      <c r="Q12" s="11" t="s">
        <v>8</v>
      </c>
      <c r="R12" s="231">
        <v>0.72554231961974358</v>
      </c>
      <c r="S12" s="6" t="s">
        <v>39</v>
      </c>
      <c r="T12" s="36">
        <f>SQRT(((P11^2/P12)+(R11^2/P12))-(2*R12*(P11/SQRT(P12))*(R11/SQRT(P12))))</f>
        <v>0.21083288785966001</v>
      </c>
      <c r="U12" s="6"/>
      <c r="V12" s="34"/>
      <c r="W12" s="242"/>
      <c r="X12" s="243"/>
      <c r="Y12" s="243"/>
      <c r="Z12" s="243"/>
      <c r="AA12" s="243"/>
      <c r="AB12" s="244"/>
    </row>
    <row r="13" spans="1:31" ht="18">
      <c r="S13" s="270" t="s">
        <v>40</v>
      </c>
      <c r="T13" s="45">
        <f>T10-T12*_xlfn.T.INV.2T(0.05,(P12-1))</f>
        <v>0.52306287257483852</v>
      </c>
      <c r="U13" s="6" t="s">
        <v>24</v>
      </c>
      <c r="V13" s="34">
        <f>T10/SQRT(((P11^2+R11^2)/2))</f>
        <v>1.1269081150666898</v>
      </c>
      <c r="W13" s="242"/>
      <c r="X13" s="243"/>
      <c r="Y13" s="243"/>
      <c r="Z13" s="243"/>
      <c r="AA13" s="243"/>
      <c r="AB13" s="244"/>
    </row>
    <row r="14" spans="1:31" ht="18" customHeight="1">
      <c r="S14" s="271"/>
      <c r="T14" s="45">
        <f>T10+T12*_xlfn.T.INV.2T(0.05,(P12-1))</f>
        <v>1.4769371274251597</v>
      </c>
      <c r="U14" s="21" t="s">
        <v>36</v>
      </c>
      <c r="V14" s="34">
        <f>V13*(1-(3/(4*(P12-1)-1)))</f>
        <v>1.0303159909181163</v>
      </c>
      <c r="W14" s="242"/>
      <c r="X14" s="243"/>
      <c r="Y14" s="243"/>
      <c r="Z14" s="243"/>
      <c r="AA14" s="243"/>
      <c r="AB14" s="244"/>
      <c r="AC14" s="31"/>
      <c r="AD14" s="31"/>
      <c r="AE14" s="31"/>
    </row>
    <row r="15" spans="1:31">
      <c r="O15" s="11" t="s">
        <v>41</v>
      </c>
      <c r="P15" s="38">
        <f>T10/(T11/SQRT(P12))</f>
        <v>4.7430930257220831</v>
      </c>
      <c r="Q15" s="11" t="s">
        <v>43</v>
      </c>
      <c r="R15" s="38">
        <f>(P12-1)</f>
        <v>9</v>
      </c>
      <c r="S15" s="11" t="s">
        <v>42</v>
      </c>
      <c r="T15" s="46">
        <f>TDIST(ABS(P15), R15,2)</f>
        <v>1.0543493286902014E-3</v>
      </c>
      <c r="U15" s="6"/>
      <c r="V15" s="47"/>
      <c r="W15" s="245"/>
      <c r="X15" s="246"/>
      <c r="Y15" s="246"/>
      <c r="Z15" s="246"/>
      <c r="AA15" s="246"/>
      <c r="AB15" s="247"/>
      <c r="AC15" s="31"/>
      <c r="AD15" s="31"/>
      <c r="AE15" s="31"/>
    </row>
    <row r="16" spans="1:31">
      <c r="A16" s="275" t="s">
        <v>156</v>
      </c>
      <c r="B16" s="276"/>
      <c r="C16" s="276"/>
      <c r="D16" s="277"/>
      <c r="U16" s="6" t="s">
        <v>9</v>
      </c>
      <c r="V16" s="35">
        <f>NORMSDIST(T10/T11)</f>
        <v>0.93317954955860016</v>
      </c>
    </row>
    <row r="17" spans="1:28">
      <c r="A17" s="278"/>
      <c r="B17" s="279"/>
      <c r="C17" s="279"/>
      <c r="D17" s="280"/>
    </row>
    <row r="18" spans="1:28" ht="18" customHeight="1">
      <c r="A18" s="18" t="s">
        <v>0</v>
      </c>
      <c r="B18" s="23">
        <v>6.34</v>
      </c>
      <c r="C18" s="9" t="s">
        <v>125</v>
      </c>
      <c r="D18" s="15">
        <f>B18*B19/(B18*B19+B20)</f>
        <v>0.26047658175842237</v>
      </c>
      <c r="N18" s="282" t="s">
        <v>44</v>
      </c>
      <c r="O18" s="283"/>
      <c r="P18" s="283"/>
      <c r="Q18" s="283"/>
      <c r="R18" s="283"/>
      <c r="S18" s="283"/>
      <c r="T18" s="283"/>
      <c r="U18" s="284"/>
      <c r="V18" s="239" t="s">
        <v>148</v>
      </c>
      <c r="W18" s="240"/>
      <c r="X18" s="240"/>
      <c r="Y18" s="240"/>
      <c r="Z18" s="240"/>
      <c r="AA18" s="240"/>
      <c r="AB18" s="241"/>
    </row>
    <row r="19" spans="1:28" ht="18">
      <c r="A19" s="7" t="s">
        <v>1</v>
      </c>
      <c r="B19" s="23">
        <v>1</v>
      </c>
      <c r="C19" s="9" t="s">
        <v>150</v>
      </c>
      <c r="D19" s="15">
        <f>(B18-1)/(B18+(B20+1)/(B19))</f>
        <v>0.21073401736385161</v>
      </c>
      <c r="N19" s="4" t="s">
        <v>4</v>
      </c>
      <c r="O19" s="22">
        <v>285</v>
      </c>
      <c r="P19" s="4" t="s">
        <v>5</v>
      </c>
      <c r="Q19" s="22">
        <v>354</v>
      </c>
      <c r="R19" s="272" t="s">
        <v>40</v>
      </c>
      <c r="S19" s="37">
        <f>(O19-Q19)-_xlfn.T.INV.2T(0.05,(O21+Q21-2))*SQRT((((O21-1)*O20^2+(Q21-1)*Q20^2)/(O21+Q21-2))*(1/O21+1/Q21))</f>
        <v>-110.60804076634098</v>
      </c>
      <c r="T19" s="3" t="s">
        <v>15</v>
      </c>
      <c r="U19" s="13">
        <f>ABS((O19-Q19)/(SQRT((((O21-1)*O20^2)+((Q21-1)*Q20^2))/(O21+Q21-2))))</f>
        <v>0.75805869649156699</v>
      </c>
      <c r="V19" s="242"/>
      <c r="W19" s="243"/>
      <c r="X19" s="243"/>
      <c r="Y19" s="243"/>
      <c r="Z19" s="243"/>
      <c r="AA19" s="243"/>
      <c r="AB19" s="244"/>
    </row>
    <row r="20" spans="1:28">
      <c r="A20" s="8" t="s">
        <v>2</v>
      </c>
      <c r="B20" s="24">
        <v>18</v>
      </c>
      <c r="C20" s="42" t="s">
        <v>42</v>
      </c>
      <c r="D20" s="15">
        <f>FDIST(B18,B19,B20)</f>
        <v>2.1490796824809692E-2</v>
      </c>
      <c r="N20" s="6" t="s">
        <v>6</v>
      </c>
      <c r="O20" s="232">
        <v>93</v>
      </c>
      <c r="P20" s="6" t="s">
        <v>7</v>
      </c>
      <c r="Q20" s="232">
        <v>89</v>
      </c>
      <c r="R20" s="271"/>
      <c r="S20" s="36">
        <f>(O19-Q19)+_xlfn.T.INV.2T(0.05,(O21+Q21-2))*SQRT((((O21-1)*O20^2+(Q21-1)*Q20^2)/(O21+Q21-2))*(1/O21+1/Q21))</f>
        <v>-27.391959233659023</v>
      </c>
      <c r="T20" s="6" t="s">
        <v>13</v>
      </c>
      <c r="U20" s="16">
        <f>ABS((O19-Q19)/(SQRT((((O21-1)*O20^2)+((Q21-1)*Q20^2))/(O21+Q21))))</f>
        <v>0.76823443631884181</v>
      </c>
      <c r="V20" s="242"/>
      <c r="W20" s="243"/>
      <c r="X20" s="243"/>
      <c r="Y20" s="243"/>
      <c r="Z20" s="243"/>
      <c r="AA20" s="243"/>
      <c r="AB20" s="244"/>
    </row>
    <row r="21" spans="1:28" ht="18">
      <c r="A21" s="285" t="s">
        <v>157</v>
      </c>
      <c r="B21" s="286"/>
      <c r="N21" s="6" t="s">
        <v>11</v>
      </c>
      <c r="O21" s="43">
        <v>38</v>
      </c>
      <c r="P21" s="6" t="s">
        <v>12</v>
      </c>
      <c r="Q21" s="23">
        <v>38</v>
      </c>
      <c r="R21" s="11" t="s">
        <v>41</v>
      </c>
      <c r="S21" s="38">
        <f>(O19-Q19)/(SQRT(((((O21-1)*O20^2)+((Q21-1)*Q20^2))/(O21+Q21-2))*((1/O21+1/Q21))))</f>
        <v>-3.3043012512789112</v>
      </c>
      <c r="T21" s="6" t="s">
        <v>17</v>
      </c>
      <c r="U21" s="17">
        <f>U19*(1-(3/(4*(Q21+O21-2)-1)))</f>
        <v>0.75034962500182223</v>
      </c>
      <c r="V21" s="242"/>
      <c r="W21" s="243"/>
      <c r="X21" s="243"/>
      <c r="Y21" s="243"/>
      <c r="Z21" s="243"/>
      <c r="AA21" s="243"/>
      <c r="AB21" s="244"/>
    </row>
    <row r="22" spans="1:28" ht="14.25" customHeight="1">
      <c r="A22" s="287"/>
      <c r="B22" s="288"/>
      <c r="R22" s="11" t="s">
        <v>43</v>
      </c>
      <c r="S22" s="38">
        <f>(O21+Q21-2)</f>
        <v>74</v>
      </c>
      <c r="T22" s="4" t="s">
        <v>9</v>
      </c>
      <c r="U22" s="13">
        <f>NORMSDIST(ABS(O19-Q19)/SQRT(O20^2+Q20^2))</f>
        <v>0.70403055411918913</v>
      </c>
      <c r="V22" s="245"/>
      <c r="W22" s="246"/>
      <c r="X22" s="246"/>
      <c r="Y22" s="246"/>
      <c r="Z22" s="246"/>
      <c r="AA22" s="246"/>
      <c r="AB22" s="247"/>
    </row>
    <row r="23" spans="1:28" ht="15" customHeight="1">
      <c r="A23" s="287"/>
      <c r="B23" s="288"/>
      <c r="R23" s="11" t="s">
        <v>42</v>
      </c>
      <c r="S23" s="229">
        <f>TDIST(ABS(S21), S22,2)</f>
        <v>1.4694635956152325E-3</v>
      </c>
    </row>
    <row r="24" spans="1:28" ht="15" customHeight="1">
      <c r="A24" s="287"/>
      <c r="B24" s="288"/>
    </row>
    <row r="25" spans="1:28">
      <c r="A25" s="287"/>
      <c r="B25" s="288"/>
    </row>
    <row r="26" spans="1:28" ht="18">
      <c r="A26" s="287"/>
      <c r="B26" s="288"/>
      <c r="H26" s="282" t="s">
        <v>22</v>
      </c>
      <c r="I26" s="283"/>
      <c r="J26" s="284"/>
      <c r="L26" s="258" t="s">
        <v>22</v>
      </c>
      <c r="M26" s="259"/>
      <c r="N26" s="260"/>
    </row>
    <row r="27" spans="1:28">
      <c r="A27" s="287"/>
      <c r="B27" s="288"/>
      <c r="H27" s="233" t="s">
        <v>10</v>
      </c>
      <c r="I27" s="234"/>
      <c r="J27" s="5" t="s">
        <v>21</v>
      </c>
      <c r="L27" s="5" t="s">
        <v>11</v>
      </c>
      <c r="M27" s="5" t="s">
        <v>12</v>
      </c>
      <c r="N27" s="5" t="s">
        <v>21</v>
      </c>
    </row>
    <row r="28" spans="1:28">
      <c r="A28" s="289"/>
      <c r="B28" s="290"/>
      <c r="H28" s="273">
        <v>244</v>
      </c>
      <c r="I28" s="274"/>
      <c r="J28" s="23">
        <v>2.9</v>
      </c>
      <c r="L28" s="24">
        <v>10</v>
      </c>
      <c r="M28" s="25">
        <v>10</v>
      </c>
      <c r="N28" s="23">
        <v>2.5175440748900626</v>
      </c>
    </row>
    <row r="29" spans="1:28" ht="18">
      <c r="H29" s="233" t="s">
        <v>19</v>
      </c>
      <c r="I29" s="234"/>
      <c r="J29" s="41" t="s">
        <v>42</v>
      </c>
      <c r="L29" s="39"/>
      <c r="M29" s="41" t="s">
        <v>42</v>
      </c>
      <c r="N29" s="10" t="s">
        <v>18</v>
      </c>
    </row>
    <row r="30" spans="1:28">
      <c r="H30" s="235">
        <f>2*J28/SQRT(H28)</f>
        <v>0.37130695180539836</v>
      </c>
      <c r="I30" s="236"/>
      <c r="J30" s="32">
        <f>TDIST(ABS(J28), H28-2,2)</f>
        <v>4.0748573169639259E-3</v>
      </c>
      <c r="L30" s="40"/>
      <c r="M30" s="32">
        <f>TDIST(ABS(N28), (M28+L28-2),2)</f>
        <v>2.150833363513973E-2</v>
      </c>
      <c r="N30" s="32">
        <f>N28*SQRT(L28+M28)/SQRT(L28*M28)</f>
        <v>1.1258799375612003</v>
      </c>
    </row>
    <row r="31" spans="1:28" ht="18">
      <c r="H31" s="264" t="s">
        <v>20</v>
      </c>
      <c r="I31" s="265"/>
      <c r="J31" s="41" t="s">
        <v>43</v>
      </c>
      <c r="M31" s="41" t="s">
        <v>43</v>
      </c>
      <c r="N31" s="10" t="s">
        <v>14</v>
      </c>
    </row>
    <row r="32" spans="1:28">
      <c r="F32" s="1"/>
      <c r="H32" s="237">
        <f>H30*(1-(3/(4*(H28)-9)))</f>
        <v>0.37015501710486454</v>
      </c>
      <c r="I32" s="238"/>
      <c r="J32" s="32">
        <f>H28-2</f>
        <v>242</v>
      </c>
      <c r="M32" s="32">
        <f>L28+M28-2</f>
        <v>18</v>
      </c>
      <c r="N32" s="44">
        <f>N30*(1-(3/(4*(L28+M28)-9)))</f>
        <v>1.0783075458332623</v>
      </c>
    </row>
    <row r="33" spans="8:22">
      <c r="H33" s="233" t="s">
        <v>25</v>
      </c>
      <c r="I33" s="234"/>
      <c r="N33" s="5" t="s">
        <v>25</v>
      </c>
      <c r="O33" s="1"/>
    </row>
    <row r="34" spans="8:22">
      <c r="H34" s="235">
        <f>NORMSDIST(H30/SQRT(2))</f>
        <v>0.60355269079037555</v>
      </c>
      <c r="I34" s="236"/>
      <c r="N34" s="12">
        <f>NORMSDIST(N30/SQRT(2))</f>
        <v>0.78701808139730889</v>
      </c>
      <c r="O34" s="1"/>
    </row>
    <row r="35" spans="8:22">
      <c r="S35" s="249" t="s">
        <v>35</v>
      </c>
      <c r="T35" s="250"/>
      <c r="U35" s="250"/>
      <c r="V35" s="251"/>
    </row>
    <row r="36" spans="8:22">
      <c r="S36" s="252"/>
      <c r="T36" s="253"/>
      <c r="U36" s="253"/>
      <c r="V36" s="254"/>
    </row>
    <row r="37" spans="8:22">
      <c r="S37" s="255"/>
      <c r="T37" s="256"/>
      <c r="U37" s="256"/>
      <c r="V37" s="257"/>
    </row>
    <row r="38" spans="8:22">
      <c r="S38" s="28"/>
      <c r="T38" s="29" t="s">
        <v>33</v>
      </c>
      <c r="U38" s="29" t="s">
        <v>34</v>
      </c>
      <c r="V38" s="30" t="s">
        <v>30</v>
      </c>
    </row>
    <row r="39" spans="8:22">
      <c r="S39" s="19"/>
      <c r="T39" s="48">
        <v>9</v>
      </c>
      <c r="U39" s="48">
        <v>9</v>
      </c>
      <c r="V39" s="49">
        <v>0</v>
      </c>
    </row>
    <row r="40" spans="8:22">
      <c r="S40" s="19"/>
      <c r="T40" s="48">
        <v>7</v>
      </c>
      <c r="U40" s="48">
        <v>6</v>
      </c>
      <c r="V40" s="49">
        <v>1</v>
      </c>
    </row>
    <row r="41" spans="8:22">
      <c r="S41" s="19"/>
      <c r="T41" s="48">
        <v>8</v>
      </c>
      <c r="U41" s="48">
        <v>7</v>
      </c>
      <c r="V41" s="49">
        <v>1</v>
      </c>
    </row>
    <row r="42" spans="8:22">
      <c r="S42" s="19"/>
      <c r="T42" s="48">
        <v>9</v>
      </c>
      <c r="U42" s="48">
        <v>8</v>
      </c>
      <c r="V42" s="49">
        <v>1</v>
      </c>
    </row>
    <row r="43" spans="8:22">
      <c r="S43" s="19"/>
      <c r="T43" s="48">
        <v>8</v>
      </c>
      <c r="U43" s="48">
        <v>7</v>
      </c>
      <c r="V43" s="49">
        <v>1</v>
      </c>
    </row>
    <row r="44" spans="8:22">
      <c r="S44" s="19"/>
      <c r="T44" s="48">
        <v>9</v>
      </c>
      <c r="U44" s="48">
        <v>9</v>
      </c>
      <c r="V44" s="49">
        <v>0</v>
      </c>
    </row>
    <row r="45" spans="8:22" ht="18" customHeight="1">
      <c r="S45" s="19"/>
      <c r="T45" s="48">
        <v>9</v>
      </c>
      <c r="U45" s="48">
        <v>8</v>
      </c>
      <c r="V45" s="49">
        <v>1</v>
      </c>
    </row>
    <row r="46" spans="8:22">
      <c r="S46" s="19"/>
      <c r="T46" s="48">
        <v>10</v>
      </c>
      <c r="U46" s="48">
        <v>8</v>
      </c>
      <c r="V46" s="49">
        <v>2</v>
      </c>
    </row>
    <row r="47" spans="8:22">
      <c r="S47" s="19"/>
      <c r="T47" s="48">
        <v>9</v>
      </c>
      <c r="U47" s="48">
        <v>8</v>
      </c>
      <c r="V47" s="49">
        <v>1</v>
      </c>
    </row>
    <row r="48" spans="8:22" ht="15.75" thickBot="1">
      <c r="S48" s="20"/>
      <c r="T48" s="50">
        <v>9</v>
      </c>
      <c r="U48" s="50">
        <v>7</v>
      </c>
      <c r="V48" s="51">
        <v>2</v>
      </c>
    </row>
    <row r="49" spans="19:22">
      <c r="S49" s="26" t="s">
        <v>31</v>
      </c>
      <c r="T49" s="52">
        <v>8.6999999999999993</v>
      </c>
      <c r="U49" s="52">
        <v>7.7</v>
      </c>
      <c r="V49" s="53">
        <v>1</v>
      </c>
    </row>
    <row r="50" spans="19:22">
      <c r="S50" s="27" t="s">
        <v>32</v>
      </c>
      <c r="T50" s="54">
        <v>0.82</v>
      </c>
      <c r="U50" s="54">
        <v>0.95</v>
      </c>
      <c r="V50" s="55">
        <v>0.67</v>
      </c>
    </row>
    <row r="104" spans="1:12">
      <c r="A104" s="31"/>
      <c r="B104" s="31"/>
      <c r="C104" s="31"/>
      <c r="D104" s="31"/>
      <c r="E104" s="31"/>
      <c r="F104" s="31"/>
      <c r="G104" s="31"/>
      <c r="H104" s="31"/>
      <c r="I104" s="31"/>
      <c r="J104" s="31"/>
      <c r="K104" s="31"/>
      <c r="L104" s="31"/>
    </row>
    <row r="105" spans="1:12">
      <c r="A105" s="31"/>
      <c r="B105" s="248"/>
      <c r="C105" s="248"/>
      <c r="D105" s="248"/>
      <c r="E105" s="248"/>
      <c r="F105" s="248"/>
      <c r="G105" s="248"/>
      <c r="H105" s="248"/>
      <c r="I105" s="31"/>
      <c r="J105" s="31"/>
      <c r="K105" s="31"/>
      <c r="L105" s="31"/>
    </row>
    <row r="106" spans="1:12">
      <c r="A106" s="31"/>
      <c r="B106" s="31"/>
      <c r="C106" s="31"/>
      <c r="D106" s="31"/>
      <c r="E106" s="248"/>
      <c r="F106" s="248"/>
      <c r="G106" s="248"/>
      <c r="H106" s="248"/>
      <c r="I106" s="31"/>
      <c r="J106" s="31"/>
      <c r="K106" s="31"/>
      <c r="L106" s="31"/>
    </row>
    <row r="107" spans="1:12">
      <c r="A107" s="31"/>
      <c r="B107" s="31"/>
      <c r="C107" s="31"/>
      <c r="D107" s="31"/>
      <c r="E107" s="248"/>
      <c r="F107" s="248"/>
      <c r="G107" s="248"/>
      <c r="H107" s="248"/>
      <c r="I107" s="31"/>
      <c r="J107" s="31"/>
      <c r="K107" s="31"/>
      <c r="L107" s="31"/>
    </row>
    <row r="108" spans="1:12">
      <c r="A108" s="31"/>
      <c r="B108" s="31"/>
      <c r="C108" s="31"/>
      <c r="D108" s="31"/>
      <c r="E108" s="248"/>
      <c r="F108" s="248"/>
      <c r="G108" s="248"/>
      <c r="H108" s="248"/>
      <c r="I108" s="31"/>
      <c r="J108" s="31"/>
      <c r="K108" s="31"/>
      <c r="L108" s="31"/>
    </row>
    <row r="109" spans="1:12">
      <c r="A109" s="31"/>
      <c r="B109" s="31"/>
      <c r="C109" s="31"/>
      <c r="D109" s="31"/>
      <c r="E109" s="248"/>
      <c r="F109" s="248"/>
      <c r="G109" s="248"/>
      <c r="H109" s="248"/>
      <c r="I109" s="31"/>
      <c r="J109" s="31"/>
      <c r="K109" s="31"/>
      <c r="L109" s="31"/>
    </row>
    <row r="110" spans="1:12">
      <c r="A110" s="31"/>
      <c r="B110" s="31"/>
      <c r="C110" s="31"/>
      <c r="D110" s="31"/>
      <c r="E110" s="31"/>
      <c r="F110" s="31"/>
      <c r="G110" s="31"/>
      <c r="H110" s="31"/>
      <c r="I110" s="31"/>
      <c r="J110" s="31"/>
      <c r="K110" s="31"/>
      <c r="L110" s="31"/>
    </row>
    <row r="111" spans="1:12">
      <c r="A111" s="31"/>
      <c r="B111" s="31"/>
      <c r="C111" s="31"/>
      <c r="D111" s="31"/>
      <c r="E111" s="31"/>
      <c r="F111" s="31"/>
      <c r="G111" s="31"/>
      <c r="H111" s="31"/>
      <c r="I111" s="31"/>
      <c r="J111" s="31"/>
      <c r="K111" s="31"/>
      <c r="L111" s="31"/>
    </row>
    <row r="112" spans="1:12">
      <c r="A112" s="31"/>
      <c r="B112" s="31"/>
      <c r="C112" s="31"/>
      <c r="D112" s="31"/>
      <c r="E112" s="31"/>
      <c r="F112" s="31"/>
      <c r="G112" s="31"/>
      <c r="H112" s="31"/>
      <c r="I112" s="31"/>
      <c r="J112" s="31"/>
      <c r="K112" s="31"/>
      <c r="L112" s="31"/>
    </row>
    <row r="113" spans="1:12">
      <c r="A113" s="31"/>
      <c r="B113" s="31"/>
      <c r="C113" s="31"/>
      <c r="D113" s="31"/>
      <c r="E113" s="31"/>
      <c r="F113" s="31"/>
      <c r="G113" s="31"/>
      <c r="H113" s="31"/>
      <c r="I113" s="31"/>
      <c r="J113" s="31"/>
      <c r="K113" s="31"/>
      <c r="L113" s="31"/>
    </row>
    <row r="114" spans="1:12">
      <c r="A114" s="31"/>
      <c r="B114" s="248"/>
      <c r="C114" s="248"/>
      <c r="D114" s="248"/>
      <c r="E114" s="248"/>
      <c r="F114" s="248"/>
      <c r="G114" s="248"/>
      <c r="H114" s="248"/>
      <c r="I114" s="31"/>
      <c r="J114" s="31"/>
      <c r="K114" s="31"/>
      <c r="L114" s="31"/>
    </row>
    <row r="115" spans="1:12">
      <c r="A115" s="31"/>
      <c r="B115" s="31"/>
      <c r="C115" s="31"/>
      <c r="D115" s="31"/>
      <c r="E115" s="248"/>
      <c r="F115" s="248"/>
      <c r="G115" s="248"/>
      <c r="H115" s="248"/>
      <c r="I115" s="31"/>
      <c r="J115" s="31"/>
      <c r="K115" s="31"/>
      <c r="L115" s="31"/>
    </row>
    <row r="116" spans="1:12">
      <c r="A116" s="31"/>
      <c r="B116" s="31"/>
      <c r="C116" s="31"/>
      <c r="D116" s="31"/>
      <c r="E116" s="248"/>
      <c r="F116" s="248"/>
      <c r="G116" s="248"/>
      <c r="H116" s="248"/>
      <c r="I116" s="31"/>
      <c r="J116" s="31"/>
      <c r="K116" s="31"/>
      <c r="L116" s="31"/>
    </row>
    <row r="117" spans="1:12">
      <c r="A117" s="31"/>
      <c r="B117" s="31"/>
      <c r="C117" s="31"/>
      <c r="D117" s="31"/>
      <c r="E117" s="248"/>
      <c r="F117" s="248"/>
      <c r="G117" s="248"/>
      <c r="H117" s="248"/>
      <c r="I117" s="31"/>
      <c r="J117" s="31"/>
      <c r="K117" s="31"/>
      <c r="L117" s="31"/>
    </row>
    <row r="118" spans="1:12">
      <c r="A118" s="31"/>
      <c r="B118" s="31"/>
      <c r="C118" s="31"/>
      <c r="D118" s="31"/>
      <c r="E118" s="248"/>
      <c r="F118" s="248"/>
      <c r="G118" s="248"/>
      <c r="H118" s="248"/>
      <c r="I118" s="31"/>
      <c r="J118" s="31"/>
      <c r="K118" s="31"/>
      <c r="L118" s="31"/>
    </row>
    <row r="119" spans="1:12">
      <c r="A119" s="31"/>
      <c r="B119" s="31"/>
      <c r="C119" s="31"/>
      <c r="D119" s="31"/>
      <c r="E119" s="31"/>
      <c r="F119" s="31"/>
      <c r="G119" s="31"/>
      <c r="H119" s="31"/>
      <c r="I119" s="31"/>
      <c r="J119" s="31"/>
      <c r="K119" s="31"/>
      <c r="L119" s="31"/>
    </row>
    <row r="120" spans="1:12">
      <c r="A120" s="31"/>
      <c r="B120" s="31"/>
      <c r="C120" s="31"/>
      <c r="D120" s="31"/>
      <c r="E120" s="31"/>
      <c r="F120" s="31"/>
      <c r="G120" s="31"/>
      <c r="H120" s="31"/>
      <c r="I120" s="31"/>
      <c r="J120" s="31"/>
      <c r="K120" s="31"/>
      <c r="L120" s="31"/>
    </row>
    <row r="121" spans="1:12">
      <c r="A121" s="31"/>
      <c r="B121" s="31"/>
      <c r="C121" s="31"/>
      <c r="D121" s="31"/>
      <c r="E121" s="31"/>
      <c r="F121" s="31"/>
      <c r="G121" s="31"/>
      <c r="H121" s="31"/>
      <c r="I121" s="31"/>
      <c r="J121" s="31"/>
      <c r="K121" s="31"/>
      <c r="L121" s="31"/>
    </row>
    <row r="122" spans="1:12">
      <c r="A122" s="31"/>
      <c r="B122" s="31"/>
      <c r="C122" s="31"/>
      <c r="D122" s="31"/>
      <c r="E122" s="31"/>
      <c r="F122" s="31"/>
      <c r="G122" s="31"/>
      <c r="H122" s="31"/>
      <c r="I122" s="31"/>
      <c r="J122" s="31"/>
      <c r="K122" s="31"/>
      <c r="L122" s="31"/>
    </row>
    <row r="123" spans="1:12">
      <c r="A123" s="31"/>
      <c r="B123" s="31"/>
      <c r="C123" s="31"/>
      <c r="D123" s="31"/>
      <c r="E123" s="31"/>
      <c r="F123" s="31"/>
      <c r="G123" s="31"/>
      <c r="H123" s="31"/>
      <c r="I123" s="31"/>
      <c r="J123" s="31"/>
      <c r="K123" s="31"/>
      <c r="L123" s="31"/>
    </row>
    <row r="124" spans="1:12">
      <c r="A124" s="31"/>
      <c r="B124" s="31"/>
      <c r="C124" s="31"/>
      <c r="D124" s="31"/>
      <c r="E124" s="31"/>
      <c r="F124" s="31"/>
      <c r="G124" s="31"/>
      <c r="H124" s="31"/>
      <c r="I124" s="31"/>
      <c r="J124" s="31"/>
      <c r="K124" s="31"/>
      <c r="L124" s="31"/>
    </row>
    <row r="125" spans="1:12">
      <c r="A125" s="31"/>
      <c r="B125" s="31"/>
      <c r="C125" s="31"/>
      <c r="D125" s="31"/>
      <c r="E125" s="31"/>
      <c r="F125" s="31"/>
      <c r="G125" s="31"/>
      <c r="H125" s="31"/>
      <c r="I125" s="31"/>
      <c r="J125" s="31"/>
      <c r="K125" s="31"/>
      <c r="L125" s="31"/>
    </row>
    <row r="126" spans="1:12">
      <c r="A126" s="31"/>
      <c r="B126" s="248"/>
      <c r="C126" s="248"/>
      <c r="D126" s="248"/>
      <c r="E126" s="31"/>
      <c r="F126" s="31"/>
      <c r="G126" s="31"/>
      <c r="H126" s="31"/>
      <c r="I126" s="31"/>
      <c r="J126" s="31"/>
      <c r="K126" s="31"/>
      <c r="L126" s="31"/>
    </row>
    <row r="127" spans="1:12">
      <c r="A127" s="31"/>
      <c r="B127" s="31"/>
      <c r="C127" s="31"/>
      <c r="D127" s="31"/>
      <c r="E127" s="31"/>
      <c r="F127" s="31"/>
      <c r="G127" s="31"/>
      <c r="H127" s="31"/>
      <c r="I127" s="31"/>
      <c r="J127" s="31"/>
      <c r="K127" s="31"/>
      <c r="L127" s="31"/>
    </row>
    <row r="128" spans="1:12">
      <c r="A128" s="31"/>
      <c r="B128" s="31"/>
      <c r="C128" s="31"/>
      <c r="D128" s="31"/>
      <c r="E128" s="31"/>
      <c r="F128" s="31"/>
      <c r="G128" s="31"/>
      <c r="H128" s="31"/>
      <c r="I128" s="31"/>
      <c r="J128" s="31"/>
      <c r="K128" s="31"/>
      <c r="L128" s="31"/>
    </row>
    <row r="129" spans="1:12">
      <c r="A129" s="31"/>
      <c r="B129" s="31"/>
      <c r="C129" s="31"/>
      <c r="D129" s="31"/>
      <c r="E129" s="31"/>
      <c r="F129" s="31"/>
      <c r="G129" s="31"/>
      <c r="H129" s="31"/>
      <c r="I129" s="31"/>
      <c r="J129" s="31"/>
      <c r="K129" s="31"/>
      <c r="L129" s="31"/>
    </row>
    <row r="130" spans="1:12">
      <c r="A130" s="31"/>
      <c r="B130" s="31"/>
      <c r="C130" s="31"/>
      <c r="D130" s="31"/>
      <c r="E130" s="31"/>
      <c r="F130" s="31"/>
      <c r="G130" s="31"/>
      <c r="H130" s="31"/>
      <c r="I130" s="31"/>
      <c r="J130" s="31"/>
      <c r="K130" s="31"/>
      <c r="L130" s="31"/>
    </row>
    <row r="131" spans="1:12">
      <c r="A131" s="31"/>
      <c r="B131" s="31"/>
      <c r="C131" s="31"/>
      <c r="D131" s="31"/>
      <c r="E131" s="31"/>
      <c r="F131" s="31"/>
      <c r="G131" s="31"/>
      <c r="H131" s="31"/>
      <c r="I131" s="31"/>
      <c r="J131" s="31"/>
      <c r="K131" s="31"/>
      <c r="L131" s="31"/>
    </row>
    <row r="132" spans="1:12">
      <c r="A132" s="31"/>
      <c r="B132" s="31"/>
      <c r="C132" s="31"/>
      <c r="D132" s="31"/>
      <c r="E132" s="31"/>
      <c r="F132" s="31"/>
      <c r="G132" s="31"/>
      <c r="H132" s="31"/>
      <c r="I132" s="31"/>
      <c r="J132" s="31"/>
      <c r="K132" s="31"/>
      <c r="L132" s="31"/>
    </row>
    <row r="133" spans="1:12">
      <c r="A133" s="31"/>
      <c r="B133" s="31"/>
      <c r="C133" s="31"/>
      <c r="D133" s="31"/>
      <c r="E133" s="31"/>
      <c r="F133" s="31"/>
      <c r="G133" s="31"/>
      <c r="H133" s="31"/>
      <c r="I133" s="31"/>
      <c r="J133" s="31"/>
      <c r="K133" s="31"/>
      <c r="L133" s="31"/>
    </row>
    <row r="134" spans="1:12">
      <c r="A134" s="31"/>
      <c r="B134" s="31"/>
      <c r="C134" s="31"/>
      <c r="D134" s="31"/>
      <c r="E134" s="31"/>
      <c r="F134" s="31"/>
      <c r="G134" s="31"/>
      <c r="H134" s="31"/>
      <c r="I134" s="31"/>
      <c r="J134" s="31"/>
      <c r="K134" s="31"/>
      <c r="L134" s="31"/>
    </row>
    <row r="135" spans="1:12">
      <c r="A135" s="31"/>
      <c r="B135" s="31"/>
      <c r="C135" s="31"/>
      <c r="D135" s="31"/>
      <c r="E135" s="31"/>
      <c r="F135" s="31"/>
      <c r="G135" s="31"/>
      <c r="H135" s="31"/>
      <c r="I135" s="31"/>
      <c r="J135" s="31"/>
      <c r="K135" s="31"/>
      <c r="L135" s="31"/>
    </row>
    <row r="136" spans="1:12">
      <c r="A136" s="31"/>
      <c r="B136" s="31"/>
      <c r="C136" s="31"/>
      <c r="D136" s="31"/>
      <c r="E136" s="31"/>
      <c r="F136" s="31"/>
      <c r="G136" s="31"/>
      <c r="H136" s="31"/>
      <c r="I136" s="31"/>
      <c r="J136" s="31"/>
      <c r="K136" s="31"/>
      <c r="L136" s="31"/>
    </row>
    <row r="137" spans="1:12">
      <c r="A137" s="31"/>
      <c r="B137" s="31"/>
      <c r="C137" s="31"/>
      <c r="D137" s="31"/>
      <c r="E137" s="31"/>
      <c r="F137" s="31"/>
      <c r="G137" s="31"/>
      <c r="H137" s="31"/>
      <c r="I137" s="31"/>
      <c r="J137" s="31"/>
      <c r="K137" s="31"/>
      <c r="L137" s="31"/>
    </row>
    <row r="138" spans="1:12">
      <c r="A138" s="31"/>
      <c r="B138" s="31"/>
      <c r="C138" s="31"/>
      <c r="D138" s="31"/>
      <c r="E138" s="31"/>
      <c r="F138" s="31"/>
      <c r="G138" s="31"/>
      <c r="H138" s="31"/>
      <c r="I138" s="31"/>
      <c r="J138" s="31"/>
      <c r="K138" s="31"/>
      <c r="L138" s="31"/>
    </row>
    <row r="139" spans="1:12">
      <c r="A139" s="31"/>
      <c r="B139" s="31"/>
      <c r="C139" s="31"/>
      <c r="D139" s="31"/>
      <c r="E139" s="31"/>
      <c r="F139" s="31"/>
      <c r="G139" s="31"/>
      <c r="H139" s="31"/>
      <c r="I139" s="31"/>
      <c r="J139" s="31"/>
      <c r="K139" s="31"/>
      <c r="L139" s="31"/>
    </row>
    <row r="140" spans="1:12">
      <c r="A140" s="31"/>
      <c r="B140" s="31"/>
      <c r="C140" s="31"/>
      <c r="D140" s="31"/>
      <c r="E140" s="31"/>
      <c r="F140" s="31"/>
      <c r="G140" s="31"/>
      <c r="H140" s="31"/>
      <c r="I140" s="31"/>
      <c r="J140" s="31"/>
      <c r="K140" s="31"/>
      <c r="L140" s="31"/>
    </row>
    <row r="141" spans="1:12">
      <c r="A141" s="31"/>
      <c r="B141" s="31"/>
      <c r="C141" s="31"/>
      <c r="D141" s="31"/>
      <c r="E141" s="31"/>
      <c r="F141" s="31"/>
      <c r="G141" s="31"/>
      <c r="H141" s="31"/>
      <c r="I141" s="31"/>
      <c r="J141" s="31"/>
      <c r="K141" s="31"/>
      <c r="L141" s="31"/>
    </row>
  </sheetData>
  <mergeCells count="31">
    <mergeCell ref="A16:D17"/>
    <mergeCell ref="W11:AB15"/>
    <mergeCell ref="R5:T5"/>
    <mergeCell ref="O9:V9"/>
    <mergeCell ref="H26:J26"/>
    <mergeCell ref="N18:U18"/>
    <mergeCell ref="A21:B28"/>
    <mergeCell ref="R1:T1"/>
    <mergeCell ref="R2:S2"/>
    <mergeCell ref="R3:S3"/>
    <mergeCell ref="R4:T4"/>
    <mergeCell ref="H31:I31"/>
    <mergeCell ref="R6:T6"/>
    <mergeCell ref="R7:T7"/>
    <mergeCell ref="L26:N26"/>
    <mergeCell ref="H29:I29"/>
    <mergeCell ref="H30:I30"/>
    <mergeCell ref="S13:S14"/>
    <mergeCell ref="R19:R20"/>
    <mergeCell ref="H27:I27"/>
    <mergeCell ref="H28:I28"/>
    <mergeCell ref="H33:I33"/>
    <mergeCell ref="H34:I34"/>
    <mergeCell ref="H32:I32"/>
    <mergeCell ref="V18:AB22"/>
    <mergeCell ref="B126:D126"/>
    <mergeCell ref="S35:V37"/>
    <mergeCell ref="B105:D105"/>
    <mergeCell ref="B114:D114"/>
    <mergeCell ref="E114:H118"/>
    <mergeCell ref="E105:H109"/>
  </mergeCells>
  <pageMargins left="0.7" right="0.7" top="0.75" bottom="0.75" header="0.3" footer="0.3"/>
  <pageSetup paperSize="9"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U47"/>
  <sheetViews>
    <sheetView workbookViewId="0">
      <selection activeCell="BB16" sqref="BB16"/>
    </sheetView>
  </sheetViews>
  <sheetFormatPr baseColWidth="10" defaultColWidth="9.140625" defaultRowHeight="15"/>
  <cols>
    <col min="1" max="1" width="24" style="31" customWidth="1"/>
    <col min="2" max="2" width="12.42578125" customWidth="1"/>
    <col min="3" max="3" width="15.140625" customWidth="1"/>
    <col min="14" max="14" width="14.140625" customWidth="1"/>
    <col min="15" max="15" width="15.85546875" customWidth="1"/>
    <col min="23" max="23" width="14.42578125" bestFit="1" customWidth="1"/>
    <col min="24" max="24" width="12.85546875" bestFit="1" customWidth="1"/>
    <col min="25" max="25" width="12" bestFit="1" customWidth="1"/>
    <col min="27" max="27" width="12.140625" customWidth="1"/>
    <col min="28" max="28" width="16.85546875" customWidth="1"/>
    <col min="36" max="36" width="14.42578125" bestFit="1" customWidth="1"/>
    <col min="37" max="37" width="12.85546875" bestFit="1" customWidth="1"/>
    <col min="38" max="38" width="12" bestFit="1" customWidth="1"/>
    <col min="41" max="41" width="13.85546875" bestFit="1" customWidth="1"/>
    <col min="42" max="42" width="15.5703125" customWidth="1"/>
    <col min="43" max="43" width="9" customWidth="1"/>
    <col min="50" max="50" width="16.140625" bestFit="1" customWidth="1"/>
    <col min="51" max="51" width="14.5703125" bestFit="1" customWidth="1"/>
    <col min="52" max="55" width="14.85546875" bestFit="1" customWidth="1"/>
    <col min="56" max="56" width="16.5703125" bestFit="1" customWidth="1"/>
    <col min="58" max="58" width="14" customWidth="1"/>
    <col min="59" max="59" width="16.5703125" customWidth="1"/>
    <col min="67" max="69" width="16.140625" bestFit="1" customWidth="1"/>
    <col min="70" max="70" width="12.85546875" bestFit="1" customWidth="1"/>
    <col min="71" max="72" width="16.140625" bestFit="1" customWidth="1"/>
    <col min="73" max="73" width="19.5703125" bestFit="1" customWidth="1"/>
  </cols>
  <sheetData>
    <row r="1" spans="2:73" ht="15.75" thickBot="1">
      <c r="B1" s="300" t="s">
        <v>82</v>
      </c>
      <c r="C1" s="301"/>
      <c r="D1" s="301"/>
      <c r="E1" s="301"/>
      <c r="F1" s="301"/>
      <c r="G1" s="301"/>
      <c r="H1" s="301"/>
      <c r="I1" s="301"/>
      <c r="J1" s="301"/>
      <c r="K1" s="301"/>
      <c r="L1" s="302"/>
      <c r="N1" s="300" t="s">
        <v>80</v>
      </c>
      <c r="O1" s="301"/>
      <c r="P1" s="301"/>
      <c r="Q1" s="301"/>
      <c r="R1" s="301"/>
      <c r="S1" s="301"/>
      <c r="T1" s="301"/>
      <c r="U1" s="301"/>
      <c r="V1" s="301"/>
      <c r="W1" s="301"/>
      <c r="X1" s="301"/>
      <c r="Y1" s="302"/>
      <c r="AA1" s="335" t="s">
        <v>84</v>
      </c>
      <c r="AB1" s="336"/>
      <c r="AC1" s="336"/>
      <c r="AD1" s="336"/>
      <c r="AE1" s="336"/>
      <c r="AF1" s="336"/>
      <c r="AG1" s="336"/>
      <c r="AH1" s="336"/>
      <c r="AI1" s="336"/>
      <c r="AJ1" s="336"/>
      <c r="AK1" s="336"/>
      <c r="AL1" s="336"/>
      <c r="AM1" s="337"/>
      <c r="AO1" s="335" t="s">
        <v>155</v>
      </c>
      <c r="AP1" s="336"/>
      <c r="AQ1" s="336"/>
      <c r="AR1" s="336"/>
      <c r="AS1" s="336"/>
      <c r="AT1" s="336"/>
      <c r="AU1" s="336"/>
      <c r="AV1" s="336"/>
      <c r="AW1" s="336"/>
      <c r="AX1" s="336"/>
      <c r="AY1" s="336"/>
      <c r="AZ1" s="336"/>
      <c r="BA1" s="336"/>
      <c r="BB1" s="336"/>
      <c r="BC1" s="336"/>
      <c r="BD1" s="337"/>
      <c r="BF1" s="335" t="s">
        <v>108</v>
      </c>
      <c r="BG1" s="336"/>
      <c r="BH1" s="336"/>
      <c r="BI1" s="336"/>
      <c r="BJ1" s="336"/>
      <c r="BK1" s="336"/>
      <c r="BL1" s="336"/>
      <c r="BM1" s="336"/>
      <c r="BN1" s="347"/>
      <c r="BO1" s="336"/>
      <c r="BP1" s="336"/>
      <c r="BQ1" s="336"/>
      <c r="BR1" s="336"/>
      <c r="BS1" s="336"/>
      <c r="BT1" s="336"/>
      <c r="BU1" s="337"/>
    </row>
    <row r="2" spans="2:73" ht="18.75" thickBot="1">
      <c r="B2" s="316" t="s">
        <v>54</v>
      </c>
      <c r="C2" s="317"/>
      <c r="D2" s="317"/>
      <c r="E2" s="317"/>
      <c r="F2" s="317"/>
      <c r="G2" s="317"/>
      <c r="H2" s="317"/>
      <c r="I2" s="318"/>
      <c r="J2" s="124"/>
      <c r="K2" s="306" t="s">
        <v>83</v>
      </c>
      <c r="L2" s="308"/>
      <c r="N2" s="303" t="s">
        <v>54</v>
      </c>
      <c r="O2" s="304"/>
      <c r="P2" s="304"/>
      <c r="Q2" s="304"/>
      <c r="R2" s="304"/>
      <c r="S2" s="304"/>
      <c r="T2" s="304"/>
      <c r="U2" s="305"/>
      <c r="V2" s="107"/>
      <c r="W2" s="306" t="s">
        <v>81</v>
      </c>
      <c r="X2" s="307"/>
      <c r="Y2" s="308"/>
      <c r="AA2" s="339" t="s">
        <v>54</v>
      </c>
      <c r="AB2" s="340"/>
      <c r="AC2" s="340"/>
      <c r="AD2" s="340"/>
      <c r="AE2" s="340"/>
      <c r="AF2" s="340"/>
      <c r="AG2" s="340"/>
      <c r="AH2" s="340"/>
      <c r="AI2" s="170"/>
      <c r="AJ2" s="306" t="s">
        <v>110</v>
      </c>
      <c r="AK2" s="307"/>
      <c r="AL2" s="307"/>
      <c r="AM2" s="308"/>
      <c r="AO2" s="339" t="s">
        <v>54</v>
      </c>
      <c r="AP2" s="340"/>
      <c r="AQ2" s="340"/>
      <c r="AR2" s="340"/>
      <c r="AS2" s="340"/>
      <c r="AT2" s="340"/>
      <c r="AU2" s="340"/>
      <c r="AV2" s="345"/>
      <c r="AW2" s="111"/>
      <c r="AX2" s="306" t="s">
        <v>81</v>
      </c>
      <c r="AY2" s="307"/>
      <c r="AZ2" s="307"/>
      <c r="BA2" s="307"/>
      <c r="BB2" s="307"/>
      <c r="BC2" s="307"/>
      <c r="BD2" s="308"/>
      <c r="BF2" s="339" t="s">
        <v>54</v>
      </c>
      <c r="BG2" s="340"/>
      <c r="BH2" s="340"/>
      <c r="BI2" s="340"/>
      <c r="BJ2" s="340"/>
      <c r="BK2" s="340"/>
      <c r="BL2" s="340"/>
      <c r="BM2" s="340"/>
      <c r="BN2" s="170"/>
      <c r="BO2" s="352" t="s">
        <v>81</v>
      </c>
      <c r="BP2" s="353"/>
      <c r="BQ2" s="353"/>
      <c r="BR2" s="353"/>
      <c r="BS2" s="353"/>
      <c r="BT2" s="353"/>
      <c r="BU2" s="354"/>
    </row>
    <row r="3" spans="2:73" ht="15.75" thickBot="1">
      <c r="B3" s="297" t="s">
        <v>55</v>
      </c>
      <c r="C3" s="298"/>
      <c r="D3" s="298"/>
      <c r="E3" s="298"/>
      <c r="F3" s="298"/>
      <c r="G3" s="298"/>
      <c r="H3" s="298"/>
      <c r="I3" s="299"/>
      <c r="J3" s="111"/>
      <c r="K3" s="319" t="s">
        <v>76</v>
      </c>
      <c r="L3" s="320"/>
      <c r="N3" s="309" t="s">
        <v>55</v>
      </c>
      <c r="O3" s="310"/>
      <c r="P3" s="310"/>
      <c r="Q3" s="310"/>
      <c r="R3" s="310"/>
      <c r="S3" s="310"/>
      <c r="T3" s="310"/>
      <c r="U3" s="311"/>
      <c r="V3" s="81"/>
      <c r="W3" s="41" t="s">
        <v>75</v>
      </c>
      <c r="X3" s="41" t="s">
        <v>76</v>
      </c>
      <c r="Y3" s="108" t="s">
        <v>74</v>
      </c>
      <c r="AA3" s="331" t="s">
        <v>55</v>
      </c>
      <c r="AB3" s="332"/>
      <c r="AC3" s="332"/>
      <c r="AD3" s="332"/>
      <c r="AE3" s="332"/>
      <c r="AF3" s="332"/>
      <c r="AG3" s="332"/>
      <c r="AH3" s="332"/>
      <c r="AI3" s="160"/>
      <c r="AJ3" s="41" t="s">
        <v>99</v>
      </c>
      <c r="AK3" s="41" t="s">
        <v>100</v>
      </c>
      <c r="AL3" s="56" t="s">
        <v>74</v>
      </c>
      <c r="AM3" s="108" t="s">
        <v>93</v>
      </c>
      <c r="AO3" s="331" t="s">
        <v>55</v>
      </c>
      <c r="AP3" s="332"/>
      <c r="AQ3" s="332"/>
      <c r="AR3" s="332"/>
      <c r="AS3" s="332"/>
      <c r="AT3" s="332"/>
      <c r="AU3" s="332"/>
      <c r="AV3" s="333"/>
      <c r="AW3" s="111"/>
      <c r="AX3" s="41" t="s">
        <v>104</v>
      </c>
      <c r="AY3" s="41" t="s">
        <v>99</v>
      </c>
      <c r="AZ3" s="108" t="s">
        <v>101</v>
      </c>
      <c r="BA3" s="56" t="s">
        <v>100</v>
      </c>
      <c r="BB3" s="56" t="s">
        <v>102</v>
      </c>
      <c r="BC3" s="108" t="s">
        <v>103</v>
      </c>
      <c r="BD3" s="108" t="s">
        <v>142</v>
      </c>
      <c r="BF3" s="331" t="s">
        <v>55</v>
      </c>
      <c r="BG3" s="332"/>
      <c r="BH3" s="332"/>
      <c r="BI3" s="332"/>
      <c r="BJ3" s="332"/>
      <c r="BK3" s="332"/>
      <c r="BL3" s="332"/>
      <c r="BM3" s="332"/>
      <c r="BN3" s="190"/>
      <c r="BO3" s="41" t="s">
        <v>104</v>
      </c>
      <c r="BP3" s="41" t="s">
        <v>109</v>
      </c>
      <c r="BQ3" s="41" t="s">
        <v>114</v>
      </c>
      <c r="BR3" s="41" t="s">
        <v>76</v>
      </c>
      <c r="BS3" s="56" t="s">
        <v>116</v>
      </c>
      <c r="BT3" s="108" t="s">
        <v>118</v>
      </c>
      <c r="BU3" s="108" t="s">
        <v>119</v>
      </c>
    </row>
    <row r="4" spans="2:73" ht="39.75" thickTop="1" thickBot="1">
      <c r="B4" s="321" t="s">
        <v>56</v>
      </c>
      <c r="C4" s="322"/>
      <c r="D4" s="103" t="s">
        <v>57</v>
      </c>
      <c r="E4" s="104" t="s">
        <v>43</v>
      </c>
      <c r="F4" s="104" t="s">
        <v>58</v>
      </c>
      <c r="G4" s="104" t="s">
        <v>0</v>
      </c>
      <c r="H4" s="104" t="s">
        <v>59</v>
      </c>
      <c r="I4" s="105" t="s">
        <v>73</v>
      </c>
      <c r="J4" s="111"/>
      <c r="K4" s="41" t="s">
        <v>71</v>
      </c>
      <c r="L4" s="108" t="s">
        <v>72</v>
      </c>
      <c r="N4" s="312" t="s">
        <v>56</v>
      </c>
      <c r="O4" s="313"/>
      <c r="P4" s="60" t="s">
        <v>57</v>
      </c>
      <c r="Q4" s="61" t="s">
        <v>43</v>
      </c>
      <c r="R4" s="61" t="s">
        <v>58</v>
      </c>
      <c r="S4" s="61" t="s">
        <v>0</v>
      </c>
      <c r="T4" s="61" t="s">
        <v>59</v>
      </c>
      <c r="U4" s="62" t="s">
        <v>73</v>
      </c>
      <c r="V4" s="81"/>
      <c r="W4" s="41" t="s">
        <v>69</v>
      </c>
      <c r="X4" s="41" t="s">
        <v>71</v>
      </c>
      <c r="Y4" s="108" t="s">
        <v>46</v>
      </c>
      <c r="AA4" s="341" t="s">
        <v>56</v>
      </c>
      <c r="AB4" s="342"/>
      <c r="AC4" s="145" t="s">
        <v>57</v>
      </c>
      <c r="AD4" s="146" t="s">
        <v>43</v>
      </c>
      <c r="AE4" s="146" t="s">
        <v>58</v>
      </c>
      <c r="AF4" s="146" t="s">
        <v>0</v>
      </c>
      <c r="AG4" s="146" t="s">
        <v>59</v>
      </c>
      <c r="AH4" s="147" t="s">
        <v>73</v>
      </c>
      <c r="AI4" s="160"/>
      <c r="AJ4" s="41" t="s">
        <v>71</v>
      </c>
      <c r="AK4" s="56" t="s">
        <v>85</v>
      </c>
      <c r="AL4" s="41" t="s">
        <v>87</v>
      </c>
      <c r="AM4" s="185" t="s">
        <v>79</v>
      </c>
      <c r="AO4" s="341" t="s">
        <v>56</v>
      </c>
      <c r="AP4" s="342"/>
      <c r="AQ4" s="145" t="s">
        <v>57</v>
      </c>
      <c r="AR4" s="146" t="s">
        <v>43</v>
      </c>
      <c r="AS4" s="146" t="s">
        <v>58</v>
      </c>
      <c r="AT4" s="146" t="s">
        <v>0</v>
      </c>
      <c r="AU4" s="146" t="s">
        <v>59</v>
      </c>
      <c r="AV4" s="161" t="s">
        <v>73</v>
      </c>
      <c r="AW4" s="111"/>
      <c r="AX4" s="56" t="s">
        <v>69</v>
      </c>
      <c r="AY4" s="41" t="s">
        <v>71</v>
      </c>
      <c r="AZ4" s="41" t="s">
        <v>46</v>
      </c>
      <c r="BA4" s="83" t="s">
        <v>85</v>
      </c>
      <c r="BB4" s="56" t="s">
        <v>95</v>
      </c>
      <c r="BC4" s="41" t="s">
        <v>87</v>
      </c>
      <c r="BD4" s="185" t="s">
        <v>105</v>
      </c>
      <c r="BF4" s="348" t="s">
        <v>56</v>
      </c>
      <c r="BG4" s="349"/>
      <c r="BH4" s="191" t="s">
        <v>57</v>
      </c>
      <c r="BI4" s="192" t="s">
        <v>43</v>
      </c>
      <c r="BJ4" s="192" t="s">
        <v>58</v>
      </c>
      <c r="BK4" s="192" t="s">
        <v>0</v>
      </c>
      <c r="BL4" s="192" t="s">
        <v>59</v>
      </c>
      <c r="BM4" s="193" t="s">
        <v>73</v>
      </c>
      <c r="BN4" s="190"/>
      <c r="BO4" s="41" t="s">
        <v>69</v>
      </c>
      <c r="BP4" s="41" t="s">
        <v>113</v>
      </c>
      <c r="BQ4" s="56" t="s">
        <v>115</v>
      </c>
      <c r="BR4" s="56" t="s">
        <v>71</v>
      </c>
      <c r="BS4" s="41" t="s">
        <v>46</v>
      </c>
      <c r="BT4" s="41" t="s">
        <v>120</v>
      </c>
      <c r="BU4" s="108" t="s">
        <v>122</v>
      </c>
    </row>
    <row r="5" spans="2:73" ht="24.75" thickTop="1">
      <c r="B5" s="291" t="s">
        <v>126</v>
      </c>
      <c r="C5" s="84" t="s">
        <v>60</v>
      </c>
      <c r="D5" s="85">
        <v>40.612500000000075</v>
      </c>
      <c r="E5" s="86">
        <v>1</v>
      </c>
      <c r="F5" s="87">
        <v>40.612500000000075</v>
      </c>
      <c r="G5" s="87">
        <v>21.150225338007054</v>
      </c>
      <c r="H5" s="88">
        <v>4.3997883339553311E-5</v>
      </c>
      <c r="I5" s="89">
        <v>0.35162337662337706</v>
      </c>
      <c r="J5" s="111"/>
      <c r="K5" s="57">
        <v>40.612500000000075</v>
      </c>
      <c r="L5" s="109">
        <v>40.612500000000097</v>
      </c>
      <c r="N5" s="314" t="s">
        <v>126</v>
      </c>
      <c r="O5" s="63" t="s">
        <v>60</v>
      </c>
      <c r="P5" s="64">
        <v>40.612500000000075</v>
      </c>
      <c r="Q5" s="65">
        <v>1</v>
      </c>
      <c r="R5" s="66">
        <v>40.612500000000075</v>
      </c>
      <c r="S5" s="66">
        <v>61.059347181009002</v>
      </c>
      <c r="T5" s="82">
        <v>2.0026854628252328E-9</v>
      </c>
      <c r="U5" s="67">
        <v>0.61639157655093946</v>
      </c>
      <c r="V5" s="81"/>
      <c r="W5" s="57">
        <v>15.312500000000005</v>
      </c>
      <c r="X5" s="57">
        <v>40.612500000000075</v>
      </c>
      <c r="Y5" s="109">
        <v>49.612500000000004</v>
      </c>
      <c r="AA5" s="343" t="s">
        <v>126</v>
      </c>
      <c r="AB5" s="148" t="s">
        <v>60</v>
      </c>
      <c r="AC5" s="137">
        <v>124.25625000000014</v>
      </c>
      <c r="AD5" s="139">
        <v>1</v>
      </c>
      <c r="AE5" s="138">
        <v>124.25624999999999</v>
      </c>
      <c r="AF5" s="138">
        <v>176.25801318481501</v>
      </c>
      <c r="AG5" s="149">
        <v>4.7617620613916403E-16</v>
      </c>
      <c r="AH5" s="150">
        <v>0.8188220757825373</v>
      </c>
      <c r="AI5" s="160"/>
      <c r="AJ5" s="57">
        <v>124.25625000000014</v>
      </c>
      <c r="AK5" s="58">
        <v>13.8062499999998</v>
      </c>
      <c r="AL5" s="57">
        <v>28.056249999999999</v>
      </c>
      <c r="AM5" s="186">
        <v>27.493749999999999</v>
      </c>
      <c r="AO5" s="343" t="s">
        <v>126</v>
      </c>
      <c r="AP5" s="148" t="s">
        <v>60</v>
      </c>
      <c r="AQ5" s="137">
        <v>124.25624999999991</v>
      </c>
      <c r="AR5" s="139">
        <v>1</v>
      </c>
      <c r="AS5" s="138">
        <v>124.25624999999991</v>
      </c>
      <c r="AT5" s="138">
        <v>262.50104239054878</v>
      </c>
      <c r="AU5" s="149">
        <v>1.1852364526863849E-18</v>
      </c>
      <c r="AV5" s="163">
        <v>0.87354453183356029</v>
      </c>
      <c r="AW5" s="111"/>
      <c r="AX5" s="58">
        <v>6.0062499999999996</v>
      </c>
      <c r="AY5" s="57">
        <v>124.25625000000014</v>
      </c>
      <c r="AZ5" s="57">
        <v>9.506250000000005</v>
      </c>
      <c r="BA5" s="59">
        <v>13.8062499999998</v>
      </c>
      <c r="BB5" s="58">
        <v>97.65625</v>
      </c>
      <c r="BC5" s="57">
        <v>28.056250000000301</v>
      </c>
      <c r="BD5" s="186">
        <v>6.2500000000020898E-3</v>
      </c>
      <c r="BF5" s="343" t="s">
        <v>126</v>
      </c>
      <c r="BG5" s="148" t="s">
        <v>60</v>
      </c>
      <c r="BH5" s="137">
        <v>40.612500000000097</v>
      </c>
      <c r="BI5" s="139">
        <v>1</v>
      </c>
      <c r="BJ5" s="138">
        <v>40.612500000000075</v>
      </c>
      <c r="BK5" s="138">
        <v>60.540372670807564</v>
      </c>
      <c r="BL5" s="149">
        <v>3.1932050033434914E-9</v>
      </c>
      <c r="BM5" s="163">
        <v>0.62709901563404791</v>
      </c>
      <c r="BN5" s="190"/>
      <c r="BO5" s="57">
        <v>15.3125</v>
      </c>
      <c r="BP5" s="57">
        <v>1.2500000000000001E-2</v>
      </c>
      <c r="BQ5" s="58">
        <v>2.1124999999999998</v>
      </c>
      <c r="BR5" s="58">
        <v>40.612500000000097</v>
      </c>
      <c r="BS5" s="57">
        <v>49.612499999999997</v>
      </c>
      <c r="BT5" s="57">
        <v>0.1125</v>
      </c>
      <c r="BU5" s="109">
        <v>1.0125</v>
      </c>
    </row>
    <row r="6" spans="2:73" ht="24">
      <c r="B6" s="292"/>
      <c r="C6" s="90" t="s">
        <v>61</v>
      </c>
      <c r="D6" s="91">
        <v>40.612500000000075</v>
      </c>
      <c r="E6" s="92">
        <v>1</v>
      </c>
      <c r="F6" s="92">
        <v>40.612500000000075</v>
      </c>
      <c r="G6" s="92">
        <v>21.150225338007054</v>
      </c>
      <c r="H6" s="93">
        <v>4.3997883339553311E-5</v>
      </c>
      <c r="I6" s="94">
        <v>0.35162337662337706</v>
      </c>
      <c r="J6" s="111"/>
      <c r="K6" s="41" t="s">
        <v>77</v>
      </c>
      <c r="L6" s="108" t="s">
        <v>78</v>
      </c>
      <c r="N6" s="315"/>
      <c r="O6" s="68" t="s">
        <v>61</v>
      </c>
      <c r="P6" s="69">
        <v>40.612500000000075</v>
      </c>
      <c r="Q6" s="70">
        <v>1</v>
      </c>
      <c r="R6" s="70">
        <v>40.612500000000075</v>
      </c>
      <c r="S6" s="70">
        <v>61.059347181009002</v>
      </c>
      <c r="T6" s="73">
        <v>2.0026854628252328E-9</v>
      </c>
      <c r="U6" s="71">
        <v>0.61639157655093946</v>
      </c>
      <c r="V6" s="81"/>
      <c r="W6" s="41" t="s">
        <v>47</v>
      </c>
      <c r="X6" s="325" t="s">
        <v>48</v>
      </c>
      <c r="Y6" s="326"/>
      <c r="AA6" s="331"/>
      <c r="AB6" s="151" t="s">
        <v>61</v>
      </c>
      <c r="AC6" s="140">
        <v>124.25625000000014</v>
      </c>
      <c r="AD6" s="141">
        <v>1</v>
      </c>
      <c r="AE6" s="141">
        <v>124.25625000000014</v>
      </c>
      <c r="AF6" s="141">
        <v>176.25801318481501</v>
      </c>
      <c r="AG6" s="152">
        <v>4.7617620613916403E-16</v>
      </c>
      <c r="AH6" s="153">
        <v>0.8188220757825373</v>
      </c>
      <c r="AI6" s="160"/>
      <c r="AJ6" s="41" t="s">
        <v>77</v>
      </c>
      <c r="AK6" s="56" t="s">
        <v>88</v>
      </c>
      <c r="AL6" s="41" t="s">
        <v>89</v>
      </c>
      <c r="AM6" s="112"/>
      <c r="AO6" s="331"/>
      <c r="AP6" s="151" t="s">
        <v>61</v>
      </c>
      <c r="AQ6" s="140">
        <v>124.25624999999991</v>
      </c>
      <c r="AR6" s="141">
        <v>1</v>
      </c>
      <c r="AS6" s="141">
        <v>124.25624999999991</v>
      </c>
      <c r="AT6" s="141">
        <v>262.50104239054878</v>
      </c>
      <c r="AU6" s="152">
        <v>1.1852364526863849E-18</v>
      </c>
      <c r="AV6" s="172">
        <v>0.87354453183356029</v>
      </c>
      <c r="AW6" s="111"/>
      <c r="AX6" s="56" t="s">
        <v>47</v>
      </c>
      <c r="AY6" s="325" t="s">
        <v>48</v>
      </c>
      <c r="AZ6" s="344"/>
      <c r="BA6" s="350" t="s">
        <v>94</v>
      </c>
      <c r="BB6" s="350"/>
      <c r="BC6" s="325" t="s">
        <v>106</v>
      </c>
      <c r="BD6" s="326"/>
      <c r="BF6" s="331"/>
      <c r="BG6" s="151" t="s">
        <v>61</v>
      </c>
      <c r="BH6" s="140">
        <v>40.612500000000075</v>
      </c>
      <c r="BI6" s="141">
        <v>1</v>
      </c>
      <c r="BJ6" s="141">
        <v>40.612500000000075</v>
      </c>
      <c r="BK6" s="141">
        <v>60.540372670807564</v>
      </c>
      <c r="BL6" s="152">
        <v>3.1932050033434914E-9</v>
      </c>
      <c r="BM6" s="172">
        <v>0.62709901563404791</v>
      </c>
      <c r="BN6" s="190"/>
      <c r="BO6" s="325" t="s">
        <v>111</v>
      </c>
      <c r="BP6" s="350"/>
      <c r="BQ6" s="344"/>
      <c r="BR6" s="325" t="s">
        <v>117</v>
      </c>
      <c r="BS6" s="350"/>
      <c r="BT6" s="350"/>
      <c r="BU6" s="326"/>
    </row>
    <row r="7" spans="2:73" ht="15.75" thickBot="1">
      <c r="B7" s="292"/>
      <c r="C7" s="90" t="s">
        <v>62</v>
      </c>
      <c r="D7" s="91">
        <v>40.612500000000075</v>
      </c>
      <c r="E7" s="92">
        <v>1</v>
      </c>
      <c r="F7" s="92">
        <v>40.612500000000075</v>
      </c>
      <c r="G7" s="92">
        <v>21.150225338007054</v>
      </c>
      <c r="H7" s="93">
        <v>4.3997883339553311E-5</v>
      </c>
      <c r="I7" s="94">
        <v>0.35162337662337706</v>
      </c>
      <c r="J7" s="111"/>
      <c r="K7" s="57">
        <v>74.887499999999989</v>
      </c>
      <c r="L7" s="220">
        <v>1.9201923076923073</v>
      </c>
      <c r="N7" s="315"/>
      <c r="O7" s="68" t="s">
        <v>62</v>
      </c>
      <c r="P7" s="69">
        <v>40.612500000000075</v>
      </c>
      <c r="Q7" s="70">
        <v>1</v>
      </c>
      <c r="R7" s="70">
        <v>40.612500000000075</v>
      </c>
      <c r="S7" s="70">
        <v>61.059347181009002</v>
      </c>
      <c r="T7" s="73">
        <v>2.0026854628252328E-9</v>
      </c>
      <c r="U7" s="71">
        <v>0.61639157655093946</v>
      </c>
      <c r="V7" s="81"/>
      <c r="W7" s="57">
        <v>23.874999999999996</v>
      </c>
      <c r="X7" s="261">
        <v>25.275000000000006</v>
      </c>
      <c r="Y7" s="327"/>
      <c r="AA7" s="331"/>
      <c r="AB7" s="151" t="s">
        <v>62</v>
      </c>
      <c r="AC7" s="140">
        <v>124.25625000000014</v>
      </c>
      <c r="AD7" s="141">
        <v>1</v>
      </c>
      <c r="AE7" s="141">
        <v>124.25625000000014</v>
      </c>
      <c r="AF7" s="141">
        <v>176.25801318481501</v>
      </c>
      <c r="AG7" s="152">
        <v>4.7617620613916403E-16</v>
      </c>
      <c r="AH7" s="153">
        <v>0.8188220757825373</v>
      </c>
      <c r="AI7" s="160"/>
      <c r="AJ7" s="57">
        <v>27.493749999999999</v>
      </c>
      <c r="AK7" s="58">
        <v>126.94374999999999</v>
      </c>
      <c r="AL7" s="106">
        <v>23.693750000000001</v>
      </c>
      <c r="AM7" s="112"/>
      <c r="AO7" s="331"/>
      <c r="AP7" s="151" t="s">
        <v>62</v>
      </c>
      <c r="AQ7" s="140">
        <v>124.25624999999991</v>
      </c>
      <c r="AR7" s="141">
        <v>1</v>
      </c>
      <c r="AS7" s="141">
        <v>124.25624999999991</v>
      </c>
      <c r="AT7" s="141">
        <v>262.50104239054878</v>
      </c>
      <c r="AU7" s="152">
        <v>1.1852364526863849E-18</v>
      </c>
      <c r="AV7" s="172">
        <v>0.87354453183356029</v>
      </c>
      <c r="AW7" s="111"/>
      <c r="AX7" s="58">
        <v>21.487500000000001</v>
      </c>
      <c r="AY7" s="261">
        <v>17.987500000000001</v>
      </c>
      <c r="AZ7" s="262"/>
      <c r="BA7" s="351">
        <v>29.287500000000001</v>
      </c>
      <c r="BB7" s="351"/>
      <c r="BC7" s="261">
        <v>23.6875</v>
      </c>
      <c r="BD7" s="327"/>
      <c r="BF7" s="331"/>
      <c r="BG7" s="151" t="s">
        <v>62</v>
      </c>
      <c r="BH7" s="140">
        <v>40.612500000000075</v>
      </c>
      <c r="BI7" s="141">
        <v>1</v>
      </c>
      <c r="BJ7" s="141">
        <v>40.612500000000075</v>
      </c>
      <c r="BK7" s="141">
        <v>60.540372670807564</v>
      </c>
      <c r="BL7" s="152">
        <v>3.1932050033434914E-9</v>
      </c>
      <c r="BM7" s="172">
        <v>0.62709901563404791</v>
      </c>
      <c r="BN7" s="190"/>
      <c r="BO7" s="261">
        <v>21.75</v>
      </c>
      <c r="BP7" s="351"/>
      <c r="BQ7" s="262"/>
      <c r="BR7" s="261">
        <v>24.15</v>
      </c>
      <c r="BS7" s="351"/>
      <c r="BT7" s="351"/>
      <c r="BU7" s="327"/>
    </row>
    <row r="8" spans="2:73" ht="18">
      <c r="B8" s="292"/>
      <c r="C8" s="90" t="s">
        <v>63</v>
      </c>
      <c r="D8" s="91">
        <v>40.612500000000075</v>
      </c>
      <c r="E8" s="92">
        <v>1</v>
      </c>
      <c r="F8" s="92">
        <v>40.612500000000075</v>
      </c>
      <c r="G8" s="92">
        <v>21.150225338007054</v>
      </c>
      <c r="H8" s="93">
        <v>4.3997883339553311E-5</v>
      </c>
      <c r="I8" s="94">
        <v>0.35162337662337706</v>
      </c>
      <c r="J8" s="111"/>
      <c r="K8" s="215" t="s">
        <v>79</v>
      </c>
      <c r="L8" s="221" t="s">
        <v>146</v>
      </c>
      <c r="N8" s="315"/>
      <c r="O8" s="68" t="s">
        <v>63</v>
      </c>
      <c r="P8" s="69">
        <v>40.612500000000075</v>
      </c>
      <c r="Q8" s="70">
        <v>1</v>
      </c>
      <c r="R8" s="70">
        <v>40.612500000000075</v>
      </c>
      <c r="S8" s="70">
        <v>61.059347181009002</v>
      </c>
      <c r="T8" s="73">
        <v>2.0026854628252328E-9</v>
      </c>
      <c r="U8" s="71">
        <v>0.61639157655093946</v>
      </c>
      <c r="V8" s="81"/>
      <c r="W8" s="41" t="s">
        <v>68</v>
      </c>
      <c r="X8" s="41" t="s">
        <v>72</v>
      </c>
      <c r="Y8" s="108" t="s">
        <v>51</v>
      </c>
      <c r="AA8" s="331"/>
      <c r="AB8" s="151" t="s">
        <v>63</v>
      </c>
      <c r="AC8" s="140">
        <v>124.25625000000014</v>
      </c>
      <c r="AD8" s="141">
        <v>1</v>
      </c>
      <c r="AE8" s="141">
        <v>124.25625000000014</v>
      </c>
      <c r="AF8" s="141">
        <v>176.25801318481501</v>
      </c>
      <c r="AG8" s="152">
        <v>4.7617620613916403E-16</v>
      </c>
      <c r="AH8" s="153">
        <v>0.8188220757825373</v>
      </c>
      <c r="AI8" s="160"/>
      <c r="AJ8" s="41" t="s">
        <v>72</v>
      </c>
      <c r="AK8" s="56" t="s">
        <v>86</v>
      </c>
      <c r="AL8" s="41" t="s">
        <v>91</v>
      </c>
      <c r="AM8" s="112"/>
      <c r="AO8" s="331"/>
      <c r="AP8" s="151" t="s">
        <v>63</v>
      </c>
      <c r="AQ8" s="140">
        <v>124.25624999999991</v>
      </c>
      <c r="AR8" s="141">
        <v>1</v>
      </c>
      <c r="AS8" s="141">
        <v>124.25624999999991</v>
      </c>
      <c r="AT8" s="141">
        <v>262.50104239054878</v>
      </c>
      <c r="AU8" s="152">
        <v>1.1852364526863849E-18</v>
      </c>
      <c r="AV8" s="172">
        <v>0.87354453183356029</v>
      </c>
      <c r="AW8" s="111"/>
      <c r="AX8" s="56" t="s">
        <v>68</v>
      </c>
      <c r="AY8" s="41" t="s">
        <v>72</v>
      </c>
      <c r="AZ8" s="41" t="s">
        <v>51</v>
      </c>
      <c r="BA8" s="83" t="s">
        <v>86</v>
      </c>
      <c r="BB8" s="56" t="s">
        <v>97</v>
      </c>
      <c r="BC8" s="41" t="s">
        <v>91</v>
      </c>
      <c r="BD8" s="185" t="s">
        <v>107</v>
      </c>
      <c r="BF8" s="331"/>
      <c r="BG8" s="151" t="s">
        <v>63</v>
      </c>
      <c r="BH8" s="140">
        <v>40.612500000000075</v>
      </c>
      <c r="BI8" s="141">
        <v>1</v>
      </c>
      <c r="BJ8" s="141">
        <v>40.612500000000075</v>
      </c>
      <c r="BK8" s="141">
        <v>60.540372670807564</v>
      </c>
      <c r="BL8" s="152">
        <v>3.1932050033434914E-9</v>
      </c>
      <c r="BM8" s="172">
        <v>0.62709901563404791</v>
      </c>
      <c r="BN8" s="190"/>
      <c r="BO8" s="41" t="s">
        <v>68</v>
      </c>
      <c r="BP8" s="41" t="s">
        <v>72</v>
      </c>
      <c r="BQ8" s="56" t="s">
        <v>86</v>
      </c>
      <c r="BR8" s="56" t="s">
        <v>72</v>
      </c>
      <c r="BS8" s="41" t="s">
        <v>51</v>
      </c>
      <c r="BT8" s="41" t="s">
        <v>121</v>
      </c>
      <c r="BU8" s="108" t="s">
        <v>123</v>
      </c>
    </row>
    <row r="9" spans="2:73" ht="24">
      <c r="B9" s="292" t="s">
        <v>127</v>
      </c>
      <c r="C9" s="90" t="s">
        <v>60</v>
      </c>
      <c r="D9" s="91">
        <v>74.887499999999989</v>
      </c>
      <c r="E9" s="95">
        <v>39</v>
      </c>
      <c r="F9" s="92">
        <v>1.9201923076923073</v>
      </c>
      <c r="G9" s="96"/>
      <c r="H9" s="96"/>
      <c r="I9" s="97"/>
      <c r="J9" s="111"/>
      <c r="K9" s="213">
        <v>39.187499999999972</v>
      </c>
      <c r="L9" s="222">
        <v>1.0048076923076901</v>
      </c>
      <c r="N9" s="315" t="s">
        <v>132</v>
      </c>
      <c r="O9" s="68" t="s">
        <v>60</v>
      </c>
      <c r="P9" s="69">
        <v>49.612500000000004</v>
      </c>
      <c r="Q9" s="72">
        <v>1</v>
      </c>
      <c r="R9" s="70">
        <v>49.612500000000004</v>
      </c>
      <c r="S9" s="70">
        <v>74.590504451038569</v>
      </c>
      <c r="T9" s="73">
        <v>1.700518574785244E-10</v>
      </c>
      <c r="U9" s="71">
        <v>0.66249374061091637</v>
      </c>
      <c r="V9" s="81"/>
      <c r="W9" s="57">
        <v>15.312500000000005</v>
      </c>
      <c r="X9" s="57">
        <v>40.612500000000075</v>
      </c>
      <c r="Y9" s="109">
        <v>49.612500000000004</v>
      </c>
      <c r="AA9" s="331" t="s">
        <v>127</v>
      </c>
      <c r="AB9" s="151" t="s">
        <v>60</v>
      </c>
      <c r="AC9" s="140">
        <v>27.493749999999999</v>
      </c>
      <c r="AD9" s="142">
        <v>39</v>
      </c>
      <c r="AE9" s="152">
        <v>0.70496794871794799</v>
      </c>
      <c r="AF9" s="154"/>
      <c r="AG9" s="154"/>
      <c r="AH9" s="155"/>
      <c r="AI9" s="160"/>
      <c r="AJ9" s="57">
        <v>124.25624999999999</v>
      </c>
      <c r="AK9" s="58">
        <v>13.8062499999998</v>
      </c>
      <c r="AL9" s="57">
        <v>28.056249999999999</v>
      </c>
      <c r="AM9" s="112"/>
      <c r="AO9" s="331" t="s">
        <v>132</v>
      </c>
      <c r="AP9" s="151" t="s">
        <v>60</v>
      </c>
      <c r="AQ9" s="140">
        <v>9.506250000000005</v>
      </c>
      <c r="AR9" s="142">
        <v>1</v>
      </c>
      <c r="AS9" s="141">
        <v>9.506250000000005</v>
      </c>
      <c r="AT9" s="141">
        <v>20.082696316886736</v>
      </c>
      <c r="AU9" s="152">
        <v>6.6095740046789511E-5</v>
      </c>
      <c r="AV9" s="172">
        <v>0.34576040009092984</v>
      </c>
      <c r="AW9" s="111"/>
      <c r="AX9" s="58">
        <v>6.0062499999999996</v>
      </c>
      <c r="AY9" s="57">
        <v>124.25624999999999</v>
      </c>
      <c r="AZ9" s="57">
        <v>9.506250000000005</v>
      </c>
      <c r="BA9" s="59">
        <v>13.8062499999998</v>
      </c>
      <c r="BB9" s="58">
        <v>97.65625</v>
      </c>
      <c r="BC9" s="57">
        <v>28.056250000000301</v>
      </c>
      <c r="BD9" s="186">
        <v>6.2500000000020898E-3</v>
      </c>
      <c r="BF9" s="331" t="s">
        <v>133</v>
      </c>
      <c r="BG9" s="151" t="s">
        <v>60</v>
      </c>
      <c r="BH9" s="140">
        <v>49.612499999999997</v>
      </c>
      <c r="BI9" s="142">
        <v>1</v>
      </c>
      <c r="BJ9" s="141">
        <v>49.612500000000004</v>
      </c>
      <c r="BK9" s="141">
        <v>73.956521739130437</v>
      </c>
      <c r="BL9" s="152">
        <v>2.9713793880744869E-10</v>
      </c>
      <c r="BM9" s="172">
        <v>0.67259786476868333</v>
      </c>
      <c r="BN9" s="190"/>
      <c r="BO9" s="57">
        <v>15.3125</v>
      </c>
      <c r="BP9" s="57">
        <v>1.2500000000000001E-2</v>
      </c>
      <c r="BQ9" s="58">
        <v>2.1124999999999998</v>
      </c>
      <c r="BR9" s="58">
        <v>40.612500000000097</v>
      </c>
      <c r="BS9" s="57">
        <v>49.612499999999997</v>
      </c>
      <c r="BT9" s="57">
        <v>0.1125</v>
      </c>
      <c r="BU9" s="109">
        <v>1.0125</v>
      </c>
    </row>
    <row r="10" spans="2:73" ht="24">
      <c r="B10" s="292"/>
      <c r="C10" s="90" t="s">
        <v>61</v>
      </c>
      <c r="D10" s="91">
        <v>74.887499999999989</v>
      </c>
      <c r="E10" s="92">
        <v>39</v>
      </c>
      <c r="F10" s="92">
        <v>1.9201923076923073</v>
      </c>
      <c r="G10" s="96"/>
      <c r="H10" s="96"/>
      <c r="I10" s="97"/>
      <c r="J10" s="111"/>
      <c r="K10" s="215" t="s">
        <v>50</v>
      </c>
      <c r="L10" s="223" t="s">
        <v>1</v>
      </c>
      <c r="N10" s="315"/>
      <c r="O10" s="68" t="s">
        <v>61</v>
      </c>
      <c r="P10" s="69">
        <v>49.612500000000004</v>
      </c>
      <c r="Q10" s="70">
        <v>1</v>
      </c>
      <c r="R10" s="70">
        <v>49.612500000000004</v>
      </c>
      <c r="S10" s="70">
        <v>74.590504451038569</v>
      </c>
      <c r="T10" s="73">
        <v>1.700518574785244E-10</v>
      </c>
      <c r="U10" s="71">
        <v>0.66249374061091637</v>
      </c>
      <c r="V10" s="81"/>
      <c r="W10" s="41" t="s">
        <v>70</v>
      </c>
      <c r="X10" s="325" t="s">
        <v>52</v>
      </c>
      <c r="Y10" s="326"/>
      <c r="AA10" s="331"/>
      <c r="AB10" s="151" t="s">
        <v>61</v>
      </c>
      <c r="AC10" s="140">
        <v>27.493749999999984</v>
      </c>
      <c r="AD10" s="141">
        <v>39</v>
      </c>
      <c r="AE10" s="152">
        <v>0.70496794871794832</v>
      </c>
      <c r="AF10" s="154"/>
      <c r="AG10" s="154"/>
      <c r="AH10" s="155"/>
      <c r="AI10" s="160"/>
      <c r="AJ10" s="41" t="s">
        <v>78</v>
      </c>
      <c r="AK10" s="56" t="s">
        <v>90</v>
      </c>
      <c r="AL10" s="41" t="s">
        <v>92</v>
      </c>
      <c r="AM10" s="112"/>
      <c r="AO10" s="331"/>
      <c r="AP10" s="151" t="s">
        <v>61</v>
      </c>
      <c r="AQ10" s="140">
        <v>9.506250000000005</v>
      </c>
      <c r="AR10" s="141">
        <v>1</v>
      </c>
      <c r="AS10" s="141">
        <v>9.506250000000005</v>
      </c>
      <c r="AT10" s="141">
        <v>20.082696316886736</v>
      </c>
      <c r="AU10" s="152">
        <v>6.6095740046789511E-5</v>
      </c>
      <c r="AV10" s="172">
        <v>0.34576040009092984</v>
      </c>
      <c r="AW10" s="111"/>
      <c r="AX10" s="56" t="s">
        <v>70</v>
      </c>
      <c r="AY10" s="325" t="s">
        <v>52</v>
      </c>
      <c r="AZ10" s="344"/>
      <c r="BA10" s="325" t="s">
        <v>96</v>
      </c>
      <c r="BB10" s="344"/>
      <c r="BC10" s="325" t="s">
        <v>98</v>
      </c>
      <c r="BD10" s="326"/>
      <c r="BF10" s="331"/>
      <c r="BG10" s="151" t="s">
        <v>61</v>
      </c>
      <c r="BH10" s="140">
        <v>49.612500000000004</v>
      </c>
      <c r="BI10" s="141">
        <v>1</v>
      </c>
      <c r="BJ10" s="141">
        <v>49.612500000000004</v>
      </c>
      <c r="BK10" s="141">
        <v>73.956521739130437</v>
      </c>
      <c r="BL10" s="152">
        <v>2.9713793880744869E-10</v>
      </c>
      <c r="BM10" s="172">
        <v>0.67259786476868333</v>
      </c>
      <c r="BN10" s="190"/>
      <c r="BO10" s="325" t="s">
        <v>112</v>
      </c>
      <c r="BP10" s="350"/>
      <c r="BQ10" s="344"/>
      <c r="BR10" s="325" t="s">
        <v>124</v>
      </c>
      <c r="BS10" s="350"/>
      <c r="BT10" s="350"/>
      <c r="BU10" s="326"/>
    </row>
    <row r="11" spans="2:73">
      <c r="B11" s="292"/>
      <c r="C11" s="90" t="s">
        <v>62</v>
      </c>
      <c r="D11" s="91">
        <v>74.887499999999989</v>
      </c>
      <c r="E11" s="92">
        <v>39</v>
      </c>
      <c r="F11" s="92">
        <v>1.9201923076923073</v>
      </c>
      <c r="G11" s="96"/>
      <c r="H11" s="96"/>
      <c r="I11" s="97"/>
      <c r="J11" s="111"/>
      <c r="K11" s="217">
        <f>L5/L7</f>
        <v>21.150225338007065</v>
      </c>
      <c r="L11" s="222">
        <v>1</v>
      </c>
      <c r="N11" s="315"/>
      <c r="O11" s="68" t="s">
        <v>62</v>
      </c>
      <c r="P11" s="69">
        <v>49.612500000000004</v>
      </c>
      <c r="Q11" s="70">
        <v>1</v>
      </c>
      <c r="R11" s="70">
        <v>49.612500000000004</v>
      </c>
      <c r="S11" s="70">
        <v>74.590504451038569</v>
      </c>
      <c r="T11" s="73">
        <v>1.700518574785244E-10</v>
      </c>
      <c r="U11" s="71">
        <v>0.66249374061091637</v>
      </c>
      <c r="V11" s="81"/>
      <c r="W11" s="57">
        <v>0.6282894736842104</v>
      </c>
      <c r="X11" s="261">
        <v>0.66513157894736852</v>
      </c>
      <c r="Y11" s="327"/>
      <c r="AA11" s="331"/>
      <c r="AB11" s="151" t="s">
        <v>62</v>
      </c>
      <c r="AC11" s="140">
        <v>27.493749999999984</v>
      </c>
      <c r="AD11" s="141">
        <v>39</v>
      </c>
      <c r="AE11" s="152">
        <v>0.70496794871794832</v>
      </c>
      <c r="AF11" s="154"/>
      <c r="AG11" s="154"/>
      <c r="AH11" s="155"/>
      <c r="AI11" s="160"/>
      <c r="AJ11" s="57">
        <v>0.70496794871794799</v>
      </c>
      <c r="AK11" s="58">
        <v>3.2549679487179501</v>
      </c>
      <c r="AL11" s="106">
        <v>0.60753205128205101</v>
      </c>
      <c r="AM11" s="112"/>
      <c r="AO11" s="331"/>
      <c r="AP11" s="151" t="s">
        <v>62</v>
      </c>
      <c r="AQ11" s="140">
        <v>9.506250000000005</v>
      </c>
      <c r="AR11" s="141">
        <v>1</v>
      </c>
      <c r="AS11" s="141">
        <v>9.506250000000005</v>
      </c>
      <c r="AT11" s="141">
        <v>20.082696316886736</v>
      </c>
      <c r="AU11" s="152">
        <v>6.6095740046789511E-5</v>
      </c>
      <c r="AV11" s="172">
        <v>0.34576040009092984</v>
      </c>
      <c r="AW11" s="111"/>
      <c r="AX11" s="58">
        <v>0.56546052631579002</v>
      </c>
      <c r="AY11" s="261">
        <v>0.473355263157895</v>
      </c>
      <c r="AZ11" s="262"/>
      <c r="BA11" s="261">
        <v>0.77072368421052695</v>
      </c>
      <c r="BB11" s="262"/>
      <c r="BC11" s="261">
        <v>0.62335526315789502</v>
      </c>
      <c r="BD11" s="327"/>
      <c r="BF11" s="331"/>
      <c r="BG11" s="151" t="s">
        <v>62</v>
      </c>
      <c r="BH11" s="140">
        <v>49.612500000000004</v>
      </c>
      <c r="BI11" s="141">
        <v>1</v>
      </c>
      <c r="BJ11" s="141">
        <v>49.612500000000004</v>
      </c>
      <c r="BK11" s="141">
        <v>73.956521739130437</v>
      </c>
      <c r="BL11" s="152">
        <v>2.9713793880744869E-10</v>
      </c>
      <c r="BM11" s="172">
        <v>0.67259786476868333</v>
      </c>
      <c r="BN11" s="190"/>
      <c r="BO11" s="261">
        <v>0.60416666666666696</v>
      </c>
      <c r="BP11" s="351"/>
      <c r="BQ11" s="262"/>
      <c r="BR11" s="261">
        <v>0.67083333333333295</v>
      </c>
      <c r="BS11" s="351"/>
      <c r="BT11" s="351"/>
      <c r="BU11" s="327"/>
    </row>
    <row r="12" spans="2:73" ht="18.75" thickBot="1">
      <c r="B12" s="293"/>
      <c r="C12" s="98" t="s">
        <v>63</v>
      </c>
      <c r="D12" s="99">
        <v>74.887499999999989</v>
      </c>
      <c r="E12" s="100">
        <v>39</v>
      </c>
      <c r="F12" s="100">
        <v>1.9201923076923073</v>
      </c>
      <c r="G12" s="101"/>
      <c r="H12" s="101"/>
      <c r="I12" s="102"/>
      <c r="J12" s="111"/>
      <c r="K12" s="215" t="s">
        <v>49</v>
      </c>
      <c r="L12" s="223" t="s">
        <v>144</v>
      </c>
      <c r="N12" s="315"/>
      <c r="O12" s="68" t="s">
        <v>63</v>
      </c>
      <c r="P12" s="69">
        <v>49.612500000000004</v>
      </c>
      <c r="Q12" s="70">
        <v>1</v>
      </c>
      <c r="R12" s="70">
        <v>49.612500000000004</v>
      </c>
      <c r="S12" s="70">
        <v>74.590504451038569</v>
      </c>
      <c r="T12" s="73">
        <v>1.700518574785244E-10</v>
      </c>
      <c r="U12" s="71">
        <v>0.66249374061091637</v>
      </c>
      <c r="V12" s="81"/>
      <c r="W12" s="41" t="s">
        <v>151</v>
      </c>
      <c r="X12" s="41" t="s">
        <v>152</v>
      </c>
      <c r="Y12" s="108" t="s">
        <v>153</v>
      </c>
      <c r="AA12" s="331"/>
      <c r="AB12" s="151" t="s">
        <v>63</v>
      </c>
      <c r="AC12" s="140">
        <v>27.493749999999984</v>
      </c>
      <c r="AD12" s="141">
        <v>39</v>
      </c>
      <c r="AE12" s="152">
        <v>0.70496794871794832</v>
      </c>
      <c r="AF12" s="154"/>
      <c r="AG12" s="154"/>
      <c r="AH12" s="155"/>
      <c r="AI12" s="160"/>
      <c r="AJ12" s="41" t="s">
        <v>50</v>
      </c>
      <c r="AK12" s="56" t="s">
        <v>50</v>
      </c>
      <c r="AL12" s="41" t="s">
        <v>50</v>
      </c>
      <c r="AM12" s="112"/>
      <c r="AO12" s="331"/>
      <c r="AP12" s="151" t="s">
        <v>63</v>
      </c>
      <c r="AQ12" s="140">
        <v>9.506250000000005</v>
      </c>
      <c r="AR12" s="141">
        <v>1</v>
      </c>
      <c r="AS12" s="141">
        <v>9.506250000000005</v>
      </c>
      <c r="AT12" s="141">
        <v>20.082696316886736</v>
      </c>
      <c r="AU12" s="152">
        <v>6.6095740046789511E-5</v>
      </c>
      <c r="AV12" s="172">
        <v>0.34576040009092984</v>
      </c>
      <c r="AW12" s="111"/>
      <c r="AX12" s="56" t="s">
        <v>50</v>
      </c>
      <c r="AY12" s="41" t="s">
        <v>50</v>
      </c>
      <c r="AZ12" s="41" t="s">
        <v>50</v>
      </c>
      <c r="BA12" s="83" t="s">
        <v>50</v>
      </c>
      <c r="BB12" s="56" t="s">
        <v>50</v>
      </c>
      <c r="BC12" s="41" t="s">
        <v>50</v>
      </c>
      <c r="BD12" s="185" t="s">
        <v>50</v>
      </c>
      <c r="BF12" s="331"/>
      <c r="BG12" s="151" t="s">
        <v>63</v>
      </c>
      <c r="BH12" s="140">
        <v>49.612500000000004</v>
      </c>
      <c r="BI12" s="141">
        <v>1</v>
      </c>
      <c r="BJ12" s="141">
        <v>49.612500000000004</v>
      </c>
      <c r="BK12" s="141">
        <v>73.956521739130437</v>
      </c>
      <c r="BL12" s="152">
        <v>2.9713793880744869E-10</v>
      </c>
      <c r="BM12" s="172">
        <v>0.67259786476868333</v>
      </c>
      <c r="BN12" s="190"/>
      <c r="BO12" s="41" t="s">
        <v>50</v>
      </c>
      <c r="BP12" s="41" t="s">
        <v>50</v>
      </c>
      <c r="BQ12" s="56" t="s">
        <v>50</v>
      </c>
      <c r="BR12" s="56" t="s">
        <v>50</v>
      </c>
      <c r="BS12" s="41" t="s">
        <v>50</v>
      </c>
      <c r="BT12" s="41" t="s">
        <v>50</v>
      </c>
      <c r="BU12" s="108" t="s">
        <v>50</v>
      </c>
    </row>
    <row r="13" spans="2:73" ht="25.5" thickTop="1" thickBot="1">
      <c r="B13" s="110"/>
      <c r="C13" s="111"/>
      <c r="D13" s="111"/>
      <c r="E13" s="111"/>
      <c r="F13" s="111"/>
      <c r="G13" s="111"/>
      <c r="H13" s="111"/>
      <c r="I13" s="111"/>
      <c r="J13" s="111"/>
      <c r="K13" s="218">
        <f>K5/(K5+K7+K9)</f>
        <v>0.26254545454545497</v>
      </c>
      <c r="L13" s="222">
        <v>40</v>
      </c>
      <c r="N13" s="315" t="s">
        <v>127</v>
      </c>
      <c r="O13" s="68" t="s">
        <v>60</v>
      </c>
      <c r="P13" s="69">
        <v>25.275000000000006</v>
      </c>
      <c r="Q13" s="72">
        <v>38</v>
      </c>
      <c r="R13" s="73">
        <v>0.66513157894736852</v>
      </c>
      <c r="S13" s="74"/>
      <c r="T13" s="74"/>
      <c r="U13" s="75"/>
      <c r="V13" s="81"/>
      <c r="W13" s="57">
        <v>1</v>
      </c>
      <c r="X13" s="57">
        <v>1</v>
      </c>
      <c r="Y13" s="109">
        <v>1</v>
      </c>
      <c r="AA13" s="331" t="s">
        <v>128</v>
      </c>
      <c r="AB13" s="151" t="s">
        <v>60</v>
      </c>
      <c r="AC13" s="140">
        <v>13.8062499999998</v>
      </c>
      <c r="AD13" s="142">
        <v>1</v>
      </c>
      <c r="AE13" s="141">
        <v>13.8062499999998</v>
      </c>
      <c r="AF13" s="141">
        <v>4.2415932253458131</v>
      </c>
      <c r="AG13" s="152">
        <v>4.6164967643122792E-2</v>
      </c>
      <c r="AH13" s="153">
        <v>9.8090586145647085E-2</v>
      </c>
      <c r="AI13" s="160"/>
      <c r="AJ13" s="132">
        <f>AJ9/AJ11</f>
        <v>176.2580131848149</v>
      </c>
      <c r="AK13" s="176">
        <f>AK9/AK11</f>
        <v>4.2415932253458086</v>
      </c>
      <c r="AL13" s="134">
        <f>AL9/AL11</f>
        <v>46.180691110524947</v>
      </c>
      <c r="AM13" s="112"/>
      <c r="AO13" s="331" t="s">
        <v>127</v>
      </c>
      <c r="AP13" s="151" t="s">
        <v>60</v>
      </c>
      <c r="AQ13" s="140">
        <v>17.987500000000001</v>
      </c>
      <c r="AR13" s="142">
        <v>38</v>
      </c>
      <c r="AS13" s="152">
        <v>0.473355263157895</v>
      </c>
      <c r="AT13" s="154"/>
      <c r="AU13" s="154"/>
      <c r="AV13" s="173"/>
      <c r="AW13" s="111"/>
      <c r="AX13" s="176">
        <f>AX9/AX11</f>
        <v>10.621873182082595</v>
      </c>
      <c r="AY13" s="180">
        <f>AY9/AY11</f>
        <v>262.50104239054883</v>
      </c>
      <c r="AZ13" s="181">
        <f>AZ9/AY11</f>
        <v>20.082696316886725</v>
      </c>
      <c r="BA13" s="178">
        <f>BA9/BA11</f>
        <v>17.913358941527679</v>
      </c>
      <c r="BB13" s="176">
        <f>BB9/BA11</f>
        <v>126.7072129748185</v>
      </c>
      <c r="BC13" s="134">
        <f>BC9/BC11</f>
        <v>45.008443271768272</v>
      </c>
      <c r="BD13" s="187">
        <f>BD9/BC11</f>
        <v>1.0026385224277755E-2</v>
      </c>
      <c r="BF13" s="331" t="s">
        <v>134</v>
      </c>
      <c r="BG13" s="151" t="s">
        <v>60</v>
      </c>
      <c r="BH13" s="171">
        <v>0.1125</v>
      </c>
      <c r="BI13" s="142">
        <v>1</v>
      </c>
      <c r="BJ13" s="152">
        <v>0.11250000000000007</v>
      </c>
      <c r="BK13" s="152">
        <v>0.16770186335403736</v>
      </c>
      <c r="BL13" s="152">
        <v>0.68458887587250794</v>
      </c>
      <c r="BM13" s="172">
        <v>4.636785162287483E-3</v>
      </c>
      <c r="BN13" s="190"/>
      <c r="BO13" s="132">
        <f>BO9/BO11</f>
        <v>25.344827586206883</v>
      </c>
      <c r="BP13" s="132">
        <f>BP9/BO11</f>
        <v>2.0689655172413782E-2</v>
      </c>
      <c r="BQ13" s="176">
        <f>BQ9/BO11</f>
        <v>3.4965517241379289</v>
      </c>
      <c r="BR13" s="176">
        <f>BR9/BR11</f>
        <v>60.540372670807635</v>
      </c>
      <c r="BS13" s="134">
        <f>BS9/BR11</f>
        <v>73.95652173913048</v>
      </c>
      <c r="BT13" s="134">
        <f>BT9/BR11</f>
        <v>0.16770186335403736</v>
      </c>
      <c r="BU13" s="184">
        <f>BU9/BR11</f>
        <v>1.5093167701863361</v>
      </c>
    </row>
    <row r="14" spans="2:73" ht="24.75" thickBot="1">
      <c r="B14" s="294" t="s">
        <v>64</v>
      </c>
      <c r="C14" s="295"/>
      <c r="D14" s="295"/>
      <c r="E14" s="295"/>
      <c r="F14" s="295"/>
      <c r="G14" s="295"/>
      <c r="H14" s="296"/>
      <c r="I14" s="111"/>
      <c r="J14" s="111"/>
      <c r="K14" s="215" t="s">
        <v>53</v>
      </c>
      <c r="L14" s="223" t="s">
        <v>147</v>
      </c>
      <c r="N14" s="315"/>
      <c r="O14" s="68" t="s">
        <v>61</v>
      </c>
      <c r="P14" s="69">
        <v>25.275000000000006</v>
      </c>
      <c r="Q14" s="70">
        <v>38</v>
      </c>
      <c r="R14" s="73">
        <v>0.66513157894736852</v>
      </c>
      <c r="S14" s="74"/>
      <c r="T14" s="74"/>
      <c r="U14" s="75"/>
      <c r="V14" s="81"/>
      <c r="W14" s="41" t="s">
        <v>50</v>
      </c>
      <c r="X14" s="41" t="s">
        <v>50</v>
      </c>
      <c r="Y14" s="108" t="s">
        <v>50</v>
      </c>
      <c r="AA14" s="331"/>
      <c r="AB14" s="151" t="s">
        <v>61</v>
      </c>
      <c r="AC14" s="140">
        <v>13.806249999999812</v>
      </c>
      <c r="AD14" s="141">
        <v>1</v>
      </c>
      <c r="AE14" s="141">
        <v>13.806249999999812</v>
      </c>
      <c r="AF14" s="141">
        <v>4.2415932253458131</v>
      </c>
      <c r="AG14" s="152">
        <v>4.6164967643122792E-2</v>
      </c>
      <c r="AH14" s="153">
        <v>9.8090586145647085E-2</v>
      </c>
      <c r="AI14" s="160"/>
      <c r="AJ14" s="41" t="s">
        <v>49</v>
      </c>
      <c r="AK14" s="56" t="s">
        <v>49</v>
      </c>
      <c r="AL14" s="41" t="s">
        <v>49</v>
      </c>
      <c r="AM14" s="112"/>
      <c r="AO14" s="331"/>
      <c r="AP14" s="151" t="s">
        <v>61</v>
      </c>
      <c r="AQ14" s="140">
        <v>17.987500000000001</v>
      </c>
      <c r="AR14" s="141">
        <v>38</v>
      </c>
      <c r="AS14" s="152">
        <v>0.47335526315789478</v>
      </c>
      <c r="AT14" s="154"/>
      <c r="AU14" s="154"/>
      <c r="AV14" s="173"/>
      <c r="AW14" s="111"/>
      <c r="AX14" s="56" t="s">
        <v>49</v>
      </c>
      <c r="AY14" s="41" t="s">
        <v>49</v>
      </c>
      <c r="AZ14" s="41" t="s">
        <v>49</v>
      </c>
      <c r="BA14" s="83" t="s">
        <v>49</v>
      </c>
      <c r="BB14" s="56" t="s">
        <v>49</v>
      </c>
      <c r="BC14" s="41" t="s">
        <v>49</v>
      </c>
      <c r="BD14" s="185" t="s">
        <v>49</v>
      </c>
      <c r="BF14" s="331"/>
      <c r="BG14" s="151" t="s">
        <v>61</v>
      </c>
      <c r="BH14" s="171">
        <v>0.11250000000000007</v>
      </c>
      <c r="BI14" s="141">
        <v>1</v>
      </c>
      <c r="BJ14" s="152">
        <v>0.11250000000000007</v>
      </c>
      <c r="BK14" s="152">
        <v>0.16770186335403736</v>
      </c>
      <c r="BL14" s="152">
        <v>0.68458887587250794</v>
      </c>
      <c r="BM14" s="172">
        <v>4.636785162287483E-3</v>
      </c>
      <c r="BN14" s="190"/>
      <c r="BO14" s="41" t="s">
        <v>49</v>
      </c>
      <c r="BP14" s="41" t="s">
        <v>49</v>
      </c>
      <c r="BQ14" s="56" t="s">
        <v>49</v>
      </c>
      <c r="BR14" s="56" t="s">
        <v>49</v>
      </c>
      <c r="BS14" s="41" t="s">
        <v>49</v>
      </c>
      <c r="BT14" s="41" t="s">
        <v>49</v>
      </c>
      <c r="BU14" s="108" t="s">
        <v>49</v>
      </c>
    </row>
    <row r="15" spans="2:73" ht="15.75" thickBot="1">
      <c r="B15" s="297" t="s">
        <v>65</v>
      </c>
      <c r="C15" s="298"/>
      <c r="D15" s="298"/>
      <c r="E15" s="298"/>
      <c r="F15" s="298"/>
      <c r="G15" s="298"/>
      <c r="H15" s="299"/>
      <c r="I15" s="111"/>
      <c r="J15" s="111"/>
      <c r="K15" s="219">
        <f>K5/(K5+K7)</f>
        <v>0.35162337662337712</v>
      </c>
      <c r="L15" s="224">
        <f>(L11*(L5-L7))/(L11*L5+(L13-L11)*L7)</f>
        <v>0.33499833499833565</v>
      </c>
      <c r="N15" s="315"/>
      <c r="O15" s="68" t="s">
        <v>62</v>
      </c>
      <c r="P15" s="69">
        <v>25.275000000000006</v>
      </c>
      <c r="Q15" s="70">
        <v>38</v>
      </c>
      <c r="R15" s="73">
        <v>0.66513157894736852</v>
      </c>
      <c r="S15" s="74"/>
      <c r="T15" s="74"/>
      <c r="U15" s="75"/>
      <c r="V15" s="81"/>
      <c r="W15" s="132">
        <f>W9/W11</f>
        <v>24.371727748691114</v>
      </c>
      <c r="X15" s="132">
        <f>X9/X11</f>
        <v>61.059347181009009</v>
      </c>
      <c r="Y15" s="133">
        <f>Y9/X11</f>
        <v>74.590504451038569</v>
      </c>
      <c r="AA15" s="331"/>
      <c r="AB15" s="151" t="s">
        <v>62</v>
      </c>
      <c r="AC15" s="140">
        <v>13.806249999999812</v>
      </c>
      <c r="AD15" s="141">
        <v>1</v>
      </c>
      <c r="AE15" s="141">
        <v>13.806249999999812</v>
      </c>
      <c r="AF15" s="141">
        <v>4.2415932253458131</v>
      </c>
      <c r="AG15" s="152">
        <v>4.6164967643122792E-2</v>
      </c>
      <c r="AH15" s="153">
        <v>9.8090586145647085E-2</v>
      </c>
      <c r="AI15" s="160"/>
      <c r="AJ15" s="201">
        <f>AJ5/(AJ5+AM5+AJ7+AL7+AK7)</f>
        <v>0.37666963490650068</v>
      </c>
      <c r="AK15" s="202">
        <f>AK5/(AK5+AM5+AK7+AJ7+AL7)</f>
        <v>6.2918340026772906E-2</v>
      </c>
      <c r="AL15" s="203">
        <f>AL5/(AL5+AM5+AK7+AJ7+AL7)</f>
        <v>0.12006205033566023</v>
      </c>
      <c r="AM15" s="112"/>
      <c r="AO15" s="331"/>
      <c r="AP15" s="151" t="s">
        <v>62</v>
      </c>
      <c r="AQ15" s="140">
        <v>17.987500000000001</v>
      </c>
      <c r="AR15" s="141">
        <v>38</v>
      </c>
      <c r="AS15" s="152">
        <v>0.47335526315789478</v>
      </c>
      <c r="AT15" s="154"/>
      <c r="AU15" s="154"/>
      <c r="AV15" s="173"/>
      <c r="AW15" s="111"/>
      <c r="AX15" s="195">
        <f>AX5/(AX5+AX7+BA7+AY7+BC7)</f>
        <v>6.1004253158128609E-2</v>
      </c>
      <c r="AY15" s="196">
        <f>AY5/(AY5+BC7+AY7+AZ7+BA7+AX7)</f>
        <v>0.57338563147117372</v>
      </c>
      <c r="AZ15" s="197">
        <f>AZ5/(AZ5+AX7+BC7+BA7+AY7)</f>
        <v>9.323852142463071E-2</v>
      </c>
      <c r="BA15" s="198">
        <f>BA5/(BA5+AX7+BC7+BA7+AY7)</f>
        <v>0.12993353332156768</v>
      </c>
      <c r="BB15" s="195">
        <f>BB5/(BB5+AX7+AY7+BA7)</f>
        <v>0.58681038044090583</v>
      </c>
      <c r="BC15" s="199">
        <f>BC5/(BC5+BA7+AX7+AY7+BC7)</f>
        <v>0.2328198744878397</v>
      </c>
      <c r="BD15" s="200">
        <f>BD5/(BD5+AX7+AY7+BA7+BC7)</f>
        <v>6.7599540323148394E-5</v>
      </c>
      <c r="BF15" s="331"/>
      <c r="BG15" s="151" t="s">
        <v>62</v>
      </c>
      <c r="BH15" s="171">
        <v>0.11250000000000007</v>
      </c>
      <c r="BI15" s="141">
        <v>1</v>
      </c>
      <c r="BJ15" s="152">
        <v>0.11250000000000007</v>
      </c>
      <c r="BK15" s="152">
        <v>0.16770186335403736</v>
      </c>
      <c r="BL15" s="152">
        <v>0.68458887587250794</v>
      </c>
      <c r="BM15" s="172">
        <v>4.636785162287483E-3</v>
      </c>
      <c r="BN15" s="190"/>
      <c r="BO15" s="201">
        <f>BO5/(BO5+BO7+BR7)</f>
        <v>0.25015315499285279</v>
      </c>
      <c r="BP15" s="201">
        <f>BP5/(BP5+BO7+BR7)</f>
        <v>2.7225701061802347E-4</v>
      </c>
      <c r="BQ15" s="202">
        <f>BQ5/(BQ5+BO7+BR7)</f>
        <v>4.3998958604530063E-2</v>
      </c>
      <c r="BR15" s="202">
        <f>BR5/(BR5+BO7+BR7)</f>
        <v>0.46944083224967548</v>
      </c>
      <c r="BS15" s="203">
        <f>BS5/(BS5+BO7+BR7)</f>
        <v>0.51943462897526504</v>
      </c>
      <c r="BT15" s="203">
        <f>BT5/(BT5+BO7+BR7)</f>
        <v>2.4449877750611247E-3</v>
      </c>
      <c r="BU15" s="204">
        <f>BU5/(BU5+BO7+BR7)</f>
        <v>2.1582733812949641E-2</v>
      </c>
    </row>
    <row r="16" spans="2:73" ht="27" thickBot="1">
      <c r="B16" s="135" t="s">
        <v>56</v>
      </c>
      <c r="C16" s="103" t="s">
        <v>57</v>
      </c>
      <c r="D16" s="104" t="s">
        <v>43</v>
      </c>
      <c r="E16" s="104" t="s">
        <v>58</v>
      </c>
      <c r="F16" s="104" t="s">
        <v>0</v>
      </c>
      <c r="G16" s="104" t="s">
        <v>59</v>
      </c>
      <c r="H16" s="105" t="s">
        <v>73</v>
      </c>
      <c r="I16" s="111"/>
      <c r="J16" s="111"/>
      <c r="K16" s="215" t="s">
        <v>143</v>
      </c>
      <c r="L16" s="223" t="s">
        <v>145</v>
      </c>
      <c r="N16" s="309"/>
      <c r="O16" s="214" t="s">
        <v>63</v>
      </c>
      <c r="P16" s="76">
        <v>25.275000000000006</v>
      </c>
      <c r="Q16" s="77">
        <v>38</v>
      </c>
      <c r="R16" s="78">
        <v>0.66513157894736852</v>
      </c>
      <c r="S16" s="79"/>
      <c r="T16" s="79"/>
      <c r="U16" s="80"/>
      <c r="V16" s="81"/>
      <c r="W16" s="41" t="s">
        <v>49</v>
      </c>
      <c r="X16" s="41" t="s">
        <v>49</v>
      </c>
      <c r="Y16" s="108" t="s">
        <v>49</v>
      </c>
      <c r="AA16" s="331"/>
      <c r="AB16" s="151" t="s">
        <v>63</v>
      </c>
      <c r="AC16" s="140">
        <v>13.806249999999812</v>
      </c>
      <c r="AD16" s="141">
        <v>1</v>
      </c>
      <c r="AE16" s="141">
        <v>13.806249999999812</v>
      </c>
      <c r="AF16" s="141">
        <v>4.2415932253458131</v>
      </c>
      <c r="AG16" s="152">
        <v>4.6164967643122792E-2</v>
      </c>
      <c r="AH16" s="153">
        <v>9.8090586145647085E-2</v>
      </c>
      <c r="AI16" s="160"/>
      <c r="AJ16" s="41" t="s">
        <v>53</v>
      </c>
      <c r="AK16" s="56" t="s">
        <v>53</v>
      </c>
      <c r="AL16" s="41" t="s">
        <v>53</v>
      </c>
      <c r="AM16" s="112"/>
      <c r="AO16" s="331"/>
      <c r="AP16" s="151" t="s">
        <v>63</v>
      </c>
      <c r="AQ16" s="140">
        <v>17.987500000000001</v>
      </c>
      <c r="AR16" s="141">
        <v>38</v>
      </c>
      <c r="AS16" s="152">
        <v>0.47335526315789478</v>
      </c>
      <c r="AT16" s="154"/>
      <c r="AU16" s="154"/>
      <c r="AV16" s="173"/>
      <c r="AW16" s="111"/>
      <c r="AX16" s="56" t="s">
        <v>53</v>
      </c>
      <c r="AY16" s="41" t="s">
        <v>53</v>
      </c>
      <c r="AZ16" s="41" t="s">
        <v>53</v>
      </c>
      <c r="BA16" s="83" t="s">
        <v>53</v>
      </c>
      <c r="BB16" s="56" t="s">
        <v>53</v>
      </c>
      <c r="BC16" s="41" t="s">
        <v>53</v>
      </c>
      <c r="BD16" s="185" t="s">
        <v>53</v>
      </c>
      <c r="BF16" s="331"/>
      <c r="BG16" s="151" t="s">
        <v>63</v>
      </c>
      <c r="BH16" s="171">
        <v>0.11250000000000007</v>
      </c>
      <c r="BI16" s="141">
        <v>1</v>
      </c>
      <c r="BJ16" s="152">
        <v>0.11250000000000007</v>
      </c>
      <c r="BK16" s="152">
        <v>0.16770186335403736</v>
      </c>
      <c r="BL16" s="152">
        <v>0.68458887587250794</v>
      </c>
      <c r="BM16" s="172">
        <v>4.636785162287483E-3</v>
      </c>
      <c r="BN16" s="190"/>
      <c r="BO16" s="41" t="s">
        <v>53</v>
      </c>
      <c r="BP16" s="41" t="s">
        <v>53</v>
      </c>
      <c r="BQ16" s="56" t="s">
        <v>53</v>
      </c>
      <c r="BR16" s="56" t="s">
        <v>53</v>
      </c>
      <c r="BS16" s="41" t="s">
        <v>53</v>
      </c>
      <c r="BT16" s="41" t="s">
        <v>53</v>
      </c>
      <c r="BU16" s="108" t="s">
        <v>53</v>
      </c>
    </row>
    <row r="17" spans="2:73" ht="25.5" thickTop="1" thickBot="1">
      <c r="B17" s="125" t="s">
        <v>66</v>
      </c>
      <c r="C17" s="85">
        <v>2820.3124999999995</v>
      </c>
      <c r="D17" s="86">
        <v>1</v>
      </c>
      <c r="E17" s="87">
        <v>2820.3124999999995</v>
      </c>
      <c r="F17" s="87">
        <v>2806.8181818181833</v>
      </c>
      <c r="G17" s="88">
        <v>5.9592816566546435E-38</v>
      </c>
      <c r="H17" s="89">
        <v>0.98629568106312293</v>
      </c>
      <c r="I17" s="111"/>
      <c r="J17" s="111"/>
      <c r="K17" s="219">
        <f>K5/(K5+K7+K9)</f>
        <v>0.26254545454545497</v>
      </c>
      <c r="L17" s="225">
        <f>(L11*(L5-L7))/(K9+K5+K7+L9)</f>
        <v>0.24851778656126544</v>
      </c>
      <c r="N17" s="110"/>
      <c r="O17" s="111"/>
      <c r="P17" s="111"/>
      <c r="Q17" s="111"/>
      <c r="R17" s="111"/>
      <c r="S17" s="111"/>
      <c r="T17" s="111"/>
      <c r="U17" s="111"/>
      <c r="V17" s="111"/>
      <c r="W17" s="201">
        <f>W5/(W5+W7+X7)</f>
        <v>0.23754120612759363</v>
      </c>
      <c r="X17" s="201">
        <f>X5/(X5+X7+W7)</f>
        <v>0.45244394931068144</v>
      </c>
      <c r="Y17" s="209">
        <f>Y5/(Y5+X7+W7)</f>
        <v>0.50234147576256161</v>
      </c>
      <c r="AA17" s="331" t="s">
        <v>129</v>
      </c>
      <c r="AB17" s="151" t="s">
        <v>60</v>
      </c>
      <c r="AC17" s="140">
        <v>126.94374999999999</v>
      </c>
      <c r="AD17" s="142">
        <v>39</v>
      </c>
      <c r="AE17" s="141">
        <v>3.2549679487179501</v>
      </c>
      <c r="AF17" s="154"/>
      <c r="AG17" s="154"/>
      <c r="AH17" s="155"/>
      <c r="AI17" s="160"/>
      <c r="AJ17" s="205">
        <f>AJ5/(AJ5+AJ7)</f>
        <v>0.81882207578253718</v>
      </c>
      <c r="AK17" s="206">
        <f>AK5/(AK5+AK7)</f>
        <v>9.809058614564703E-2</v>
      </c>
      <c r="AL17" s="207">
        <f>AL5/(AL5+AL7)</f>
        <v>0.54214975845410629</v>
      </c>
      <c r="AM17" s="112"/>
      <c r="AO17" s="331" t="s">
        <v>128</v>
      </c>
      <c r="AP17" s="151" t="s">
        <v>60</v>
      </c>
      <c r="AQ17" s="140">
        <v>13.8062499999998</v>
      </c>
      <c r="AR17" s="142">
        <v>1</v>
      </c>
      <c r="AS17" s="141">
        <v>13.806249999999812</v>
      </c>
      <c r="AT17" s="141">
        <v>17.913358941527708</v>
      </c>
      <c r="AU17" s="152">
        <v>1.4085825315765442E-4</v>
      </c>
      <c r="AV17" s="172">
        <v>0.32037708484408689</v>
      </c>
      <c r="AW17" s="111"/>
      <c r="AX17" s="177">
        <f>AX5/(AX5+AX7)</f>
        <v>0.21845874062286882</v>
      </c>
      <c r="AY17" s="182">
        <f>AY5/(AY5+AY7)</f>
        <v>0.8735445318335604</v>
      </c>
      <c r="AZ17" s="183">
        <f>AZ5/(AZ5+AY7)</f>
        <v>0.34576040009092984</v>
      </c>
      <c r="BA17" s="179">
        <f>BA5/(BA5+BA7)</f>
        <v>0.32037708484408672</v>
      </c>
      <c r="BB17" s="177">
        <f>BB5/(BB5+BA7)</f>
        <v>0.76928757815961801</v>
      </c>
      <c r="BC17" s="12">
        <f>BC5/(BC5+BC7)</f>
        <v>0.54221524338688509</v>
      </c>
      <c r="BD17" s="211">
        <f>BD5/(BD5+BC7)</f>
        <v>2.6378264310217205E-4</v>
      </c>
      <c r="BF17" s="331" t="s">
        <v>135</v>
      </c>
      <c r="BG17" s="151" t="s">
        <v>60</v>
      </c>
      <c r="BH17" s="140">
        <v>1.0125</v>
      </c>
      <c r="BI17" s="142">
        <v>1</v>
      </c>
      <c r="BJ17" s="141">
        <v>1.0125</v>
      </c>
      <c r="BK17" s="141">
        <v>1.5093167701863399</v>
      </c>
      <c r="BL17" s="152">
        <v>0.22721444411649572</v>
      </c>
      <c r="BM17" s="172">
        <v>4.0238450074515646E-2</v>
      </c>
      <c r="BN17" s="190"/>
      <c r="BO17" s="205">
        <f>BO5/(BO5+BO7)</f>
        <v>0.41315345699831368</v>
      </c>
      <c r="BP17" s="205">
        <f>BP5/(BP5+BO7)</f>
        <v>5.7438253877082138E-4</v>
      </c>
      <c r="BQ17" s="206">
        <f>BQ5/(BQ5+BO7)</f>
        <v>8.8528025144054473E-2</v>
      </c>
      <c r="BR17" s="206">
        <f>BR5/(BR5+BR7)</f>
        <v>0.62709901563404802</v>
      </c>
      <c r="BS17" s="207">
        <f>BS5/(BS5+BR7)</f>
        <v>0.67259786476868333</v>
      </c>
      <c r="BT17" s="207">
        <f>BT5/(BT5+BR7)</f>
        <v>4.6367851622874812E-3</v>
      </c>
      <c r="BU17" s="208">
        <f>BU5/(BU5+BR7)</f>
        <v>4.0238450074515653E-2</v>
      </c>
    </row>
    <row r="18" spans="2:73" ht="24.75" thickBot="1">
      <c r="B18" s="126" t="s">
        <v>67</v>
      </c>
      <c r="C18" s="127">
        <v>39.187499999999972</v>
      </c>
      <c r="D18" s="128">
        <v>39</v>
      </c>
      <c r="E18" s="129">
        <v>1.0048076923076901</v>
      </c>
      <c r="F18" s="130"/>
      <c r="G18" s="130"/>
      <c r="H18" s="131"/>
      <c r="I18" s="122"/>
      <c r="J18" s="122"/>
      <c r="K18" s="122"/>
      <c r="L18" s="123"/>
      <c r="N18" s="323" t="s">
        <v>64</v>
      </c>
      <c r="O18" s="324"/>
      <c r="P18" s="324"/>
      <c r="Q18" s="324"/>
      <c r="R18" s="324"/>
      <c r="S18" s="324"/>
      <c r="T18" s="324"/>
      <c r="U18" s="111"/>
      <c r="V18" s="111"/>
      <c r="W18" s="41" t="s">
        <v>53</v>
      </c>
      <c r="X18" s="41" t="s">
        <v>53</v>
      </c>
      <c r="Y18" s="108" t="s">
        <v>53</v>
      </c>
      <c r="AA18" s="331"/>
      <c r="AB18" s="151" t="s">
        <v>61</v>
      </c>
      <c r="AC18" s="140">
        <v>126.94375000000004</v>
      </c>
      <c r="AD18" s="141">
        <v>39</v>
      </c>
      <c r="AE18" s="141">
        <v>3.2549679487179497</v>
      </c>
      <c r="AF18" s="154"/>
      <c r="AG18" s="154"/>
      <c r="AH18" s="155"/>
      <c r="AI18" s="160"/>
      <c r="AJ18" s="41" t="s">
        <v>143</v>
      </c>
      <c r="AK18" s="41" t="s">
        <v>143</v>
      </c>
      <c r="AL18" s="41" t="s">
        <v>143</v>
      </c>
      <c r="AM18" s="112"/>
      <c r="AO18" s="331"/>
      <c r="AP18" s="151" t="s">
        <v>61</v>
      </c>
      <c r="AQ18" s="140">
        <v>13.806249999999812</v>
      </c>
      <c r="AR18" s="141">
        <v>1</v>
      </c>
      <c r="AS18" s="141">
        <v>13.806249999999812</v>
      </c>
      <c r="AT18" s="141">
        <v>17.913358941527708</v>
      </c>
      <c r="AU18" s="152">
        <v>1.4085825315765442E-4</v>
      </c>
      <c r="AV18" s="172">
        <v>0.32037708484408689</v>
      </c>
      <c r="AW18" s="111"/>
      <c r="AX18" s="111"/>
      <c r="AY18" s="111"/>
      <c r="AZ18" s="111"/>
      <c r="BA18" s="111"/>
      <c r="BB18" s="111"/>
      <c r="BC18" s="111"/>
      <c r="BD18" s="112"/>
      <c r="BF18" s="331"/>
      <c r="BG18" s="151" t="s">
        <v>61</v>
      </c>
      <c r="BH18" s="140">
        <v>1.0125</v>
      </c>
      <c r="BI18" s="141">
        <v>1</v>
      </c>
      <c r="BJ18" s="141">
        <v>1.0125</v>
      </c>
      <c r="BK18" s="141">
        <v>1.5093167701863353</v>
      </c>
      <c r="BL18" s="152">
        <v>0.22721444411649572</v>
      </c>
      <c r="BM18" s="172">
        <v>4.0238450074515646E-2</v>
      </c>
      <c r="BN18" s="190"/>
      <c r="BO18" s="111"/>
      <c r="BP18" s="111"/>
      <c r="BQ18" s="111"/>
      <c r="BR18" s="111"/>
      <c r="BS18" s="111"/>
      <c r="BT18" s="111"/>
      <c r="BU18" s="112"/>
    </row>
    <row r="19" spans="2:73" ht="15.75" thickBot="1">
      <c r="N19" s="309" t="s">
        <v>65</v>
      </c>
      <c r="O19" s="310"/>
      <c r="P19" s="310"/>
      <c r="Q19" s="310"/>
      <c r="R19" s="310"/>
      <c r="S19" s="310"/>
      <c r="T19" s="310"/>
      <c r="U19" s="111"/>
      <c r="V19" s="111"/>
      <c r="W19" s="205">
        <f>W5/(W5+W7)</f>
        <v>0.39074960127591718</v>
      </c>
      <c r="X19" s="205">
        <f>X5/(X5+X7)</f>
        <v>0.61639157655093957</v>
      </c>
      <c r="Y19" s="210">
        <f>Y5/(Y5+X7)</f>
        <v>0.66249374061091626</v>
      </c>
      <c r="AA19" s="331"/>
      <c r="AB19" s="151" t="s">
        <v>62</v>
      </c>
      <c r="AC19" s="140">
        <v>126.94375000000004</v>
      </c>
      <c r="AD19" s="141">
        <v>39</v>
      </c>
      <c r="AE19" s="141">
        <v>3.2549679487179497</v>
      </c>
      <c r="AF19" s="154"/>
      <c r="AG19" s="154"/>
      <c r="AH19" s="155"/>
      <c r="AI19" s="160"/>
      <c r="AJ19" s="205">
        <f>AJ5/(AJ5+AK5+AL5+AM5+AJ7+AK7+AL7)</f>
        <v>0.3342524252257103</v>
      </c>
      <c r="AK19" s="205">
        <f>AK5/(AJ7+AJ5+AL5+AL7+AK5+AK7+AM5)</f>
        <v>3.7139158358411681E-2</v>
      </c>
      <c r="AL19" s="205">
        <f>AL5/(AJ7+AJ5+AL5+AL7+AK5+AK7+AM5)</f>
        <v>7.5472015333142808E-2</v>
      </c>
      <c r="AM19" s="112"/>
      <c r="AO19" s="331"/>
      <c r="AP19" s="151" t="s">
        <v>62</v>
      </c>
      <c r="AQ19" s="140">
        <v>13.806249999999812</v>
      </c>
      <c r="AR19" s="141">
        <v>1</v>
      </c>
      <c r="AS19" s="141">
        <v>13.806249999999812</v>
      </c>
      <c r="AT19" s="141">
        <v>17.913358941527708</v>
      </c>
      <c r="AU19" s="152">
        <v>1.4085825315765442E-4</v>
      </c>
      <c r="AV19" s="172">
        <v>0.32037708484408689</v>
      </c>
      <c r="AW19" s="111"/>
      <c r="AX19" s="111"/>
      <c r="AY19" s="111"/>
      <c r="AZ19" s="111"/>
      <c r="BA19" s="111"/>
      <c r="BB19" s="111"/>
      <c r="BC19" s="111"/>
      <c r="BD19" s="112"/>
      <c r="BF19" s="331"/>
      <c r="BG19" s="151" t="s">
        <v>62</v>
      </c>
      <c r="BH19" s="140">
        <v>1.0125</v>
      </c>
      <c r="BI19" s="141">
        <v>1</v>
      </c>
      <c r="BJ19" s="141">
        <v>1.0125</v>
      </c>
      <c r="BK19" s="141">
        <v>1.5093167701863353</v>
      </c>
      <c r="BL19" s="152">
        <v>0.22721444411649572</v>
      </c>
      <c r="BM19" s="172">
        <v>4.0238450074515646E-2</v>
      </c>
      <c r="BN19" s="190"/>
      <c r="BO19" s="111"/>
      <c r="BP19" s="111"/>
      <c r="BQ19" s="111"/>
      <c r="BR19" s="111"/>
      <c r="BS19" s="111"/>
      <c r="BT19" s="111"/>
      <c r="BU19" s="112"/>
    </row>
    <row r="20" spans="2:73" ht="38.25" customHeight="1" thickTop="1" thickBot="1">
      <c r="F20" s="212"/>
      <c r="G20" s="40"/>
      <c r="H20" s="40"/>
      <c r="I20" s="40"/>
      <c r="N20" s="113" t="s">
        <v>56</v>
      </c>
      <c r="O20" s="60" t="s">
        <v>57</v>
      </c>
      <c r="P20" s="61" t="s">
        <v>43</v>
      </c>
      <c r="Q20" s="61" t="s">
        <v>58</v>
      </c>
      <c r="R20" s="61" t="s">
        <v>0</v>
      </c>
      <c r="S20" s="61" t="s">
        <v>59</v>
      </c>
      <c r="T20" s="62" t="s">
        <v>73</v>
      </c>
      <c r="U20" s="111"/>
      <c r="V20" s="111"/>
      <c r="W20" s="41" t="s">
        <v>143</v>
      </c>
      <c r="X20" s="41" t="s">
        <v>143</v>
      </c>
      <c r="Y20" s="108" t="s">
        <v>143</v>
      </c>
      <c r="AA20" s="331"/>
      <c r="AB20" s="151" t="s">
        <v>63</v>
      </c>
      <c r="AC20" s="140">
        <v>126.94375000000004</v>
      </c>
      <c r="AD20" s="141">
        <v>39</v>
      </c>
      <c r="AE20" s="141">
        <v>3.2549679487179497</v>
      </c>
      <c r="AF20" s="154"/>
      <c r="AG20" s="154"/>
      <c r="AH20" s="155"/>
      <c r="AI20" s="160"/>
      <c r="AJ20" s="111"/>
      <c r="AK20" s="111"/>
      <c r="AL20" s="111"/>
      <c r="AM20" s="112"/>
      <c r="AO20" s="331"/>
      <c r="AP20" s="151" t="s">
        <v>63</v>
      </c>
      <c r="AQ20" s="140">
        <v>13.806249999999812</v>
      </c>
      <c r="AR20" s="141">
        <v>1</v>
      </c>
      <c r="AS20" s="141">
        <v>13.806249999999812</v>
      </c>
      <c r="AT20" s="141">
        <v>17.913358941527708</v>
      </c>
      <c r="AU20" s="152">
        <v>1.4085825315765442E-4</v>
      </c>
      <c r="AV20" s="172">
        <v>0.32037708484408689</v>
      </c>
      <c r="AW20" s="111"/>
      <c r="AX20" s="111"/>
      <c r="AY20" s="111"/>
      <c r="AZ20" s="111"/>
      <c r="BA20" s="111"/>
      <c r="BB20" s="111"/>
      <c r="BC20" s="111"/>
      <c r="BD20" s="112"/>
      <c r="BF20" s="331"/>
      <c r="BG20" s="151" t="s">
        <v>63</v>
      </c>
      <c r="BH20" s="140">
        <v>1.0125</v>
      </c>
      <c r="BI20" s="141">
        <v>1</v>
      </c>
      <c r="BJ20" s="141">
        <v>1.0125</v>
      </c>
      <c r="BK20" s="141">
        <v>1.5093167701863353</v>
      </c>
      <c r="BL20" s="152">
        <v>0.22721444411649572</v>
      </c>
      <c r="BM20" s="172">
        <v>4.0238450074515646E-2</v>
      </c>
      <c r="BN20" s="190"/>
      <c r="BO20" s="111"/>
      <c r="BP20" s="111"/>
      <c r="BQ20" s="111"/>
      <c r="BR20" s="111"/>
      <c r="BS20" s="111"/>
      <c r="BT20" s="111"/>
      <c r="BU20" s="112"/>
    </row>
    <row r="21" spans="2:73" ht="24.75" thickTop="1">
      <c r="F21" s="212"/>
      <c r="G21" s="212"/>
      <c r="H21" s="212"/>
      <c r="I21" s="212"/>
      <c r="N21" s="114" t="s">
        <v>66</v>
      </c>
      <c r="O21" s="64">
        <v>2820.3124999999995</v>
      </c>
      <c r="P21" s="65">
        <v>1</v>
      </c>
      <c r="Q21" s="66">
        <v>2820.3124999999995</v>
      </c>
      <c r="R21" s="66">
        <v>4488.8743455497379</v>
      </c>
      <c r="S21" s="82">
        <v>4.6413893584602195E-41</v>
      </c>
      <c r="T21" s="67">
        <v>0.99160568703715912</v>
      </c>
      <c r="U21" s="111"/>
      <c r="V21" s="111"/>
      <c r="W21" s="207">
        <f>W5/(W5+W7)</f>
        <v>0.39074960127591718</v>
      </c>
      <c r="X21" s="207">
        <f>X5/(X5+Y5+X7)</f>
        <v>0.351623376623377</v>
      </c>
      <c r="Y21" s="208">
        <f>Y5/(X5+Y5+X7)</f>
        <v>0.42954545454545429</v>
      </c>
      <c r="AA21" s="331" t="s">
        <v>130</v>
      </c>
      <c r="AB21" s="151" t="s">
        <v>60</v>
      </c>
      <c r="AC21" s="140">
        <v>28.056249999999999</v>
      </c>
      <c r="AD21" s="142">
        <v>1</v>
      </c>
      <c r="AE21" s="141">
        <v>28.056250000000045</v>
      </c>
      <c r="AF21" s="141">
        <v>46.18069111052499</v>
      </c>
      <c r="AG21" s="152">
        <v>4.0937912175439387E-8</v>
      </c>
      <c r="AH21" s="153">
        <v>0.54214975845410662</v>
      </c>
      <c r="AI21" s="160"/>
      <c r="AJ21" s="111"/>
      <c r="AK21" s="111"/>
      <c r="AL21" s="111"/>
      <c r="AM21" s="112"/>
      <c r="AO21" s="331" t="s">
        <v>136</v>
      </c>
      <c r="AP21" s="151" t="s">
        <v>60</v>
      </c>
      <c r="AQ21" s="140">
        <v>97.65625</v>
      </c>
      <c r="AR21" s="142">
        <v>1</v>
      </c>
      <c r="AS21" s="141">
        <v>97.656250000000028</v>
      </c>
      <c r="AT21" s="141">
        <v>126.7072129748186</v>
      </c>
      <c r="AU21" s="152">
        <v>1.1515827860895726E-13</v>
      </c>
      <c r="AV21" s="172">
        <v>0.7692875781596179</v>
      </c>
      <c r="AW21" s="111"/>
      <c r="AX21" s="111"/>
      <c r="AY21" s="111"/>
      <c r="AZ21" s="111"/>
      <c r="BA21" s="111"/>
      <c r="BB21" s="111"/>
      <c r="BC21" s="111"/>
      <c r="BD21" s="112"/>
      <c r="BF21" s="331" t="s">
        <v>127</v>
      </c>
      <c r="BG21" s="151" t="s">
        <v>60</v>
      </c>
      <c r="BH21" s="140">
        <v>24.15</v>
      </c>
      <c r="BI21" s="142">
        <v>36</v>
      </c>
      <c r="BJ21" s="152">
        <v>0.67083333333333295</v>
      </c>
      <c r="BK21" s="154"/>
      <c r="BL21" s="154"/>
      <c r="BM21" s="173"/>
      <c r="BN21" s="190"/>
      <c r="BO21" s="111"/>
      <c r="BP21" s="111"/>
      <c r="BQ21" s="111"/>
      <c r="BR21" s="111"/>
      <c r="BS21" s="111"/>
      <c r="BT21" s="111"/>
      <c r="BU21" s="112"/>
    </row>
    <row r="22" spans="2:73" ht="24">
      <c r="F22" s="212"/>
      <c r="G22" s="212"/>
      <c r="H22" s="212"/>
      <c r="I22" s="212"/>
      <c r="N22" s="115" t="s">
        <v>137</v>
      </c>
      <c r="O22" s="69">
        <v>15.312500000000005</v>
      </c>
      <c r="P22" s="72">
        <v>1</v>
      </c>
      <c r="Q22" s="70">
        <v>15.312500000000005</v>
      </c>
      <c r="R22" s="70">
        <v>24.371727748691111</v>
      </c>
      <c r="S22" s="73">
        <v>1.6172259455137557E-5</v>
      </c>
      <c r="T22" s="71">
        <v>0.39074960127591718</v>
      </c>
      <c r="U22" s="111"/>
      <c r="V22" s="111"/>
      <c r="W22" s="226"/>
      <c r="X22" s="226"/>
      <c r="Y22" s="227"/>
      <c r="AA22" s="331"/>
      <c r="AB22" s="151" t="s">
        <v>61</v>
      </c>
      <c r="AC22" s="140">
        <v>28.056250000000045</v>
      </c>
      <c r="AD22" s="141">
        <v>1</v>
      </c>
      <c r="AE22" s="141">
        <v>28.056250000000045</v>
      </c>
      <c r="AF22" s="141">
        <v>46.18069111052499</v>
      </c>
      <c r="AG22" s="152">
        <v>4.0937912175439387E-8</v>
      </c>
      <c r="AH22" s="153">
        <v>0.54214975845410662</v>
      </c>
      <c r="AI22" s="160"/>
      <c r="AJ22" s="111"/>
      <c r="AK22" s="111"/>
      <c r="AL22" s="111"/>
      <c r="AM22" s="112"/>
      <c r="AO22" s="331"/>
      <c r="AP22" s="151" t="s">
        <v>61</v>
      </c>
      <c r="AQ22" s="140">
        <v>97.656250000000028</v>
      </c>
      <c r="AR22" s="141">
        <v>1</v>
      </c>
      <c r="AS22" s="141">
        <v>97.656250000000028</v>
      </c>
      <c r="AT22" s="141">
        <v>126.7072129748186</v>
      </c>
      <c r="AU22" s="152">
        <v>1.1515827860895726E-13</v>
      </c>
      <c r="AV22" s="172">
        <v>0.7692875781596179</v>
      </c>
      <c r="AW22" s="111"/>
      <c r="AX22" s="111"/>
      <c r="AY22" s="111"/>
      <c r="AZ22" s="111"/>
      <c r="BA22" s="111"/>
      <c r="BB22" s="111"/>
      <c r="BC22" s="111"/>
      <c r="BD22" s="112"/>
      <c r="BF22" s="331"/>
      <c r="BG22" s="151" t="s">
        <v>61</v>
      </c>
      <c r="BH22" s="140">
        <v>24.150000000000002</v>
      </c>
      <c r="BI22" s="141">
        <v>36</v>
      </c>
      <c r="BJ22" s="152">
        <v>0.67083333333333339</v>
      </c>
      <c r="BK22" s="154"/>
      <c r="BL22" s="154"/>
      <c r="BM22" s="173"/>
      <c r="BN22" s="136"/>
      <c r="BO22" s="111"/>
      <c r="BP22" s="111"/>
      <c r="BQ22" s="111"/>
      <c r="BR22" s="111"/>
      <c r="BS22" s="111"/>
      <c r="BT22" s="111"/>
      <c r="BU22" s="112"/>
    </row>
    <row r="23" spans="2:73" ht="15.75" thickBot="1">
      <c r="F23" s="212"/>
      <c r="G23" s="212"/>
      <c r="H23" s="212"/>
      <c r="I23" s="212"/>
      <c r="N23" s="116" t="s">
        <v>67</v>
      </c>
      <c r="O23" s="117">
        <v>23.874999999999996</v>
      </c>
      <c r="P23" s="118">
        <v>38</v>
      </c>
      <c r="Q23" s="119">
        <v>0.6282894736842104</v>
      </c>
      <c r="R23" s="120"/>
      <c r="S23" s="120"/>
      <c r="T23" s="121"/>
      <c r="U23" s="122"/>
      <c r="V23" s="122"/>
      <c r="W23" s="122"/>
      <c r="X23" s="122"/>
      <c r="Y23" s="228"/>
      <c r="AA23" s="331"/>
      <c r="AB23" s="151" t="s">
        <v>62</v>
      </c>
      <c r="AC23" s="140">
        <v>28.056250000000045</v>
      </c>
      <c r="AD23" s="141">
        <v>1</v>
      </c>
      <c r="AE23" s="141">
        <v>28.056250000000045</v>
      </c>
      <c r="AF23" s="141">
        <v>46.18069111052499</v>
      </c>
      <c r="AG23" s="152">
        <v>4.0937912175439387E-8</v>
      </c>
      <c r="AH23" s="153">
        <v>0.54214975845410662</v>
      </c>
      <c r="AI23" s="160"/>
      <c r="AJ23" s="111"/>
      <c r="AK23" s="111"/>
      <c r="AL23" s="111"/>
      <c r="AM23" s="112"/>
      <c r="AO23" s="331"/>
      <c r="AP23" s="151" t="s">
        <v>62</v>
      </c>
      <c r="AQ23" s="140">
        <v>97.656250000000028</v>
      </c>
      <c r="AR23" s="141">
        <v>1</v>
      </c>
      <c r="AS23" s="141">
        <v>97.656250000000028</v>
      </c>
      <c r="AT23" s="141">
        <v>126.7072129748186</v>
      </c>
      <c r="AU23" s="152">
        <v>1.1515827860895726E-13</v>
      </c>
      <c r="AV23" s="172">
        <v>0.7692875781596179</v>
      </c>
      <c r="AW23" s="111"/>
      <c r="AX23" s="111"/>
      <c r="AY23" s="111"/>
      <c r="AZ23" s="111"/>
      <c r="BA23" s="111"/>
      <c r="BB23" s="111"/>
      <c r="BC23" s="111"/>
      <c r="BD23" s="112"/>
      <c r="BF23" s="331"/>
      <c r="BG23" s="151" t="s">
        <v>62</v>
      </c>
      <c r="BH23" s="140">
        <v>24.150000000000002</v>
      </c>
      <c r="BI23" s="141">
        <v>36</v>
      </c>
      <c r="BJ23" s="152">
        <v>0.67083333333333339</v>
      </c>
      <c r="BK23" s="154"/>
      <c r="BL23" s="154"/>
      <c r="BM23" s="173"/>
      <c r="BN23" s="190"/>
      <c r="BO23" s="111"/>
      <c r="BP23" s="111"/>
      <c r="BQ23" s="111"/>
      <c r="BR23" s="111"/>
      <c r="BS23" s="111"/>
      <c r="BT23" s="111"/>
      <c r="BU23" s="112"/>
    </row>
    <row r="24" spans="2:73" ht="15.75" thickBot="1">
      <c r="F24" s="212"/>
      <c r="G24" s="212"/>
      <c r="H24" s="212"/>
      <c r="I24" s="212"/>
      <c r="AA24" s="331"/>
      <c r="AB24" s="151" t="s">
        <v>63</v>
      </c>
      <c r="AC24" s="140">
        <v>28.056249999999999</v>
      </c>
      <c r="AD24" s="141">
        <v>1</v>
      </c>
      <c r="AE24" s="141">
        <v>28.056250000000045</v>
      </c>
      <c r="AF24" s="141">
        <v>46.18069111052499</v>
      </c>
      <c r="AG24" s="152">
        <v>4.0937912175439387E-8</v>
      </c>
      <c r="AH24" s="153">
        <v>0.54214975845410662</v>
      </c>
      <c r="AI24" s="160"/>
      <c r="AJ24" s="111"/>
      <c r="AK24" s="111"/>
      <c r="AL24" s="111"/>
      <c r="AM24" s="112"/>
      <c r="AO24" s="331"/>
      <c r="AP24" s="151" t="s">
        <v>63</v>
      </c>
      <c r="AQ24" s="140">
        <v>97.656250000000028</v>
      </c>
      <c r="AR24" s="141">
        <v>1</v>
      </c>
      <c r="AS24" s="141">
        <v>97.656250000000028</v>
      </c>
      <c r="AT24" s="141">
        <v>126.7072129748186</v>
      </c>
      <c r="AU24" s="152">
        <v>1.1515827860895726E-13</v>
      </c>
      <c r="AV24" s="172">
        <v>0.7692875781596179</v>
      </c>
      <c r="AW24" s="111"/>
      <c r="AX24" s="111"/>
      <c r="AY24" s="111"/>
      <c r="AZ24" s="111"/>
      <c r="BA24" s="111"/>
      <c r="BB24" s="111"/>
      <c r="BC24" s="111"/>
      <c r="BD24" s="112"/>
      <c r="BF24" s="346"/>
      <c r="BG24" s="174" t="s">
        <v>63</v>
      </c>
      <c r="BH24" s="165">
        <v>24.150000000000002</v>
      </c>
      <c r="BI24" s="175">
        <v>36</v>
      </c>
      <c r="BJ24" s="167">
        <v>0.67083333333333339</v>
      </c>
      <c r="BK24" s="168"/>
      <c r="BL24" s="168"/>
      <c r="BM24" s="169"/>
      <c r="BN24" s="190"/>
      <c r="BO24" s="111"/>
      <c r="BP24" s="111"/>
      <c r="BQ24" s="111"/>
      <c r="BR24" s="111"/>
      <c r="BS24" s="111"/>
      <c r="BT24" s="111"/>
      <c r="BU24" s="112"/>
    </row>
    <row r="25" spans="2:73" ht="24.75" thickBot="1">
      <c r="F25" s="212"/>
      <c r="G25" s="212"/>
      <c r="H25" s="212"/>
      <c r="I25" s="212"/>
      <c r="X25" s="212"/>
      <c r="AA25" s="331" t="s">
        <v>131</v>
      </c>
      <c r="AB25" s="151" t="s">
        <v>60</v>
      </c>
      <c r="AC25" s="140">
        <v>23.693750000000001</v>
      </c>
      <c r="AD25" s="142">
        <v>39</v>
      </c>
      <c r="AE25" s="152">
        <v>0.60753205128205101</v>
      </c>
      <c r="AF25" s="154"/>
      <c r="AG25" s="154"/>
      <c r="AH25" s="155"/>
      <c r="AI25" s="160"/>
      <c r="AJ25" s="111"/>
      <c r="AK25" s="111"/>
      <c r="AL25" s="111"/>
      <c r="AM25" s="112"/>
      <c r="AO25" s="331" t="s">
        <v>129</v>
      </c>
      <c r="AP25" s="151" t="s">
        <v>60</v>
      </c>
      <c r="AQ25" s="140">
        <v>29.287500000000001</v>
      </c>
      <c r="AR25" s="142">
        <v>38</v>
      </c>
      <c r="AS25" s="152">
        <v>0.77072368421052695</v>
      </c>
      <c r="AT25" s="154"/>
      <c r="AU25" s="154"/>
      <c r="AV25" s="173"/>
      <c r="AW25" s="111"/>
      <c r="AX25" s="111"/>
      <c r="AY25" s="111"/>
      <c r="AZ25" s="111"/>
      <c r="BA25" s="111"/>
      <c r="BB25" s="111"/>
      <c r="BC25" s="111"/>
      <c r="BD25" s="112"/>
      <c r="BF25" s="110"/>
      <c r="BG25" s="111"/>
      <c r="BH25" s="111"/>
      <c r="BI25" s="111"/>
      <c r="BJ25" s="111"/>
      <c r="BK25" s="111"/>
      <c r="BL25" s="111"/>
      <c r="BM25" s="111"/>
      <c r="BN25" s="111"/>
      <c r="BO25" s="111"/>
      <c r="BP25" s="111"/>
      <c r="BQ25" s="111"/>
      <c r="BR25" s="111"/>
      <c r="BS25" s="111"/>
      <c r="BT25" s="111"/>
      <c r="BU25" s="112"/>
    </row>
    <row r="26" spans="2:73" ht="24">
      <c r="G26" s="216"/>
      <c r="H26" s="216"/>
      <c r="AA26" s="331"/>
      <c r="AB26" s="151" t="s">
        <v>61</v>
      </c>
      <c r="AC26" s="140">
        <v>23.693750000000005</v>
      </c>
      <c r="AD26" s="141">
        <v>39</v>
      </c>
      <c r="AE26" s="152">
        <v>0.60753205128205101</v>
      </c>
      <c r="AF26" s="154"/>
      <c r="AG26" s="154"/>
      <c r="AH26" s="155"/>
      <c r="AI26" s="160"/>
      <c r="AJ26" s="111"/>
      <c r="AK26" s="111"/>
      <c r="AL26" s="111"/>
      <c r="AM26" s="112"/>
      <c r="AO26" s="331"/>
      <c r="AP26" s="151" t="s">
        <v>61</v>
      </c>
      <c r="AQ26" s="140">
        <v>29.287500000000009</v>
      </c>
      <c r="AR26" s="141">
        <v>38</v>
      </c>
      <c r="AS26" s="152">
        <v>0.77072368421052651</v>
      </c>
      <c r="AT26" s="154"/>
      <c r="AU26" s="154"/>
      <c r="AV26" s="173"/>
      <c r="AW26" s="111"/>
      <c r="AX26" s="111"/>
      <c r="AY26" s="111"/>
      <c r="AZ26" s="111"/>
      <c r="BA26" s="111"/>
      <c r="BB26" s="111"/>
      <c r="BC26" s="111"/>
      <c r="BD26" s="112"/>
      <c r="BF26" s="328" t="s">
        <v>64</v>
      </c>
      <c r="BG26" s="329"/>
      <c r="BH26" s="329"/>
      <c r="BI26" s="329"/>
      <c r="BJ26" s="329"/>
      <c r="BK26" s="329"/>
      <c r="BL26" s="330"/>
      <c r="BM26" s="111"/>
      <c r="BN26" s="111"/>
      <c r="BO26" s="111"/>
      <c r="BP26" s="111"/>
      <c r="BQ26" s="111"/>
      <c r="BR26" s="111"/>
      <c r="BS26" s="111"/>
      <c r="BT26" s="111"/>
      <c r="BU26" s="112"/>
    </row>
    <row r="27" spans="2:73" ht="15.75" thickBot="1">
      <c r="G27" s="216"/>
      <c r="H27" s="216"/>
      <c r="AA27" s="331"/>
      <c r="AB27" s="151" t="s">
        <v>62</v>
      </c>
      <c r="AC27" s="140">
        <v>23.693750000000005</v>
      </c>
      <c r="AD27" s="141">
        <v>39</v>
      </c>
      <c r="AE27" s="152">
        <v>0.60753205128205146</v>
      </c>
      <c r="AF27" s="154"/>
      <c r="AG27" s="154"/>
      <c r="AH27" s="155"/>
      <c r="AI27" s="160"/>
      <c r="AJ27" s="111"/>
      <c r="AK27" s="111"/>
      <c r="AL27" s="111"/>
      <c r="AM27" s="112"/>
      <c r="AO27" s="331"/>
      <c r="AP27" s="151" t="s">
        <v>62</v>
      </c>
      <c r="AQ27" s="140">
        <v>29.287500000000009</v>
      </c>
      <c r="AR27" s="141">
        <v>38</v>
      </c>
      <c r="AS27" s="152">
        <v>0.77072368421052651</v>
      </c>
      <c r="AT27" s="154"/>
      <c r="AU27" s="154"/>
      <c r="AV27" s="173"/>
      <c r="AW27" s="111"/>
      <c r="AX27" s="111"/>
      <c r="AY27" s="111"/>
      <c r="AZ27" s="111"/>
      <c r="BA27" s="111"/>
      <c r="BB27" s="111"/>
      <c r="BC27" s="111"/>
      <c r="BD27" s="112"/>
      <c r="BF27" s="331" t="s">
        <v>65</v>
      </c>
      <c r="BG27" s="332"/>
      <c r="BH27" s="332"/>
      <c r="BI27" s="332"/>
      <c r="BJ27" s="332"/>
      <c r="BK27" s="332"/>
      <c r="BL27" s="333"/>
      <c r="BM27" s="111"/>
      <c r="BN27" s="111"/>
      <c r="BO27" s="111"/>
      <c r="BP27" s="111"/>
      <c r="BQ27" s="111"/>
      <c r="BR27" s="111"/>
      <c r="BS27" s="111"/>
      <c r="BT27" s="111"/>
      <c r="BU27" s="112"/>
    </row>
    <row r="28" spans="2:73" ht="26.25" thickTop="1" thickBot="1">
      <c r="G28" s="216"/>
      <c r="H28" s="216"/>
      <c r="AA28" s="338"/>
      <c r="AB28" s="156" t="s">
        <v>63</v>
      </c>
      <c r="AC28" s="143">
        <v>23.693750000000005</v>
      </c>
      <c r="AD28" s="144">
        <v>39</v>
      </c>
      <c r="AE28" s="157">
        <v>0.60753205128205146</v>
      </c>
      <c r="AF28" s="158"/>
      <c r="AG28" s="158"/>
      <c r="AH28" s="159"/>
      <c r="AI28" s="160"/>
      <c r="AJ28" s="111"/>
      <c r="AK28" s="111"/>
      <c r="AL28" s="111"/>
      <c r="AM28" s="112"/>
      <c r="AO28" s="331"/>
      <c r="AP28" s="151" t="s">
        <v>63</v>
      </c>
      <c r="AQ28" s="140">
        <v>29.287500000000009</v>
      </c>
      <c r="AR28" s="141">
        <v>38</v>
      </c>
      <c r="AS28" s="152">
        <v>0.77072368421052651</v>
      </c>
      <c r="AT28" s="154"/>
      <c r="AU28" s="154"/>
      <c r="AV28" s="173"/>
      <c r="AW28" s="111"/>
      <c r="AX28" s="111"/>
      <c r="AY28" s="111"/>
      <c r="AZ28" s="111"/>
      <c r="BA28" s="111"/>
      <c r="BB28" s="111"/>
      <c r="BC28" s="111"/>
      <c r="BD28" s="112"/>
      <c r="BF28" s="334" t="s">
        <v>56</v>
      </c>
      <c r="BG28" s="145" t="s">
        <v>57</v>
      </c>
      <c r="BH28" s="146" t="s">
        <v>43</v>
      </c>
      <c r="BI28" s="146" t="s">
        <v>58</v>
      </c>
      <c r="BJ28" s="146" t="s">
        <v>0</v>
      </c>
      <c r="BK28" s="146" t="s">
        <v>59</v>
      </c>
      <c r="BL28" s="161" t="s">
        <v>73</v>
      </c>
      <c r="BM28" s="111"/>
      <c r="BN28" s="111"/>
      <c r="BO28" s="111"/>
      <c r="BP28" s="111"/>
      <c r="BQ28" s="111"/>
      <c r="BR28" s="111"/>
      <c r="BS28" s="111"/>
      <c r="BT28" s="111"/>
      <c r="BU28" s="112"/>
    </row>
    <row r="29" spans="2:73" ht="25.5" thickTop="1" thickBot="1">
      <c r="AA29" s="110"/>
      <c r="AB29" s="111"/>
      <c r="AC29" s="111"/>
      <c r="AD29" s="111"/>
      <c r="AE29" s="111"/>
      <c r="AF29" s="111"/>
      <c r="AG29" s="111"/>
      <c r="AH29" s="111"/>
      <c r="AI29" s="111"/>
      <c r="AJ29" s="111"/>
      <c r="AK29" s="111"/>
      <c r="AL29" s="111"/>
      <c r="AM29" s="112"/>
      <c r="AO29" s="331" t="s">
        <v>130</v>
      </c>
      <c r="AP29" s="151" t="s">
        <v>60</v>
      </c>
      <c r="AQ29" s="140">
        <v>28.056250000000301</v>
      </c>
      <c r="AR29" s="142">
        <v>1</v>
      </c>
      <c r="AS29" s="141">
        <v>28.056250000000272</v>
      </c>
      <c r="AT29" s="141">
        <v>45.008443271768236</v>
      </c>
      <c r="AU29" s="152">
        <v>6.1083255733091363E-8</v>
      </c>
      <c r="AV29" s="172">
        <v>0.54221524338688476</v>
      </c>
      <c r="AW29" s="111"/>
      <c r="AX29" s="111"/>
      <c r="AY29" s="111"/>
      <c r="AZ29" s="111"/>
      <c r="BA29" s="111"/>
      <c r="BB29" s="111"/>
      <c r="BC29" s="111"/>
      <c r="BD29" s="112"/>
      <c r="BF29" s="162" t="s">
        <v>66</v>
      </c>
      <c r="BG29" s="137">
        <v>2820.3124999999995</v>
      </c>
      <c r="BH29" s="139">
        <v>1</v>
      </c>
      <c r="BI29" s="138">
        <v>2820.3124999999995</v>
      </c>
      <c r="BJ29" s="138">
        <v>4668.1034482758614</v>
      </c>
      <c r="BK29" s="149">
        <v>1.0745208097165816E-39</v>
      </c>
      <c r="BL29" s="163">
        <v>0.99234710707452778</v>
      </c>
      <c r="BM29" s="111"/>
      <c r="BN29" s="111"/>
      <c r="BO29" s="111"/>
      <c r="BP29" s="111"/>
      <c r="BQ29" s="111"/>
      <c r="BR29" s="111"/>
      <c r="BS29" s="111"/>
      <c r="BT29" s="111"/>
      <c r="BU29" s="112"/>
    </row>
    <row r="30" spans="2:73" ht="24">
      <c r="AA30" s="328" t="s">
        <v>64</v>
      </c>
      <c r="AB30" s="329"/>
      <c r="AC30" s="329"/>
      <c r="AD30" s="329"/>
      <c r="AE30" s="329"/>
      <c r="AF30" s="329"/>
      <c r="AG30" s="330"/>
      <c r="AH30" s="111"/>
      <c r="AI30" s="111"/>
      <c r="AJ30" s="111"/>
      <c r="AK30" s="111"/>
      <c r="AL30" s="111"/>
      <c r="AM30" s="112"/>
      <c r="AO30" s="331"/>
      <c r="AP30" s="151" t="s">
        <v>61</v>
      </c>
      <c r="AQ30" s="140">
        <v>28.056250000000272</v>
      </c>
      <c r="AR30" s="141">
        <v>1</v>
      </c>
      <c r="AS30" s="141">
        <v>28.056250000000272</v>
      </c>
      <c r="AT30" s="141">
        <v>45.008443271768236</v>
      </c>
      <c r="AU30" s="152">
        <v>6.1083255733091363E-8</v>
      </c>
      <c r="AV30" s="172">
        <v>0.54221524338688476</v>
      </c>
      <c r="AW30" s="111"/>
      <c r="AX30" s="111"/>
      <c r="AY30" s="111"/>
      <c r="AZ30" s="111"/>
      <c r="BA30" s="111"/>
      <c r="BB30" s="111"/>
      <c r="BC30" s="111"/>
      <c r="BD30" s="112"/>
      <c r="BF30" s="188" t="s">
        <v>138</v>
      </c>
      <c r="BG30" s="140">
        <v>15.3125</v>
      </c>
      <c r="BH30" s="142">
        <v>1</v>
      </c>
      <c r="BI30" s="141">
        <v>15.312500000000005</v>
      </c>
      <c r="BJ30" s="141">
        <v>25.344827586206904</v>
      </c>
      <c r="BK30" s="152">
        <v>1.3525672554974073E-5</v>
      </c>
      <c r="BL30" s="172">
        <v>0.41315345699831374</v>
      </c>
      <c r="BM30" s="111"/>
      <c r="BN30" s="111"/>
      <c r="BO30" s="111"/>
      <c r="BP30" s="111"/>
      <c r="BQ30" s="111"/>
      <c r="BR30" s="111"/>
      <c r="BS30" s="111"/>
      <c r="BT30" s="111"/>
      <c r="BU30" s="112"/>
    </row>
    <row r="31" spans="2:73" ht="15.75" thickBot="1">
      <c r="AA31" s="331" t="s">
        <v>65</v>
      </c>
      <c r="AB31" s="332"/>
      <c r="AC31" s="332"/>
      <c r="AD31" s="332"/>
      <c r="AE31" s="332"/>
      <c r="AF31" s="332"/>
      <c r="AG31" s="333"/>
      <c r="AH31" s="111"/>
      <c r="AI31" s="111"/>
      <c r="AJ31" s="111"/>
      <c r="AK31" s="111"/>
      <c r="AL31" s="111"/>
      <c r="AM31" s="112"/>
      <c r="AO31" s="331"/>
      <c r="AP31" s="151" t="s">
        <v>62</v>
      </c>
      <c r="AQ31" s="140">
        <v>28.056250000000272</v>
      </c>
      <c r="AR31" s="141">
        <v>1</v>
      </c>
      <c r="AS31" s="141">
        <v>28.056250000000272</v>
      </c>
      <c r="AT31" s="141">
        <v>45.008443271768236</v>
      </c>
      <c r="AU31" s="152">
        <v>6.1083255733091363E-8</v>
      </c>
      <c r="AV31" s="172">
        <v>0.54221524338688476</v>
      </c>
      <c r="AW31" s="111"/>
      <c r="AX31" s="111"/>
      <c r="AY31" s="111"/>
      <c r="AZ31" s="111"/>
      <c r="BA31" s="111"/>
      <c r="BB31" s="111"/>
      <c r="BC31" s="111"/>
      <c r="BD31" s="112"/>
      <c r="BF31" s="188" t="s">
        <v>139</v>
      </c>
      <c r="BG31" s="171">
        <v>1.2500000000000001E-2</v>
      </c>
      <c r="BH31" s="142">
        <v>1</v>
      </c>
      <c r="BI31" s="152">
        <v>1.2499999999999985E-2</v>
      </c>
      <c r="BJ31" s="152">
        <v>2.0689655172413769E-2</v>
      </c>
      <c r="BK31" s="152">
        <v>0.88642979237029995</v>
      </c>
      <c r="BL31" s="172">
        <v>5.7438253877082073E-4</v>
      </c>
      <c r="BM31" s="111"/>
      <c r="BN31" s="111"/>
      <c r="BO31" s="111"/>
      <c r="BP31" s="111"/>
      <c r="BQ31" s="111"/>
      <c r="BR31" s="111"/>
      <c r="BS31" s="111"/>
      <c r="BT31" s="111"/>
      <c r="BU31" s="112"/>
    </row>
    <row r="32" spans="2:73" ht="37.5" thickTop="1" thickBot="1">
      <c r="AA32" s="334" t="s">
        <v>56</v>
      </c>
      <c r="AB32" s="145" t="s">
        <v>57</v>
      </c>
      <c r="AC32" s="146" t="s">
        <v>43</v>
      </c>
      <c r="AD32" s="146" t="s">
        <v>58</v>
      </c>
      <c r="AE32" s="146" t="s">
        <v>0</v>
      </c>
      <c r="AF32" s="146" t="s">
        <v>59</v>
      </c>
      <c r="AG32" s="161" t="s">
        <v>73</v>
      </c>
      <c r="AH32" s="111"/>
      <c r="AI32" s="111"/>
      <c r="AJ32" s="111"/>
      <c r="AK32" s="111"/>
      <c r="AL32" s="111"/>
      <c r="AM32" s="112"/>
      <c r="AO32" s="331"/>
      <c r="AP32" s="151" t="s">
        <v>63</v>
      </c>
      <c r="AQ32" s="140">
        <v>28.056250000000272</v>
      </c>
      <c r="AR32" s="141">
        <v>1</v>
      </c>
      <c r="AS32" s="141">
        <v>28.056250000000272</v>
      </c>
      <c r="AT32" s="141">
        <v>45.008443271768236</v>
      </c>
      <c r="AU32" s="152">
        <v>6.1083255733091363E-8</v>
      </c>
      <c r="AV32" s="172">
        <v>0.54221524338688476</v>
      </c>
      <c r="AW32" s="111"/>
      <c r="AX32" s="111"/>
      <c r="AY32" s="111"/>
      <c r="AZ32" s="111"/>
      <c r="BA32" s="111"/>
      <c r="BB32" s="111"/>
      <c r="BC32" s="111"/>
      <c r="BD32" s="112"/>
      <c r="BF32" s="188" t="s">
        <v>140</v>
      </c>
      <c r="BG32" s="140">
        <v>2.1124999999999998</v>
      </c>
      <c r="BH32" s="142">
        <v>1</v>
      </c>
      <c r="BI32" s="141">
        <v>2.1124999999999998</v>
      </c>
      <c r="BJ32" s="141">
        <v>3.4965517241379307</v>
      </c>
      <c r="BK32" s="152">
        <v>6.9646315446477786E-2</v>
      </c>
      <c r="BL32" s="172">
        <v>8.8528025144054473E-2</v>
      </c>
      <c r="BM32" s="111"/>
      <c r="BN32" s="111"/>
      <c r="BO32" s="111"/>
      <c r="BP32" s="111"/>
      <c r="BQ32" s="111"/>
      <c r="BR32" s="111"/>
      <c r="BS32" s="111"/>
      <c r="BT32" s="111"/>
      <c r="BU32" s="112"/>
    </row>
    <row r="33" spans="27:73" ht="25.5" thickTop="1" thickBot="1">
      <c r="AA33" s="162" t="s">
        <v>66</v>
      </c>
      <c r="AB33" s="137">
        <v>7439.2562500000022</v>
      </c>
      <c r="AC33" s="139">
        <v>1</v>
      </c>
      <c r="AD33" s="138">
        <v>7439.2562500000022</v>
      </c>
      <c r="AE33" s="138">
        <v>10552.616276426461</v>
      </c>
      <c r="AF33" s="149">
        <v>4.3992862387599963E-49</v>
      </c>
      <c r="AG33" s="163">
        <v>0.99631784243479427</v>
      </c>
      <c r="AH33" s="111"/>
      <c r="AI33" s="111"/>
      <c r="AJ33" s="111"/>
      <c r="AK33" s="111"/>
      <c r="AL33" s="111"/>
      <c r="AM33" s="112"/>
      <c r="AO33" s="331" t="s">
        <v>141</v>
      </c>
      <c r="AP33" s="151" t="s">
        <v>60</v>
      </c>
      <c r="AQ33" s="171">
        <v>6.2500000000020898E-3</v>
      </c>
      <c r="AR33" s="142">
        <v>1</v>
      </c>
      <c r="AS33" s="152">
        <v>6.2500000000020898E-3</v>
      </c>
      <c r="AT33" s="152">
        <v>1.0026385224277757E-2</v>
      </c>
      <c r="AU33" s="152">
        <v>0.92076608391417658</v>
      </c>
      <c r="AV33" s="172">
        <v>2.63782643102172E-4</v>
      </c>
      <c r="AW33" s="111"/>
      <c r="AX33" s="111"/>
      <c r="AY33" s="111"/>
      <c r="AZ33" s="111"/>
      <c r="BA33" s="111"/>
      <c r="BB33" s="111"/>
      <c r="BC33" s="111"/>
      <c r="BD33" s="112"/>
      <c r="BF33" s="164" t="s">
        <v>67</v>
      </c>
      <c r="BG33" s="165">
        <v>21.75</v>
      </c>
      <c r="BH33" s="166">
        <v>36</v>
      </c>
      <c r="BI33" s="167">
        <v>0.60416666666666696</v>
      </c>
      <c r="BJ33" s="168"/>
      <c r="BK33" s="168"/>
      <c r="BL33" s="169"/>
      <c r="BM33" s="122"/>
      <c r="BN33" s="122"/>
      <c r="BO33" s="122"/>
      <c r="BP33" s="122"/>
      <c r="BQ33" s="122"/>
      <c r="BR33" s="122"/>
      <c r="BS33" s="122"/>
      <c r="BT33" s="122"/>
      <c r="BU33" s="123"/>
    </row>
    <row r="34" spans="27:73" ht="24.75" thickBot="1">
      <c r="AA34" s="164" t="s">
        <v>67</v>
      </c>
      <c r="AB34" s="165">
        <v>27.493749999999999</v>
      </c>
      <c r="AC34" s="166">
        <v>39</v>
      </c>
      <c r="AD34" s="167">
        <v>0.70496794871794888</v>
      </c>
      <c r="AE34" s="168"/>
      <c r="AF34" s="168"/>
      <c r="AG34" s="169"/>
      <c r="AH34" s="122"/>
      <c r="AI34" s="122"/>
      <c r="AJ34" s="122"/>
      <c r="AK34" s="122"/>
      <c r="AL34" s="122"/>
      <c r="AM34" s="123"/>
      <c r="AO34" s="331"/>
      <c r="AP34" s="151" t="s">
        <v>61</v>
      </c>
      <c r="AQ34" s="171">
        <v>6.2500000000020898E-3</v>
      </c>
      <c r="AR34" s="141">
        <v>1</v>
      </c>
      <c r="AS34" s="152">
        <v>6.2500000000020898E-3</v>
      </c>
      <c r="AT34" s="152">
        <v>1.0026385224277757E-2</v>
      </c>
      <c r="AU34" s="152">
        <v>0.92076608391417658</v>
      </c>
      <c r="AV34" s="172">
        <v>2.63782643102172E-4</v>
      </c>
      <c r="AW34" s="111"/>
      <c r="AX34" s="111"/>
      <c r="AY34" s="111"/>
      <c r="AZ34" s="111"/>
      <c r="BA34" s="111"/>
      <c r="BB34" s="111"/>
      <c r="BC34" s="111"/>
      <c r="BD34" s="112"/>
    </row>
    <row r="35" spans="27:73">
      <c r="AO35" s="331"/>
      <c r="AP35" s="151" t="s">
        <v>62</v>
      </c>
      <c r="AQ35" s="171">
        <v>6.2500000000020898E-3</v>
      </c>
      <c r="AR35" s="141">
        <v>1</v>
      </c>
      <c r="AS35" s="152">
        <v>6.2500000000020898E-3</v>
      </c>
      <c r="AT35" s="152">
        <v>1.0026385224277757E-2</v>
      </c>
      <c r="AU35" s="152">
        <v>0.92076608391417658</v>
      </c>
      <c r="AV35" s="172">
        <v>2.63782643102172E-4</v>
      </c>
      <c r="AW35" s="111"/>
      <c r="AX35" s="111"/>
      <c r="AY35" s="111"/>
      <c r="AZ35" s="111"/>
      <c r="BA35" s="111"/>
      <c r="BB35" s="111"/>
      <c r="BC35" s="111"/>
      <c r="BD35" s="112"/>
    </row>
    <row r="36" spans="27:73">
      <c r="AO36" s="331"/>
      <c r="AP36" s="151" t="s">
        <v>63</v>
      </c>
      <c r="AQ36" s="171">
        <v>6.2500000000020898E-3</v>
      </c>
      <c r="AR36" s="141">
        <v>1</v>
      </c>
      <c r="AS36" s="152">
        <v>6.2500000000020898E-3</v>
      </c>
      <c r="AT36" s="152">
        <v>1.0026385224277757E-2</v>
      </c>
      <c r="AU36" s="152">
        <v>0.92076608391417658</v>
      </c>
      <c r="AV36" s="172">
        <v>2.63782643102172E-4</v>
      </c>
      <c r="AW36" s="111"/>
      <c r="AX36" s="111"/>
      <c r="AY36" s="111"/>
      <c r="AZ36" s="111"/>
      <c r="BA36" s="111"/>
      <c r="BB36" s="111"/>
      <c r="BC36" s="111"/>
      <c r="BD36" s="112"/>
    </row>
    <row r="37" spans="27:73" ht="24">
      <c r="AO37" s="331" t="s">
        <v>131</v>
      </c>
      <c r="AP37" s="151" t="s">
        <v>60</v>
      </c>
      <c r="AQ37" s="140">
        <v>23.6875</v>
      </c>
      <c r="AR37" s="142">
        <v>38</v>
      </c>
      <c r="AS37" s="152">
        <v>0.62335526315789502</v>
      </c>
      <c r="AT37" s="154"/>
      <c r="AU37" s="154"/>
      <c r="AV37" s="173"/>
      <c r="AW37" s="111"/>
      <c r="AX37" s="111"/>
      <c r="AY37" s="111"/>
      <c r="AZ37" s="111"/>
      <c r="BA37" s="111"/>
      <c r="BB37" s="111"/>
      <c r="BC37" s="111"/>
      <c r="BD37" s="112"/>
    </row>
    <row r="38" spans="27:73" ht="24">
      <c r="AO38" s="331"/>
      <c r="AP38" s="151" t="s">
        <v>61</v>
      </c>
      <c r="AQ38" s="140">
        <v>23.687500000000007</v>
      </c>
      <c r="AR38" s="141">
        <v>38</v>
      </c>
      <c r="AS38" s="152">
        <v>0.62335526315789491</v>
      </c>
      <c r="AT38" s="154"/>
      <c r="AU38" s="154"/>
      <c r="AV38" s="173"/>
      <c r="AW38" s="111"/>
      <c r="AX38" s="111"/>
      <c r="AY38" s="111"/>
      <c r="AZ38" s="111"/>
      <c r="BA38" s="111"/>
      <c r="BB38" s="111"/>
      <c r="BC38" s="111"/>
      <c r="BD38" s="112"/>
    </row>
    <row r="39" spans="27:73">
      <c r="AO39" s="331"/>
      <c r="AP39" s="151" t="s">
        <v>62</v>
      </c>
      <c r="AQ39" s="140">
        <v>23.687500000000007</v>
      </c>
      <c r="AR39" s="141">
        <v>38</v>
      </c>
      <c r="AS39" s="152">
        <v>0.62335526315789491</v>
      </c>
      <c r="AT39" s="154"/>
      <c r="AU39" s="154"/>
      <c r="AV39" s="173"/>
      <c r="AW39" s="111"/>
      <c r="AX39" s="111"/>
      <c r="AY39" s="111"/>
      <c r="AZ39" s="111"/>
      <c r="BA39" s="111"/>
      <c r="BB39" s="111"/>
      <c r="BC39" s="111"/>
      <c r="BD39" s="112"/>
    </row>
    <row r="40" spans="27:73" ht="15.75" thickBot="1">
      <c r="AO40" s="346"/>
      <c r="AP40" s="174" t="s">
        <v>63</v>
      </c>
      <c r="AQ40" s="165">
        <v>23.687500000000007</v>
      </c>
      <c r="AR40" s="175">
        <v>38</v>
      </c>
      <c r="AS40" s="167">
        <v>0.62335526315789491</v>
      </c>
      <c r="AT40" s="168"/>
      <c r="AU40" s="168"/>
      <c r="AV40" s="169"/>
      <c r="AW40" s="111"/>
      <c r="AX40" s="111"/>
      <c r="AY40" s="111"/>
      <c r="AZ40" s="111"/>
      <c r="BA40" s="111"/>
      <c r="BB40" s="111"/>
      <c r="BC40" s="111"/>
      <c r="BD40" s="112"/>
    </row>
    <row r="41" spans="27:73">
      <c r="AO41" s="110"/>
      <c r="AP41" s="111"/>
      <c r="AQ41" s="111"/>
      <c r="AR41" s="111"/>
      <c r="AS41" s="111"/>
      <c r="AT41" s="111"/>
      <c r="AU41" s="111"/>
      <c r="AV41" s="111"/>
      <c r="AW41" s="111"/>
      <c r="AX41" s="111"/>
      <c r="AY41" s="111"/>
      <c r="AZ41" s="111"/>
      <c r="BA41" s="111"/>
      <c r="BB41" s="111"/>
      <c r="BC41" s="111"/>
      <c r="BD41" s="112"/>
    </row>
    <row r="42" spans="27:73">
      <c r="AO42" s="339" t="s">
        <v>64</v>
      </c>
      <c r="AP42" s="340"/>
      <c r="AQ42" s="340"/>
      <c r="AR42" s="340"/>
      <c r="AS42" s="340"/>
      <c r="AT42" s="340"/>
      <c r="AU42" s="340"/>
      <c r="AV42" s="111"/>
      <c r="AW42" s="111"/>
      <c r="AX42" s="111"/>
      <c r="AY42" s="111"/>
      <c r="AZ42" s="111"/>
      <c r="BA42" s="111"/>
      <c r="BB42" s="111"/>
      <c r="BC42" s="111"/>
      <c r="BD42" s="112"/>
    </row>
    <row r="43" spans="27:73" ht="15.75" thickBot="1">
      <c r="AO43" s="331" t="s">
        <v>65</v>
      </c>
      <c r="AP43" s="332"/>
      <c r="AQ43" s="332"/>
      <c r="AR43" s="332"/>
      <c r="AS43" s="332"/>
      <c r="AT43" s="332"/>
      <c r="AU43" s="332"/>
      <c r="AV43" s="111"/>
      <c r="AW43" s="111"/>
      <c r="AX43" s="111"/>
      <c r="AY43" s="111"/>
      <c r="AZ43" s="111"/>
      <c r="BA43" s="111"/>
      <c r="BB43" s="111"/>
      <c r="BC43" s="111"/>
      <c r="BD43" s="112"/>
    </row>
    <row r="44" spans="27:73" ht="26.25" thickTop="1" thickBot="1">
      <c r="AO44" s="334" t="s">
        <v>56</v>
      </c>
      <c r="AP44" s="145" t="s">
        <v>57</v>
      </c>
      <c r="AQ44" s="146" t="s">
        <v>43</v>
      </c>
      <c r="AR44" s="146" t="s">
        <v>58</v>
      </c>
      <c r="AS44" s="146" t="s">
        <v>0</v>
      </c>
      <c r="AT44" s="146" t="s">
        <v>59</v>
      </c>
      <c r="AU44" s="147" t="s">
        <v>73</v>
      </c>
      <c r="AV44" s="111"/>
      <c r="AW44" s="111"/>
      <c r="AX44" s="111"/>
      <c r="AY44" s="111"/>
      <c r="AZ44" s="111"/>
      <c r="BA44" s="111"/>
      <c r="BB44" s="111"/>
      <c r="BC44" s="111"/>
      <c r="BD44" s="112"/>
    </row>
    <row r="45" spans="27:73" ht="15.75" thickTop="1">
      <c r="AO45" s="162" t="s">
        <v>66</v>
      </c>
      <c r="AP45" s="137">
        <v>7439.2562500000022</v>
      </c>
      <c r="AQ45" s="139">
        <v>1</v>
      </c>
      <c r="AR45" s="138">
        <v>7439.2562500000022</v>
      </c>
      <c r="AS45" s="138">
        <v>13156.101803374057</v>
      </c>
      <c r="AT45" s="149">
        <v>6.8937875004272808E-50</v>
      </c>
      <c r="AU45" s="150">
        <v>0.99711992520852899</v>
      </c>
      <c r="AV45" s="111"/>
      <c r="AW45" s="111"/>
      <c r="AX45" s="111"/>
      <c r="AY45" s="111"/>
      <c r="AZ45" s="111"/>
      <c r="BA45" s="111"/>
      <c r="BB45" s="111"/>
      <c r="BC45" s="111"/>
      <c r="BD45" s="112"/>
    </row>
    <row r="46" spans="27:73">
      <c r="AO46" s="188" t="s">
        <v>137</v>
      </c>
      <c r="AP46" s="140">
        <v>6.0062499999999996</v>
      </c>
      <c r="AQ46" s="142">
        <v>1</v>
      </c>
      <c r="AR46" s="141">
        <v>6.0062499999999996</v>
      </c>
      <c r="AS46" s="141">
        <v>10.621873182082613</v>
      </c>
      <c r="AT46" s="152">
        <v>2.3592986277611036E-3</v>
      </c>
      <c r="AU46" s="153">
        <v>0.21845874062286894</v>
      </c>
      <c r="AV46" s="111"/>
      <c r="AW46" s="111"/>
      <c r="AX46" s="111"/>
      <c r="AY46" s="111"/>
      <c r="AZ46" s="111"/>
      <c r="BA46" s="111"/>
      <c r="BB46" s="111"/>
      <c r="BC46" s="111"/>
      <c r="BD46" s="112"/>
    </row>
    <row r="47" spans="27:73" ht="15.75" thickBot="1">
      <c r="AO47" s="164" t="s">
        <v>67</v>
      </c>
      <c r="AP47" s="165">
        <v>21.487500000000001</v>
      </c>
      <c r="AQ47" s="166">
        <v>38</v>
      </c>
      <c r="AR47" s="167">
        <v>0.56546052631579002</v>
      </c>
      <c r="AS47" s="168"/>
      <c r="AT47" s="168"/>
      <c r="AU47" s="189"/>
      <c r="AV47" s="122"/>
      <c r="AW47" s="122"/>
      <c r="AX47" s="122"/>
      <c r="AY47" s="122"/>
      <c r="AZ47" s="122"/>
      <c r="BA47" s="122"/>
      <c r="BB47" s="122"/>
      <c r="BC47" s="122"/>
      <c r="BD47" s="123"/>
    </row>
  </sheetData>
  <mergeCells count="88">
    <mergeCell ref="BR10:BU10"/>
    <mergeCell ref="BR11:BU11"/>
    <mergeCell ref="BR6:BU6"/>
    <mergeCell ref="BR7:BU7"/>
    <mergeCell ref="BO6:BQ6"/>
    <mergeCell ref="BO7:BQ7"/>
    <mergeCell ref="BO10:BQ10"/>
    <mergeCell ref="BO11:BQ11"/>
    <mergeCell ref="BF13:BF16"/>
    <mergeCell ref="BF17:BF20"/>
    <mergeCell ref="BF21:BF24"/>
    <mergeCell ref="BF26:BL26"/>
    <mergeCell ref="BF27:BL27"/>
    <mergeCell ref="AY11:AZ11"/>
    <mergeCell ref="BA10:BB10"/>
    <mergeCell ref="BA11:BB11"/>
    <mergeCell ref="BF1:BU1"/>
    <mergeCell ref="BF2:BM2"/>
    <mergeCell ref="BF3:BM3"/>
    <mergeCell ref="BF4:BG4"/>
    <mergeCell ref="BF5:BF8"/>
    <mergeCell ref="BF9:BF12"/>
    <mergeCell ref="AO1:BD1"/>
    <mergeCell ref="BA6:BB6"/>
    <mergeCell ref="BA7:BB7"/>
    <mergeCell ref="AY6:AZ6"/>
    <mergeCell ref="AY7:AZ7"/>
    <mergeCell ref="BC6:BD6"/>
    <mergeCell ref="BO2:BU2"/>
    <mergeCell ref="AO33:AO36"/>
    <mergeCell ref="AO37:AO40"/>
    <mergeCell ref="AO42:AU42"/>
    <mergeCell ref="AO43:AU43"/>
    <mergeCell ref="BF28"/>
    <mergeCell ref="AO44"/>
    <mergeCell ref="AX2:BD2"/>
    <mergeCell ref="BC10:BD10"/>
    <mergeCell ref="BC11:BD11"/>
    <mergeCell ref="AY10:AZ10"/>
    <mergeCell ref="AO9:AO12"/>
    <mergeCell ref="AO13:AO16"/>
    <mergeCell ref="AO17:AO20"/>
    <mergeCell ref="AO21:AO24"/>
    <mergeCell ref="AO25:AO28"/>
    <mergeCell ref="AO29:AO32"/>
    <mergeCell ref="AO2:AV2"/>
    <mergeCell ref="AO3:AV3"/>
    <mergeCell ref="AO4:AP4"/>
    <mergeCell ref="AO5:AO8"/>
    <mergeCell ref="BC7:BD7"/>
    <mergeCell ref="AA30:AG30"/>
    <mergeCell ref="AA31:AG31"/>
    <mergeCell ref="AA32"/>
    <mergeCell ref="AJ2:AM2"/>
    <mergeCell ref="AA1:AM1"/>
    <mergeCell ref="AA13:AA16"/>
    <mergeCell ref="AA17:AA20"/>
    <mergeCell ref="AA21:AA24"/>
    <mergeCell ref="AA25:AA28"/>
    <mergeCell ref="AA2:AH2"/>
    <mergeCell ref="AA3:AH3"/>
    <mergeCell ref="AA4:AB4"/>
    <mergeCell ref="AA5:AA8"/>
    <mergeCell ref="AA9:AA12"/>
    <mergeCell ref="N18:T18"/>
    <mergeCell ref="N19:T19"/>
    <mergeCell ref="X6:Y6"/>
    <mergeCell ref="X7:Y7"/>
    <mergeCell ref="N9:N12"/>
    <mergeCell ref="X10:Y10"/>
    <mergeCell ref="X11:Y11"/>
    <mergeCell ref="N13:N16"/>
    <mergeCell ref="B5:B8"/>
    <mergeCell ref="B9:B12"/>
    <mergeCell ref="B14:H14"/>
    <mergeCell ref="B15:H15"/>
    <mergeCell ref="N1:Y1"/>
    <mergeCell ref="N2:U2"/>
    <mergeCell ref="W2:Y2"/>
    <mergeCell ref="N3:U3"/>
    <mergeCell ref="N4:O4"/>
    <mergeCell ref="N5:N8"/>
    <mergeCell ref="B1:L1"/>
    <mergeCell ref="B2:I2"/>
    <mergeCell ref="K2:L2"/>
    <mergeCell ref="B3:I3"/>
    <mergeCell ref="K3:L3"/>
    <mergeCell ref="B4:C4"/>
  </mergeCells>
  <pageMargins left="0.7" right="0.7" top="0.75" bottom="0.75" header="0.3" footer="0.3"/>
  <pageSetup paperSize="9" orientation="portrait" verticalDpi="300" r:id="rId1"/>
  <ignoredErrors>
    <ignoredError sqref="AZ13:BB13 AZ17:BA17 BC13 BC17" formula="1"/>
  </ignoredError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FileFormat xmlns="ad6050de-b204-4cd9-b492-5bc34f5a8a79">XLSX</FileFormat>
    <DocumentId xmlns="ad6050de-b204-4cd9-b492-5bc34f5a8a79">Data Sheet 1.XLSX</DocumentId>
    <IsDeleted xmlns="ad6050de-b204-4cd9-b492-5bc34f5a8a79">false</IsDeleted>
    <Checked_x0020_Out_x0020_To xmlns="ad6050de-b204-4cd9-b492-5bc34f5a8a79">
      <UserInfo>
        <DisplayName/>
        <AccountId xsi:nil="true"/>
        <AccountType/>
      </UserInfo>
    </Checked_x0020_Out_x0020_To>
    <DocumentType xmlns="ad6050de-b204-4cd9-b492-5bc34f5a8a79">Data Sheet</DocumentType>
    <TitleName xmlns="ad6050de-b204-4cd9-b492-5bc34f5a8a79">Data Sheet 1.XLSX</TitleName>
    <StageName xmlns="ad6050de-b204-4cd9-b492-5bc34f5a8a79">Upload</StageNam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545540C5CC05F49B9F102AC9006ABC0" ma:contentTypeVersion="7" ma:contentTypeDescription="Create a new document." ma:contentTypeScope="" ma:versionID="13dd8d8b02aecb40adc89552bf514269">
  <xsd:schema xmlns:xsd="http://www.w3.org/2001/XMLSchema" xmlns:p="http://schemas.microsoft.com/office/2006/metadata/properties" xmlns:ns2="ad6050de-b204-4cd9-b492-5bc34f5a8a79" targetNamespace="http://schemas.microsoft.com/office/2006/metadata/properties" ma:root="true" ma:fieldsID="ba31fb450d54352de63754597d7a3f68" ns2:_="">
    <xsd:import namespace="ad6050de-b204-4cd9-b492-5bc34f5a8a79"/>
    <xsd:element name="properties">
      <xsd:complexType>
        <xsd:sequence>
          <xsd:element name="documentManagement">
            <xsd:complexType>
              <xsd:all>
                <xsd:element ref="ns2:DocumentType" minOccurs="0"/>
                <xsd:element ref="ns2:FileFormat" minOccurs="0"/>
                <xsd:element ref="ns2:DocumentId" minOccurs="0"/>
                <xsd:element ref="ns2:TitleName" minOccurs="0"/>
                <xsd:element ref="ns2:StageName" minOccurs="0"/>
                <xsd:element ref="ns2:IsDeleted" minOccurs="0"/>
                <xsd:element ref="ns2:Checked_x0020_Out_x0020_To" minOccurs="0"/>
              </xsd:all>
            </xsd:complexType>
          </xsd:element>
        </xsd:sequence>
      </xsd:complexType>
    </xsd:element>
  </xsd:schema>
  <xsd:schema xmlns:xsd="http://www.w3.org/2001/XMLSchema" xmlns:dms="http://schemas.microsoft.com/office/2006/documentManagement/types" targetNamespace="ad6050de-b204-4cd9-b492-5bc34f5a8a79" elementFormDefault="qualified">
    <xsd:import namespace="http://schemas.microsoft.com/office/2006/documentManagement/types"/>
    <xsd:element name="DocumentType" ma:index="8" nillable="true" ma:displayName="DocumentType" ma:internalName="DocumentType">
      <xsd:simpleType>
        <xsd:restriction base="dms:Text"/>
      </xsd:simpleType>
    </xsd:element>
    <xsd:element name="FileFormat" ma:index="9" nillable="true" ma:displayName="FileFormat" ma:internalName="FileFormat">
      <xsd:simpleType>
        <xsd:restriction base="dms:Text"/>
      </xsd:simpleType>
    </xsd:element>
    <xsd:element name="DocumentId" ma:index="10" nillable="true" ma:displayName="DocumentId" ma:internalName="DocumentId">
      <xsd:simpleType>
        <xsd:restriction base="dms:Text"/>
      </xsd:simpleType>
    </xsd:element>
    <xsd:element name="TitleName" ma:index="11" nillable="true" ma:displayName="TitleName" ma:internalName="TitleName">
      <xsd:simpleType>
        <xsd:restriction base="dms:Text"/>
      </xsd:simpleType>
    </xsd:element>
    <xsd:element name="StageName" ma:index="12" nillable="true" ma:displayName="StageName" ma:internalName="StageName">
      <xsd:simpleType>
        <xsd:restriction base="dms:Text"/>
      </xsd:simpleType>
    </xsd:element>
    <xsd:element name="IsDeleted" ma:index="13" nillable="true" ma:displayName="IsDeleted" ma:default="0" ma:internalName="IsDeleted">
      <xsd:simpleType>
        <xsd:restriction base="dms:Boolean"/>
      </xsd:simpleType>
    </xsd:element>
    <xsd:element name="Checked_x0020_Out_x0020_To" ma:index="14" nillable="true" ma:displayName="Checked Out To" ma:list="UserInfo" ma:internalName="Checked_x0020_Out_x0020_To">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FA849663-E906-47CB-8B3F-0EB266235A31}">
  <ds:schemaRefs>
    <ds:schemaRef ds:uri="http://schemas.microsoft.com/sharepoint/v3/contenttype/forms"/>
  </ds:schemaRefs>
</ds:datastoreItem>
</file>

<file path=customXml/itemProps2.xml><?xml version="1.0" encoding="utf-8"?>
<ds:datastoreItem xmlns:ds="http://schemas.openxmlformats.org/officeDocument/2006/customXml" ds:itemID="{0B0567D5-BD80-4677-8E75-D32F05137619}">
  <ds:schemaRefs>
    <ds:schemaRef ds:uri="http://purl.org/dc/elements/1.1/"/>
    <ds:schemaRef ds:uri="http://schemas.microsoft.com/office/2006/metadata/properties"/>
    <ds:schemaRef ds:uri="ad6050de-b204-4cd9-b492-5bc34f5a8a79"/>
    <ds:schemaRef ds:uri="http://purl.org/dc/terms/"/>
    <ds:schemaRef ds:uri="http://schemas.openxmlformats.org/package/2006/metadata/core-properties"/>
    <ds:schemaRef ds:uri="http://schemas.microsoft.com/office/2006/documentManagement/types"/>
    <ds:schemaRef ds:uri="http://www.w3.org/XML/1998/namespace"/>
    <ds:schemaRef ds:uri="http://purl.org/dc/dcmitype/"/>
  </ds:schemaRefs>
</ds:datastoreItem>
</file>

<file path=customXml/itemProps3.xml><?xml version="1.0" encoding="utf-8"?>
<ds:datastoreItem xmlns:ds="http://schemas.openxmlformats.org/officeDocument/2006/customXml" ds:itemID="{252732D7-A548-4B39-842C-4C878D1E1A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d6050de-b204-4cd9-b492-5bc34f5a8a79"/>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Effect Size Tree</vt:lpstr>
      <vt:lpstr>Generalized Eta Square</vt:lpstr>
    </vt:vector>
  </TitlesOfParts>
  <Company>Technische Universiteit Eindhoven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Lakens</dc:creator>
  <cp:lastModifiedBy>chris</cp:lastModifiedBy>
  <dcterms:created xsi:type="dcterms:W3CDTF">2013-05-09T12:54:42Z</dcterms:created>
  <dcterms:modified xsi:type="dcterms:W3CDTF">2020-01-25T09:48:54Z</dcterms:modified>
</cp:coreProperties>
</file>