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shee\Documents\Coursera - 4 week\Video02-05\"/>
    </mc:Choice>
  </mc:AlternateContent>
  <bookViews>
    <workbookView xWindow="120" yWindow="135" windowWidth="15075" windowHeight="8730" activeTab="1"/>
  </bookViews>
  <sheets>
    <sheet name="Journal Entries" sheetId="5" r:id="rId1"/>
    <sheet name="T-accounts" sheetId="6" r:id="rId2"/>
    <sheet name="Trial Balances" sheetId="8" r:id="rId3"/>
    <sheet name="Income Statement" sheetId="3" r:id="rId4"/>
    <sheet name="Balance Sheet" sheetId="2" r:id="rId5"/>
  </sheets>
  <externalReferences>
    <externalReference r:id="rId6"/>
  </externalReferences>
  <definedNames>
    <definedName name="OLE_LINK1" localSheetId="0">'Journal Entries'!#REF!</definedName>
  </definedNames>
  <calcPr calcId="152511"/>
</workbook>
</file>

<file path=xl/calcChain.xml><?xml version="1.0" encoding="utf-8"?>
<calcChain xmlns="http://schemas.openxmlformats.org/spreadsheetml/2006/main">
  <c r="A37" i="6" l="1"/>
  <c r="E105" i="5" l="1"/>
  <c r="E104" i="5"/>
  <c r="E103" i="5"/>
  <c r="E102" i="5"/>
  <c r="E101" i="5"/>
  <c r="D96" i="5" s="1"/>
  <c r="E100" i="5"/>
  <c r="E99" i="5"/>
  <c r="E98" i="5"/>
  <c r="E97" i="5"/>
  <c r="D93" i="5"/>
  <c r="D92" i="5"/>
  <c r="E94" i="5" s="1"/>
  <c r="D91" i="5"/>
  <c r="C15" i="8" l="1"/>
  <c r="C30" i="8"/>
  <c r="E38" i="8"/>
  <c r="E39" i="8"/>
  <c r="J43" i="6"/>
  <c r="J45" i="6" s="1"/>
  <c r="F71" i="6"/>
  <c r="F73" i="6" s="1"/>
  <c r="G74" i="6" s="1"/>
  <c r="F57" i="6"/>
  <c r="F59" i="6" s="1"/>
  <c r="G60" i="6" s="1"/>
  <c r="F50" i="6"/>
  <c r="F52" i="6" s="1"/>
  <c r="F43" i="6"/>
  <c r="B34" i="8" s="1"/>
  <c r="B71" i="6"/>
  <c r="B73" i="6" s="1"/>
  <c r="B64" i="6"/>
  <c r="B32" i="8" s="1"/>
  <c r="C43" i="6"/>
  <c r="C45" i="6" s="1"/>
  <c r="C50" i="6"/>
  <c r="C28" i="8" s="1"/>
  <c r="C51" i="6"/>
  <c r="C57" i="6"/>
  <c r="F30" i="8" s="1"/>
  <c r="J32" i="6"/>
  <c r="B17" i="6"/>
  <c r="B19" i="6" s="1"/>
  <c r="B2" i="6"/>
  <c r="B3" i="6"/>
  <c r="B5" i="6"/>
  <c r="C2" i="6"/>
  <c r="C4" i="6"/>
  <c r="C5" i="6"/>
  <c r="C6" i="6"/>
  <c r="C7" i="6"/>
  <c r="C8" i="6"/>
  <c r="C9" i="6"/>
  <c r="C10" i="6"/>
  <c r="C11" i="6"/>
  <c r="C12" i="6"/>
  <c r="I12" i="6"/>
  <c r="D57" i="6"/>
  <c r="B27" i="6"/>
  <c r="B29" i="6" s="1"/>
  <c r="A27" i="6"/>
  <c r="E50" i="6"/>
  <c r="C37" i="6"/>
  <c r="F11" i="8" s="1"/>
  <c r="D37" i="6"/>
  <c r="E71" i="6"/>
  <c r="G23" i="6"/>
  <c r="F16" i="8" s="1"/>
  <c r="H23" i="6"/>
  <c r="E64" i="6"/>
  <c r="G18" i="6"/>
  <c r="H18" i="6"/>
  <c r="E57" i="6"/>
  <c r="G17" i="6"/>
  <c r="H17" i="6"/>
  <c r="J2" i="6"/>
  <c r="K4" i="6" s="1"/>
  <c r="I2" i="6"/>
  <c r="D10" i="6"/>
  <c r="F27" i="6"/>
  <c r="E27" i="6"/>
  <c r="D9" i="6"/>
  <c r="I32" i="6"/>
  <c r="K2" i="6"/>
  <c r="L2" i="6"/>
  <c r="D8" i="6"/>
  <c r="B22" i="6"/>
  <c r="B8" i="8" s="1"/>
  <c r="A22" i="6"/>
  <c r="G27" i="6"/>
  <c r="H27" i="6"/>
  <c r="B32" i="6"/>
  <c r="A32" i="6"/>
  <c r="E15" i="5"/>
  <c r="C3" i="6" s="1"/>
  <c r="D50" i="5"/>
  <c r="B4" i="6" s="1"/>
  <c r="A6" i="5"/>
  <c r="D73" i="5"/>
  <c r="E37" i="8" s="1"/>
  <c r="D88" i="5"/>
  <c r="J50" i="6" s="1"/>
  <c r="J52" i="6" s="1"/>
  <c r="F12" i="6"/>
  <c r="F14" i="6" s="1"/>
  <c r="E4" i="5"/>
  <c r="K27" i="6"/>
  <c r="K29" i="6" s="1"/>
  <c r="K22" i="6"/>
  <c r="K24" i="6" s="1"/>
  <c r="C24" i="8" s="1"/>
  <c r="G32" i="6"/>
  <c r="F19" i="8" s="1"/>
  <c r="K7" i="6"/>
  <c r="F21" i="8" s="1"/>
  <c r="G28" i="6"/>
  <c r="K12" i="6"/>
  <c r="C22" i="8" s="1"/>
  <c r="J12" i="6"/>
  <c r="E22" i="8" s="1"/>
  <c r="F7" i="6"/>
  <c r="F8" i="6"/>
  <c r="F2" i="6"/>
  <c r="F4" i="6" s="1"/>
  <c r="F22" i="6"/>
  <c r="B16" i="8" s="1"/>
  <c r="B37" i="6"/>
  <c r="B11" i="8" s="1"/>
  <c r="B33" i="6"/>
  <c r="C32" i="6"/>
  <c r="E35" i="8"/>
  <c r="E36" i="8"/>
  <c r="F28" i="8"/>
  <c r="L7" i="6"/>
  <c r="I50" i="6"/>
  <c r="D51" i="6"/>
  <c r="I43" i="6"/>
  <c r="H32" i="6"/>
  <c r="D12" i="6"/>
  <c r="A71" i="6"/>
  <c r="D32" i="6"/>
  <c r="A64" i="6"/>
  <c r="D43" i="6"/>
  <c r="A5" i="6"/>
  <c r="H28" i="6"/>
  <c r="D11" i="6"/>
  <c r="A33" i="6"/>
  <c r="A17" i="6"/>
  <c r="A4" i="6"/>
  <c r="D50" i="6"/>
  <c r="A3" i="6"/>
  <c r="L12" i="6"/>
  <c r="D7" i="6"/>
  <c r="D6" i="6"/>
  <c r="E22" i="6"/>
  <c r="D5" i="6"/>
  <c r="E12" i="6"/>
  <c r="D4" i="6"/>
  <c r="E8" i="6"/>
  <c r="E7" i="6"/>
  <c r="D3" i="6"/>
  <c r="L17" i="6"/>
  <c r="E2" i="6"/>
  <c r="D2" i="6"/>
  <c r="E43" i="6"/>
  <c r="L27" i="6"/>
  <c r="L22" i="6"/>
  <c r="A2" i="6"/>
  <c r="E14" i="5" l="1"/>
  <c r="K17" i="6" s="1"/>
  <c r="K19" i="6" s="1"/>
  <c r="G19" i="6"/>
  <c r="B17" i="2" s="1"/>
  <c r="F9" i="6"/>
  <c r="H13" i="8" s="1"/>
  <c r="G29" i="6"/>
  <c r="B25" i="2" s="1"/>
  <c r="B66" i="6"/>
  <c r="C67" i="6" s="1"/>
  <c r="H32" i="8" s="1"/>
  <c r="L32" i="8" s="1"/>
  <c r="B34" i="6"/>
  <c r="B39" i="6"/>
  <c r="N11" i="8" s="1"/>
  <c r="K14" i="6"/>
  <c r="G34" i="6"/>
  <c r="B26" i="2" s="1"/>
  <c r="C59" i="6"/>
  <c r="B60" i="6" s="1"/>
  <c r="B25" i="3" s="1"/>
  <c r="C52" i="6"/>
  <c r="B53" i="6" s="1"/>
  <c r="C54" i="6" s="1"/>
  <c r="F45" i="6"/>
  <c r="G46" i="6" s="1"/>
  <c r="H34" i="8" s="1"/>
  <c r="L34" i="8" s="1"/>
  <c r="B35" i="2"/>
  <c r="C25" i="8"/>
  <c r="O25" i="8"/>
  <c r="I25" i="8"/>
  <c r="B13" i="3"/>
  <c r="B68" i="6"/>
  <c r="C74" i="6"/>
  <c r="B75" i="6" s="1"/>
  <c r="H36" i="8"/>
  <c r="L36" i="8" s="1"/>
  <c r="B21" i="3"/>
  <c r="F61" i="6"/>
  <c r="H38" i="8"/>
  <c r="B12" i="3"/>
  <c r="F75" i="6"/>
  <c r="K46" i="6"/>
  <c r="J47" i="6" s="1"/>
  <c r="B14" i="6"/>
  <c r="B14" i="2"/>
  <c r="B12" i="8"/>
  <c r="N12" i="8"/>
  <c r="H12" i="8"/>
  <c r="B13" i="8"/>
  <c r="K53" i="6"/>
  <c r="J54" i="6" s="1"/>
  <c r="B10" i="2"/>
  <c r="B10" i="8"/>
  <c r="N10" i="8"/>
  <c r="H10" i="8"/>
  <c r="I23" i="8"/>
  <c r="B31" i="2"/>
  <c r="O23" i="8"/>
  <c r="N14" i="8"/>
  <c r="H14" i="8"/>
  <c r="B16" i="2"/>
  <c r="B14" i="8"/>
  <c r="B9" i="2"/>
  <c r="H9" i="8"/>
  <c r="N9" i="8"/>
  <c r="B7" i="8"/>
  <c r="H7" i="8"/>
  <c r="B7" i="2"/>
  <c r="N7" i="8"/>
  <c r="C29" i="8"/>
  <c r="B46" i="6"/>
  <c r="G53" i="6"/>
  <c r="F54" i="6" s="1"/>
  <c r="G41" i="5"/>
  <c r="F64" i="6"/>
  <c r="F66" i="6" s="1"/>
  <c r="E40" i="8"/>
  <c r="B33" i="8"/>
  <c r="B26" i="8"/>
  <c r="C23" i="8"/>
  <c r="C18" i="8"/>
  <c r="H26" i="8"/>
  <c r="B28" i="2"/>
  <c r="B11" i="2"/>
  <c r="B34" i="2"/>
  <c r="B24" i="6"/>
  <c r="I24" i="8"/>
  <c r="F24" i="6"/>
  <c r="K9" i="6"/>
  <c r="O24" i="8"/>
  <c r="E9" i="8"/>
  <c r="I15" i="8"/>
  <c r="F47" i="6" l="1"/>
  <c r="B19" i="3"/>
  <c r="O18" i="8"/>
  <c r="O15" i="8"/>
  <c r="I18" i="8"/>
  <c r="F15" i="8"/>
  <c r="F41" i="8" s="1"/>
  <c r="I30" i="8"/>
  <c r="K30" i="8" s="1"/>
  <c r="E41" i="8"/>
  <c r="I19" i="8"/>
  <c r="B15" i="2"/>
  <c r="B18" i="2" s="1"/>
  <c r="C61" i="6"/>
  <c r="N13" i="8"/>
  <c r="H11" i="8"/>
  <c r="O19" i="8"/>
  <c r="O22" i="8"/>
  <c r="I22" i="8"/>
  <c r="H16" i="8"/>
  <c r="B20" i="2"/>
  <c r="N16" i="8"/>
  <c r="G67" i="6"/>
  <c r="F68" i="6" s="1"/>
  <c r="B6" i="2"/>
  <c r="N6" i="8"/>
  <c r="H6" i="8"/>
  <c r="B6" i="8"/>
  <c r="B38" i="8"/>
  <c r="L38" i="8"/>
  <c r="I21" i="8"/>
  <c r="B27" i="2"/>
  <c r="B29" i="2" s="1"/>
  <c r="B32" i="2" s="1"/>
  <c r="O21" i="8"/>
  <c r="B8" i="2"/>
  <c r="H8" i="8"/>
  <c r="N8" i="8"/>
  <c r="B20" i="3"/>
  <c r="H35" i="8"/>
  <c r="L35" i="8" s="1"/>
  <c r="I29" i="8"/>
  <c r="K29" i="8" s="1"/>
  <c r="B7" i="3"/>
  <c r="B6" i="3"/>
  <c r="I28" i="8"/>
  <c r="K28" i="8" s="1"/>
  <c r="H40" i="8"/>
  <c r="B29" i="3"/>
  <c r="B26" i="3"/>
  <c r="H39" i="8"/>
  <c r="B18" i="3"/>
  <c r="H33" i="8"/>
  <c r="L33" i="8" s="1"/>
  <c r="C41" i="8"/>
  <c r="C47" i="6"/>
  <c r="B8" i="3" l="1"/>
  <c r="B12" i="2"/>
  <c r="B22" i="2" s="1"/>
  <c r="I41" i="8"/>
  <c r="L39" i="8"/>
  <c r="B39" i="8"/>
  <c r="B40" i="8"/>
  <c r="L40" i="8"/>
  <c r="K41" i="8"/>
  <c r="J33" i="6"/>
  <c r="B11" i="3"/>
  <c r="B14" i="3" s="1"/>
  <c r="B15" i="3" s="1"/>
  <c r="H37" i="8"/>
  <c r="H41" i="8" s="1"/>
  <c r="B22" i="3"/>
  <c r="K32" i="6"/>
  <c r="B23" i="3" l="1"/>
  <c r="B27" i="3" s="1"/>
  <c r="B30" i="3" s="1"/>
  <c r="K34" i="6"/>
  <c r="O26" i="8" s="1"/>
  <c r="O41" i="8" s="1"/>
  <c r="J34" i="6"/>
  <c r="L37" i="8"/>
  <c r="L26" i="8" s="1"/>
  <c r="L41" i="8" s="1"/>
  <c r="B37" i="8"/>
  <c r="B41" i="8" s="1"/>
  <c r="B36" i="2" l="1"/>
  <c r="B37" i="2" s="1"/>
  <c r="B39" i="2" s="1"/>
  <c r="N26" i="8"/>
  <c r="N41" i="8" s="1"/>
</calcChain>
</file>

<file path=xl/sharedStrings.xml><?xml version="1.0" encoding="utf-8"?>
<sst xmlns="http://schemas.openxmlformats.org/spreadsheetml/2006/main" count="239" uniqueCount="175">
  <si>
    <t xml:space="preserve">Income Statement </t>
  </si>
  <si>
    <t>Assets</t>
  </si>
  <si>
    <t>Cash</t>
  </si>
  <si>
    <t>Accounts Receivable</t>
  </si>
  <si>
    <t>Prepaid Advertising</t>
  </si>
  <si>
    <t xml:space="preserve">  Total Current Assets</t>
  </si>
  <si>
    <t>Land</t>
  </si>
  <si>
    <t xml:space="preserve">  Less Accumulated Depreciation</t>
  </si>
  <si>
    <t>Net Income</t>
  </si>
  <si>
    <t>Total Assets</t>
  </si>
  <si>
    <t>Liabilities and Shareholders' Equity</t>
  </si>
  <si>
    <t>Accounts Payable</t>
  </si>
  <si>
    <t xml:space="preserve">   Total Current Liabilities</t>
  </si>
  <si>
    <t>Mortgage Payable</t>
  </si>
  <si>
    <t>Total Liabilities</t>
  </si>
  <si>
    <t>Common Stock</t>
  </si>
  <si>
    <t>Retained Earnings</t>
  </si>
  <si>
    <t>Total Liabilities and Shareholders' Equity</t>
  </si>
  <si>
    <t>Cash (A)</t>
  </si>
  <si>
    <t>Sales (R)</t>
  </si>
  <si>
    <t>Acm. Depreciation (XA)</t>
  </si>
  <si>
    <t xml:space="preserve">Accounts Receivable (A) </t>
  </si>
  <si>
    <t>Accounts Payable (L)</t>
  </si>
  <si>
    <t>Cost of Goods Sold (E)</t>
  </si>
  <si>
    <t>Interest Expense (E)</t>
  </si>
  <si>
    <t>Common Stock (SE)</t>
  </si>
  <si>
    <t>Income Tax Exp. (E)</t>
  </si>
  <si>
    <t>Retained Earnings (SE)</t>
  </si>
  <si>
    <t>Additional Paid-in-Capital (SE)</t>
  </si>
  <si>
    <t>Legal Fee Exp. (E)</t>
  </si>
  <si>
    <t>Land (A)</t>
  </si>
  <si>
    <t>Buildings (A)</t>
  </si>
  <si>
    <t>Mortgage Payable (L)</t>
  </si>
  <si>
    <t xml:space="preserve"> Prepaid Advertising (A) </t>
  </si>
  <si>
    <t xml:space="preserve">Notes Receivable (A) </t>
  </si>
  <si>
    <t>Unearned Rental Revenue (L)</t>
  </si>
  <si>
    <t>Rental Revenue (R)</t>
  </si>
  <si>
    <t>Inventory (A)</t>
  </si>
  <si>
    <t>Salary&amp; Wages Exp. (E)</t>
  </si>
  <si>
    <t>Advertising Exp. (E)</t>
  </si>
  <si>
    <t>Interest Revenue (R)</t>
  </si>
  <si>
    <t>(C1)</t>
  </si>
  <si>
    <t>(C2)</t>
  </si>
  <si>
    <t>Balance Sheet</t>
  </si>
  <si>
    <t>Inventory</t>
  </si>
  <si>
    <t>Notes Receivable</t>
  </si>
  <si>
    <t>Buildings</t>
  </si>
  <si>
    <t>Unearned Rental Revenue</t>
  </si>
  <si>
    <t>Additional Paid-in-Capital</t>
  </si>
  <si>
    <t>Revenues:</t>
  </si>
  <si>
    <t xml:space="preserve">  Rental Revenue</t>
  </si>
  <si>
    <t xml:space="preserve">  Sales</t>
  </si>
  <si>
    <t>Total Revenue</t>
  </si>
  <si>
    <t>Cost of Revenues:</t>
  </si>
  <si>
    <t xml:space="preserve">  Cost of Goods Sold</t>
  </si>
  <si>
    <t>Total Costs of Revenue</t>
  </si>
  <si>
    <t>Gross Profit</t>
  </si>
  <si>
    <t>Selling, General, and Administative Expenses:</t>
  </si>
  <si>
    <t xml:space="preserve">  Salaries and Wages</t>
  </si>
  <si>
    <t xml:space="preserve">  Legal Fees</t>
  </si>
  <si>
    <t xml:space="preserve">  Advertising</t>
  </si>
  <si>
    <t>Total SG&amp;A Expenses</t>
  </si>
  <si>
    <t>Operating Income</t>
  </si>
  <si>
    <t>Interest Revenue</t>
  </si>
  <si>
    <t>Interest Expense</t>
  </si>
  <si>
    <t>Pre-tax income</t>
  </si>
  <si>
    <t>Income Tax Expense</t>
  </si>
  <si>
    <t>Trial Balances</t>
  </si>
  <si>
    <t>Debit</t>
  </si>
  <si>
    <t>Credit</t>
  </si>
  <si>
    <t>Adjustments</t>
  </si>
  <si>
    <t>Adjusted Balances</t>
  </si>
  <si>
    <t>Unadjusted Balances</t>
  </si>
  <si>
    <t>Accumulated Depreciation</t>
  </si>
  <si>
    <t>Rental Revenue</t>
  </si>
  <si>
    <t>Sales</t>
  </si>
  <si>
    <t>Cost of Goods Sold</t>
  </si>
  <si>
    <t>Legal Fees Expense</t>
  </si>
  <si>
    <t>Salaries and Wages Expense</t>
  </si>
  <si>
    <t>Advertising  Expense</t>
  </si>
  <si>
    <t>Closing Entries</t>
  </si>
  <si>
    <t>Post-Closing Balances</t>
  </si>
  <si>
    <t>(120,000/2) * 1/2</t>
  </si>
  <si>
    <t>No.</t>
  </si>
  <si>
    <t>Date</t>
  </si>
  <si>
    <t>Accounts</t>
  </si>
  <si>
    <t>Debits</t>
  </si>
  <si>
    <t>Credits</t>
  </si>
  <si>
    <t xml:space="preserve">  a loan to Park personally, not to the business</t>
  </si>
  <si>
    <t>Interest Payable</t>
  </si>
  <si>
    <t>Interest Payable (L)</t>
  </si>
  <si>
    <t>Income Taxes Payable (L)</t>
  </si>
  <si>
    <t>Income Taxes Payable</t>
  </si>
  <si>
    <t>No entry for employment contracts: work must be performed</t>
  </si>
  <si>
    <t xml:space="preserve">  or cash paid before entry is recorded</t>
  </si>
  <si>
    <t>(25,000 * 0.10)</t>
  </si>
  <si>
    <t>(240 * 500)</t>
  </si>
  <si>
    <t>(52,000+33,000-10,000)/25 *1/2</t>
  </si>
  <si>
    <t xml:space="preserve">Park's loan of $50,000 not recorded by Pathfinder because it is </t>
  </si>
  <si>
    <t>Software (A)</t>
  </si>
  <si>
    <t>Dividends Payable (L)</t>
  </si>
  <si>
    <t>Bldg. Depreciation Exp. (E)</t>
  </si>
  <si>
    <t>Software Amortization (E)</t>
  </si>
  <si>
    <t>Software</t>
  </si>
  <si>
    <t>Dividends Payable</t>
  </si>
  <si>
    <t>Bldg. Depreciation Exp.</t>
  </si>
  <si>
    <t>Software Amortization</t>
  </si>
  <si>
    <t>Net Property, Plant, &amp; Equipment</t>
  </si>
  <si>
    <t xml:space="preserve">  Software Amortization</t>
  </si>
  <si>
    <t xml:space="preserve">  Bldg. Depreciation</t>
  </si>
  <si>
    <t xml:space="preserve">Interest Receivable (A) </t>
  </si>
  <si>
    <t>Interest Receivable</t>
  </si>
  <si>
    <t>Dr. Cash (+A)</t>
  </si>
  <si>
    <t xml:space="preserve">    Cr. Common Stock (+SE)</t>
  </si>
  <si>
    <t xml:space="preserve">    Cr. Additional Paid-in Capital (+SE)</t>
  </si>
  <si>
    <t xml:space="preserve">    Cr. Cash (-A)</t>
  </si>
  <si>
    <t>Dr. Building (+A)</t>
  </si>
  <si>
    <t>Dr. Land (+A)</t>
  </si>
  <si>
    <t>Dr. Inventory (+A)</t>
  </si>
  <si>
    <t>Dr. Software (+A)</t>
  </si>
  <si>
    <t>Dr. Prepaid Advertising (+A)</t>
  </si>
  <si>
    <t>Dr. Notes Receivable (+A)</t>
  </si>
  <si>
    <t>Dr. Accounts Receivable (+A)</t>
  </si>
  <si>
    <t>Dr. Interest Receivable (+A)</t>
  </si>
  <si>
    <t xml:space="preserve">   Cr. Cash (-A)</t>
  </si>
  <si>
    <t xml:space="preserve">    Cr. Inventory (-A)</t>
  </si>
  <si>
    <t xml:space="preserve">    Cr. Software (-A)</t>
  </si>
  <si>
    <t xml:space="preserve">    Cr. Prepaid Advertising (-A)</t>
  </si>
  <si>
    <t>Dr. Unearned Rental Revenue (-L)</t>
  </si>
  <si>
    <t>Dr. Accounts Payable (-L)</t>
  </si>
  <si>
    <t>Dr. Dividends Payable (-L)</t>
  </si>
  <si>
    <t xml:space="preserve">    Cr. Mortgage Payable (+L)</t>
  </si>
  <si>
    <t xml:space="preserve">   Cr. Accounts Payable (+L)</t>
  </si>
  <si>
    <t xml:space="preserve">  Cr. Dividends Payable (+L)</t>
  </si>
  <si>
    <t xml:space="preserve">    Cr. Unearned Rental Revenue (+L)</t>
  </si>
  <si>
    <t xml:space="preserve">    Cr. Interest Payable (+L)</t>
  </si>
  <si>
    <t xml:space="preserve">    Cr. Income Taxes Payable (+L)</t>
  </si>
  <si>
    <t xml:space="preserve">    Cr. Retained Earnings (+SE)</t>
  </si>
  <si>
    <t>Dr. Retained Earnings (-SE)</t>
  </si>
  <si>
    <t>Dr. Legal Fee Expense (+E, -SE)</t>
  </si>
  <si>
    <t>Dr. Cost of Goods Sold (+E, -SE)</t>
  </si>
  <si>
    <t>Dr. Salaries and Wages Expense (+E, -SE)</t>
  </si>
  <si>
    <t>Dr. Interest Expense (+E, -SE)</t>
  </si>
  <si>
    <t>Dr. Bldg. Depreciation Expense (+E, -SE)</t>
  </si>
  <si>
    <t>Dr. Software Amortization (+E, -SE)</t>
  </si>
  <si>
    <t>Dr. Advertising Expense (+E, -SE)</t>
  </si>
  <si>
    <t>Dr. Income Tax Expense (+E, -SE)</t>
  </si>
  <si>
    <t xml:space="preserve">    Cr. Cost of Goods Sold (-E, +SE)</t>
  </si>
  <si>
    <t xml:space="preserve">    Cr. Salaries and Wages Expense (-E, +SE)</t>
  </si>
  <si>
    <t xml:space="preserve">    Cr. Legal Fee Expense (-E, +SE)</t>
  </si>
  <si>
    <t xml:space="preserve">    Cr. Advertising Expense (-E, +SE)</t>
  </si>
  <si>
    <t xml:space="preserve">    Cr. Bldg. Depreciation Expense (-E, +SE)</t>
  </si>
  <si>
    <t xml:space="preserve">    Cr. Software Amortization (-E, +SE)</t>
  </si>
  <si>
    <t xml:space="preserve">    Cr. Interest Expense (-E, +SE)</t>
  </si>
  <si>
    <t xml:space="preserve">    Cr. Income Tax Expense (-E, +SE)</t>
  </si>
  <si>
    <t>Dr. Sales (-R, -SE)</t>
  </si>
  <si>
    <t>Dr. Rental Revenue (-R, -SE)</t>
  </si>
  <si>
    <t>Dr. Interest Revenue (-R, -SE)</t>
  </si>
  <si>
    <t xml:space="preserve">    Cr. Rental Revenue (+R, +SE)</t>
  </si>
  <si>
    <t xml:space="preserve">    Cr. Sales (+R, +SE)</t>
  </si>
  <si>
    <t xml:space="preserve">     Cr. Interest Revenue (+R, +SE)</t>
  </si>
  <si>
    <t xml:space="preserve">     Cr. Accumulated Depreciation (+XA, -A)</t>
  </si>
  <si>
    <t xml:space="preserve"> </t>
  </si>
  <si>
    <t>Dr. Metal Detectors (+A)</t>
  </si>
  <si>
    <t>Metal Detectors</t>
  </si>
  <si>
    <t>Metal Detectors (A)</t>
  </si>
  <si>
    <t>Dr. Met Det Depreciation Expense (+E, -SE)</t>
  </si>
  <si>
    <t xml:space="preserve">    Cr. Met Det Depreciation Expense (-E, +SE)</t>
  </si>
  <si>
    <t>Met Det Depreciation Exp. (E)</t>
  </si>
  <si>
    <t>Met Det Depreciation Exp.</t>
  </si>
  <si>
    <t>December 31, 2012</t>
  </si>
  <si>
    <t>For the Year Ended December 31, 2012</t>
  </si>
  <si>
    <t>Relic Spotter Inc.</t>
  </si>
  <si>
    <t xml:space="preserve">  Total Shareholders' Equity</t>
  </si>
  <si>
    <t xml:space="preserve">  Met Det Depreciation Exp.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</si>
</sst>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_);\(0\)"/>
  </numFmts>
  <fonts count="14" x14ac:knownFonts="1">
    <font>
      <sz val="10"/>
      <name val="Arial"/>
    </font>
    <font>
      <sz val="10"/>
      <name val="Arial"/>
      <family val="2"/>
    </font>
    <font>
      <sz val="12"/>
      <name val="Times New Roman"/>
      <family val="1"/>
    </font>
    <font>
      <sz val="8"/>
      <name val="Arial"/>
      <family val="2"/>
    </font>
    <font>
      <sz val="12"/>
      <color indexed="8"/>
      <name val="Times New Roman"/>
      <family val="1"/>
    </font>
    <font>
      <u/>
      <sz val="12"/>
      <name val="Times New Roman"/>
      <family val="1"/>
    </font>
    <font>
      <u val="doubleAccounting"/>
      <sz val="12"/>
      <name val="Times New Roman"/>
      <family val="1"/>
    </font>
    <font>
      <u val="singleAccounting"/>
      <sz val="12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7">
    <xf numFmtId="0" fontId="0" fillId="0" borderId="0" xfId="0"/>
    <xf numFmtId="14" fontId="0" fillId="0" borderId="0" xfId="0" applyNumberFormat="1"/>
    <xf numFmtId="3" fontId="0" fillId="0" borderId="0" xfId="0" applyNumberFormat="1"/>
    <xf numFmtId="3" fontId="4" fillId="0" borderId="1" xfId="0" applyNumberFormat="1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3" fontId="4" fillId="0" borderId="2" xfId="0" applyNumberFormat="1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3" fontId="4" fillId="0" borderId="0" xfId="0" applyNumberFormat="1" applyFont="1" applyAlignment="1">
      <alignment horizontal="center" vertical="top" wrapText="1"/>
    </xf>
    <xf numFmtId="0" fontId="2" fillId="0" borderId="0" xfId="0" applyFont="1"/>
    <xf numFmtId="3" fontId="2" fillId="0" borderId="0" xfId="0" applyNumberFormat="1" applyFont="1"/>
    <xf numFmtId="3" fontId="4" fillId="0" borderId="3" xfId="0" applyNumberFormat="1" applyFont="1" applyBorder="1" applyAlignment="1">
      <alignment horizontal="center" vertical="top" wrapText="1"/>
    </xf>
    <xf numFmtId="0" fontId="2" fillId="0" borderId="0" xfId="0" applyFont="1" applyBorder="1"/>
    <xf numFmtId="15" fontId="2" fillId="0" borderId="0" xfId="0" quotePrefix="1" applyNumberFormat="1" applyFont="1"/>
    <xf numFmtId="0" fontId="5" fillId="0" borderId="0" xfId="0" applyFont="1"/>
    <xf numFmtId="164" fontId="2" fillId="0" borderId="0" xfId="1" applyNumberFormat="1" applyFont="1" applyBorder="1"/>
    <xf numFmtId="42" fontId="2" fillId="0" borderId="0" xfId="0" applyNumberFormat="1" applyFont="1" applyBorder="1"/>
    <xf numFmtId="164" fontId="2" fillId="0" borderId="0" xfId="0" applyNumberFormat="1" applyFont="1"/>
    <xf numFmtId="164" fontId="2" fillId="0" borderId="0" xfId="1" applyNumberFormat="1" applyFont="1"/>
    <xf numFmtId="165" fontId="2" fillId="0" borderId="0" xfId="2" applyNumberFormat="1" applyFont="1"/>
    <xf numFmtId="42" fontId="2" fillId="0" borderId="0" xfId="0" applyNumberFormat="1" applyFont="1"/>
    <xf numFmtId="42" fontId="5" fillId="0" borderId="0" xfId="0" applyNumberFormat="1" applyFont="1"/>
    <xf numFmtId="165" fontId="2" fillId="0" borderId="7" xfId="2" applyNumberFormat="1" applyFont="1" applyBorder="1"/>
    <xf numFmtId="42" fontId="6" fillId="0" borderId="0" xfId="0" applyNumberFormat="1" applyFont="1"/>
    <xf numFmtId="165" fontId="5" fillId="0" borderId="0" xfId="2" applyNumberFormat="1" applyFont="1"/>
    <xf numFmtId="42" fontId="2" fillId="0" borderId="7" xfId="0" applyNumberFormat="1" applyFont="1" applyBorder="1"/>
    <xf numFmtId="42" fontId="2" fillId="0" borderId="8" xfId="0" applyNumberFormat="1" applyFont="1" applyBorder="1"/>
    <xf numFmtId="42" fontId="7" fillId="0" borderId="0" xfId="0" applyNumberFormat="1" applyFont="1"/>
    <xf numFmtId="164" fontId="2" fillId="0" borderId="7" xfId="1" applyNumberFormat="1" applyFont="1" applyBorder="1"/>
    <xf numFmtId="0" fontId="2" fillId="0" borderId="7" xfId="0" applyFont="1" applyBorder="1"/>
    <xf numFmtId="3" fontId="2" fillId="0" borderId="7" xfId="0" applyNumberFormat="1" applyFont="1" applyBorder="1"/>
    <xf numFmtId="166" fontId="0" fillId="0" borderId="0" xfId="0" applyNumberFormat="1"/>
    <xf numFmtId="166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3" fontId="4" fillId="0" borderId="4" xfId="0" applyNumberFormat="1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3" fontId="4" fillId="0" borderId="5" xfId="0" applyNumberFormat="1" applyFont="1" applyBorder="1" applyAlignment="1">
      <alignment horizontal="center" vertical="top" wrapText="1"/>
    </xf>
    <xf numFmtId="3" fontId="4" fillId="0" borderId="10" xfId="0" applyNumberFormat="1" applyFont="1" applyBorder="1" applyAlignment="1">
      <alignment horizontal="center" vertical="top" wrapText="1"/>
    </xf>
    <xf numFmtId="166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3" fontId="2" fillId="0" borderId="0" xfId="0" applyNumberFormat="1" applyFont="1" applyBorder="1" applyAlignment="1">
      <alignment horizontal="center"/>
    </xf>
    <xf numFmtId="166" fontId="8" fillId="0" borderId="0" xfId="0" applyNumberFormat="1" applyFont="1" applyAlignment="1">
      <alignment horizontal="right"/>
    </xf>
    <xf numFmtId="166" fontId="8" fillId="0" borderId="0" xfId="0" applyNumberFormat="1" applyFont="1" applyBorder="1" applyAlignment="1">
      <alignment horizontal="right"/>
    </xf>
    <xf numFmtId="166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left"/>
    </xf>
    <xf numFmtId="166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left"/>
    </xf>
    <xf numFmtId="165" fontId="2" fillId="0" borderId="0" xfId="2" applyNumberFormat="1" applyFont="1" applyBorder="1"/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3" fontId="2" fillId="0" borderId="4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3" fontId="2" fillId="0" borderId="0" xfId="0" applyNumberFormat="1" applyFont="1" applyAlignment="1">
      <alignment horizontal="center" vertical="top" wrapText="1"/>
    </xf>
    <xf numFmtId="3" fontId="2" fillId="0" borderId="1" xfId="0" applyNumberFormat="1" applyFont="1" applyBorder="1" applyAlignment="1">
      <alignment horizontal="center" vertical="top" wrapText="1"/>
    </xf>
    <xf numFmtId="0" fontId="10" fillId="0" borderId="0" xfId="0" applyFont="1"/>
    <xf numFmtId="3" fontId="1" fillId="0" borderId="0" xfId="0" applyNumberFormat="1" applyFont="1"/>
    <xf numFmtId="3" fontId="2" fillId="0" borderId="2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66" fontId="1" fillId="0" borderId="0" xfId="0" applyNumberFormat="1" applyFont="1" applyBorder="1" applyAlignment="1">
      <alignment horizontal="right"/>
    </xf>
    <xf numFmtId="166" fontId="1" fillId="0" borderId="0" xfId="0" applyNumberFormat="1" applyFont="1" applyBorder="1" applyAlignment="1">
      <alignment horizontal="left"/>
    </xf>
    <xf numFmtId="3" fontId="2" fillId="0" borderId="0" xfId="0" applyNumberFormat="1" applyFont="1" applyBorder="1" applyAlignment="1">
      <alignment horizontal="center" vertical="top" wrapText="1"/>
    </xf>
    <xf numFmtId="3" fontId="2" fillId="0" borderId="5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1" fillId="0" borderId="0" xfId="0" applyFont="1"/>
    <xf numFmtId="164" fontId="11" fillId="0" borderId="0" xfId="1" applyNumberFormat="1" applyFont="1" applyBorder="1"/>
    <xf numFmtId="164" fontId="11" fillId="0" borderId="0" xfId="1" applyNumberFormat="1" applyFont="1"/>
    <xf numFmtId="0" fontId="12" fillId="0" borderId="0" xfId="0" applyFont="1"/>
    <xf numFmtId="0" fontId="13" fillId="0" borderId="0" xfId="0" applyFont="1"/>
    <xf numFmtId="164" fontId="12" fillId="0" borderId="0" xfId="1" applyNumberFormat="1" applyFont="1" applyBorder="1"/>
    <xf numFmtId="3" fontId="12" fillId="0" borderId="0" xfId="0" applyNumberFormat="1" applyFont="1"/>
    <xf numFmtId="164" fontId="12" fillId="0" borderId="0" xfId="0" applyNumberFormat="1" applyFont="1"/>
    <xf numFmtId="164" fontId="12" fillId="0" borderId="0" xfId="1" applyNumberFormat="1" applyFont="1"/>
    <xf numFmtId="3" fontId="12" fillId="0" borderId="7" xfId="0" applyNumberFormat="1" applyFont="1" applyBorder="1"/>
    <xf numFmtId="164" fontId="12" fillId="0" borderId="7" xfId="0" applyNumberFormat="1" applyFont="1" applyBorder="1"/>
    <xf numFmtId="164" fontId="12" fillId="0" borderId="7" xfId="1" applyNumberFormat="1" applyFont="1" applyBorder="1"/>
    <xf numFmtId="42" fontId="12" fillId="0" borderId="7" xfId="0" applyNumberFormat="1" applyFont="1" applyBorder="1"/>
    <xf numFmtId="0" fontId="4" fillId="0" borderId="11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15" fontId="12" fillId="0" borderId="0" xfId="0" applyNumberFormat="1" applyFont="1" applyAlignment="1">
      <alignment horizontal="center"/>
    </xf>
    <xf numFmtId="15" fontId="12" fillId="0" borderId="0" xfId="0" quotePrefix="1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ushee/Documents/Coursera-New/Video01-06/Case-Relic%20Spotter-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urnal Entries"/>
      <sheetName val="T-accounts"/>
      <sheetName val="Trial Balances"/>
      <sheetName val="Income Statement"/>
      <sheetName val="Balance Sheet"/>
    </sheetNames>
    <sheetDataSet>
      <sheetData sheetId="0"/>
      <sheetData sheetId="1">
        <row r="46">
          <cell r="B46">
            <v>35000</v>
          </cell>
          <cell r="G46">
            <v>3900</v>
          </cell>
          <cell r="K46">
            <v>4900</v>
          </cell>
        </row>
        <row r="53">
          <cell r="B53">
            <v>124400</v>
          </cell>
          <cell r="G53">
            <v>4000</v>
          </cell>
          <cell r="K53">
            <v>630</v>
          </cell>
        </row>
        <row r="60">
          <cell r="B60">
            <v>250</v>
          </cell>
          <cell r="G60">
            <v>1500</v>
          </cell>
        </row>
        <row r="67">
          <cell r="C67">
            <v>30000</v>
          </cell>
          <cell r="G67">
            <v>30000</v>
          </cell>
        </row>
        <row r="74">
          <cell r="C74">
            <v>82000</v>
          </cell>
          <cell r="G74">
            <v>350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opLeftCell="A70" zoomScale="130" zoomScaleNormal="130" workbookViewId="0">
      <selection activeCell="F88" sqref="F88"/>
    </sheetView>
  </sheetViews>
  <sheetFormatPr defaultRowHeight="12.75" x14ac:dyDescent="0.2"/>
  <cols>
    <col min="1" max="1" width="9.140625" style="35"/>
    <col min="2" max="2" width="11.28515625" bestFit="1" customWidth="1"/>
    <col min="3" max="3" width="40" customWidth="1"/>
  </cols>
  <sheetData>
    <row r="1" spans="1:7" x14ac:dyDescent="0.2">
      <c r="A1" s="35" t="s">
        <v>83</v>
      </c>
      <c r="B1" t="s">
        <v>84</v>
      </c>
      <c r="C1" t="s">
        <v>85</v>
      </c>
      <c r="D1" t="s">
        <v>86</v>
      </c>
      <c r="E1" t="s">
        <v>87</v>
      </c>
    </row>
    <row r="2" spans="1:7" x14ac:dyDescent="0.2">
      <c r="A2" s="35">
        <v>-1</v>
      </c>
      <c r="B2" s="1">
        <v>38443</v>
      </c>
      <c r="C2" s="56" t="s">
        <v>112</v>
      </c>
      <c r="D2" s="2">
        <v>250000</v>
      </c>
      <c r="G2" s="2"/>
    </row>
    <row r="3" spans="1:7" x14ac:dyDescent="0.2">
      <c r="C3" s="56" t="s">
        <v>113</v>
      </c>
      <c r="E3" s="2">
        <v>25000</v>
      </c>
    </row>
    <row r="4" spans="1:7" x14ac:dyDescent="0.2">
      <c r="C4" s="56" t="s">
        <v>114</v>
      </c>
      <c r="E4" s="2">
        <f>+D2-E3</f>
        <v>225000</v>
      </c>
    </row>
    <row r="6" spans="1:7" x14ac:dyDescent="0.2">
      <c r="A6" s="35">
        <f>A2-1</f>
        <v>-2</v>
      </c>
      <c r="B6" s="1">
        <v>38443</v>
      </c>
      <c r="C6" t="s">
        <v>98</v>
      </c>
    </row>
    <row r="7" spans="1:7" x14ac:dyDescent="0.2">
      <c r="C7" t="s">
        <v>88</v>
      </c>
    </row>
    <row r="9" spans="1:7" x14ac:dyDescent="0.2">
      <c r="A9" s="35">
        <v>-3</v>
      </c>
      <c r="B9" s="1">
        <v>38444</v>
      </c>
      <c r="C9" s="56" t="s">
        <v>139</v>
      </c>
      <c r="D9" s="2">
        <v>3900</v>
      </c>
    </row>
    <row r="10" spans="1:7" x14ac:dyDescent="0.2">
      <c r="C10" s="56" t="s">
        <v>115</v>
      </c>
      <c r="E10" s="2">
        <v>3900</v>
      </c>
    </row>
    <row r="12" spans="1:7" x14ac:dyDescent="0.2">
      <c r="A12" s="35">
        <v>-4</v>
      </c>
      <c r="B12" s="1">
        <v>38449</v>
      </c>
      <c r="C12" t="s">
        <v>116</v>
      </c>
      <c r="D12" s="2">
        <v>52000</v>
      </c>
    </row>
    <row r="13" spans="1:7" x14ac:dyDescent="0.2">
      <c r="C13" t="s">
        <v>117</v>
      </c>
      <c r="D13" s="2">
        <v>103000</v>
      </c>
    </row>
    <row r="14" spans="1:7" x14ac:dyDescent="0.2">
      <c r="C14" t="s">
        <v>131</v>
      </c>
      <c r="E14" s="2">
        <f>SUM(D12:D13)-E15</f>
        <v>124000</v>
      </c>
    </row>
    <row r="15" spans="1:7" x14ac:dyDescent="0.2">
      <c r="C15" t="s">
        <v>115</v>
      </c>
      <c r="E15" s="2">
        <f>0.2*SUM(D12:D13)</f>
        <v>31000</v>
      </c>
    </row>
    <row r="17" spans="1:6" x14ac:dyDescent="0.2">
      <c r="A17" s="35">
        <v>-5</v>
      </c>
      <c r="B17" s="1">
        <v>38497</v>
      </c>
      <c r="C17" t="s">
        <v>116</v>
      </c>
      <c r="D17" s="2">
        <v>33000</v>
      </c>
    </row>
    <row r="18" spans="1:6" x14ac:dyDescent="0.2">
      <c r="C18" t="s">
        <v>115</v>
      </c>
      <c r="E18" s="2">
        <v>33000</v>
      </c>
    </row>
    <row r="20" spans="1:6" x14ac:dyDescent="0.2">
      <c r="A20" s="35">
        <v>-6</v>
      </c>
      <c r="B20" s="1">
        <v>38505</v>
      </c>
      <c r="C20" t="s">
        <v>163</v>
      </c>
      <c r="D20" s="2">
        <v>120000</v>
      </c>
      <c r="F20" t="s">
        <v>96</v>
      </c>
    </row>
    <row r="21" spans="1:6" x14ac:dyDescent="0.2">
      <c r="C21" t="s">
        <v>115</v>
      </c>
      <c r="E21" s="2">
        <v>120000</v>
      </c>
    </row>
    <row r="23" spans="1:6" x14ac:dyDescent="0.2">
      <c r="A23" s="35">
        <v>-7</v>
      </c>
      <c r="B23" s="1">
        <v>38533</v>
      </c>
      <c r="C23" t="s">
        <v>118</v>
      </c>
      <c r="D23" s="2">
        <v>2000</v>
      </c>
    </row>
    <row r="24" spans="1:6" x14ac:dyDescent="0.2">
      <c r="C24" t="s">
        <v>132</v>
      </c>
      <c r="E24" s="2">
        <v>2000</v>
      </c>
    </row>
    <row r="26" spans="1:6" x14ac:dyDescent="0.2">
      <c r="A26" s="35">
        <v>-8</v>
      </c>
      <c r="B26" s="1">
        <v>38533</v>
      </c>
      <c r="C26" t="s">
        <v>119</v>
      </c>
      <c r="D26">
        <v>2100</v>
      </c>
    </row>
    <row r="27" spans="1:6" x14ac:dyDescent="0.2">
      <c r="C27" t="s">
        <v>124</v>
      </c>
      <c r="E27">
        <v>2100</v>
      </c>
    </row>
    <row r="29" spans="1:6" x14ac:dyDescent="0.2">
      <c r="A29" s="35">
        <v>-9</v>
      </c>
      <c r="B29" s="1">
        <v>38533</v>
      </c>
      <c r="C29" t="s">
        <v>120</v>
      </c>
      <c r="D29" s="2">
        <v>8000</v>
      </c>
    </row>
    <row r="30" spans="1:6" x14ac:dyDescent="0.2">
      <c r="C30" t="s">
        <v>124</v>
      </c>
      <c r="E30" s="2">
        <v>8000</v>
      </c>
    </row>
    <row r="32" spans="1:6" x14ac:dyDescent="0.2">
      <c r="A32" s="35">
        <v>-10</v>
      </c>
      <c r="B32" s="1">
        <v>38533</v>
      </c>
      <c r="C32" t="s">
        <v>121</v>
      </c>
      <c r="D32" s="2">
        <v>5000</v>
      </c>
    </row>
    <row r="33" spans="1:7" x14ac:dyDescent="0.2">
      <c r="C33" t="s">
        <v>124</v>
      </c>
      <c r="E33" s="2">
        <v>5000</v>
      </c>
    </row>
    <row r="35" spans="1:7" x14ac:dyDescent="0.2">
      <c r="A35" s="35">
        <v>-11</v>
      </c>
      <c r="B35" s="1">
        <v>38533</v>
      </c>
      <c r="C35" t="s">
        <v>93</v>
      </c>
    </row>
    <row r="36" spans="1:7" x14ac:dyDescent="0.2">
      <c r="C36" t="s">
        <v>94</v>
      </c>
      <c r="D36" s="2"/>
      <c r="E36" s="2"/>
    </row>
    <row r="37" spans="1:7" x14ac:dyDescent="0.2">
      <c r="D37" s="2"/>
      <c r="E37" s="2"/>
    </row>
    <row r="38" spans="1:7" x14ac:dyDescent="0.2">
      <c r="A38" s="35">
        <v>-12</v>
      </c>
      <c r="B38" s="1">
        <v>38533</v>
      </c>
      <c r="C38" t="s">
        <v>138</v>
      </c>
      <c r="D38" s="2">
        <v>2500</v>
      </c>
      <c r="E38" s="2"/>
      <c r="F38" t="s">
        <v>95</v>
      </c>
    </row>
    <row r="39" spans="1:7" x14ac:dyDescent="0.2">
      <c r="C39" t="s">
        <v>133</v>
      </c>
      <c r="D39" s="2"/>
      <c r="E39" s="2">
        <v>2500</v>
      </c>
    </row>
    <row r="40" spans="1:7" x14ac:dyDescent="0.2">
      <c r="D40" s="2"/>
      <c r="E40" s="2"/>
    </row>
    <row r="41" spans="1:7" x14ac:dyDescent="0.2">
      <c r="A41" s="35">
        <v>-13</v>
      </c>
      <c r="B41" s="1">
        <v>38564</v>
      </c>
      <c r="C41" t="s">
        <v>129</v>
      </c>
      <c r="D41" s="2">
        <v>2000</v>
      </c>
      <c r="E41" s="2"/>
      <c r="G41" s="2">
        <f>G2-E42-E45+D47+D50-E55+D58-E65</f>
        <v>31800</v>
      </c>
    </row>
    <row r="42" spans="1:7" x14ac:dyDescent="0.2">
      <c r="C42" t="s">
        <v>124</v>
      </c>
      <c r="D42" s="2"/>
      <c r="E42" s="2">
        <v>2000</v>
      </c>
    </row>
    <row r="43" spans="1:7" x14ac:dyDescent="0.2">
      <c r="D43" s="2"/>
      <c r="E43" s="2"/>
    </row>
    <row r="44" spans="1:7" x14ac:dyDescent="0.2">
      <c r="A44" s="35">
        <v>-14</v>
      </c>
      <c r="B44" s="1">
        <v>38595</v>
      </c>
      <c r="C44" t="s">
        <v>130</v>
      </c>
      <c r="D44" s="2">
        <v>2500</v>
      </c>
    </row>
    <row r="45" spans="1:7" x14ac:dyDescent="0.2">
      <c r="C45" t="s">
        <v>124</v>
      </c>
      <c r="E45" s="2">
        <v>2500</v>
      </c>
      <c r="G45" s="2"/>
    </row>
    <row r="47" spans="1:7" x14ac:dyDescent="0.2">
      <c r="A47" s="35">
        <v>-15</v>
      </c>
      <c r="B47" s="1">
        <v>38687</v>
      </c>
      <c r="C47" t="s">
        <v>112</v>
      </c>
      <c r="D47" s="2">
        <v>1200</v>
      </c>
    </row>
    <row r="48" spans="1:7" x14ac:dyDescent="0.2">
      <c r="C48" t="s">
        <v>134</v>
      </c>
      <c r="E48" s="2">
        <v>1200</v>
      </c>
    </row>
    <row r="50" spans="1:5" x14ac:dyDescent="0.2">
      <c r="A50" s="35">
        <v>-16</v>
      </c>
      <c r="B50" s="1">
        <v>38717</v>
      </c>
      <c r="C50" t="s">
        <v>112</v>
      </c>
      <c r="D50" s="2">
        <f>E52-D51</f>
        <v>120100</v>
      </c>
    </row>
    <row r="51" spans="1:5" x14ac:dyDescent="0.2">
      <c r="C51" t="s">
        <v>122</v>
      </c>
      <c r="D51" s="2">
        <v>4200</v>
      </c>
    </row>
    <row r="52" spans="1:5" x14ac:dyDescent="0.2">
      <c r="C52" t="s">
        <v>158</v>
      </c>
      <c r="E52" s="2">
        <v>124300</v>
      </c>
    </row>
    <row r="54" spans="1:5" x14ac:dyDescent="0.2">
      <c r="A54" s="35">
        <v>-17</v>
      </c>
      <c r="B54" s="1">
        <v>38717</v>
      </c>
      <c r="C54" t="s">
        <v>118</v>
      </c>
      <c r="D54" s="2">
        <v>40000</v>
      </c>
    </row>
    <row r="55" spans="1:5" x14ac:dyDescent="0.2">
      <c r="C55" t="s">
        <v>124</v>
      </c>
      <c r="E55" s="2">
        <v>38000</v>
      </c>
    </row>
    <row r="56" spans="1:5" x14ac:dyDescent="0.2">
      <c r="C56" t="s">
        <v>132</v>
      </c>
      <c r="E56" s="2">
        <v>2000</v>
      </c>
    </row>
    <row r="58" spans="1:5" x14ac:dyDescent="0.2">
      <c r="A58" s="35">
        <v>-18</v>
      </c>
      <c r="B58" s="1">
        <v>38717</v>
      </c>
      <c r="C58" t="s">
        <v>112</v>
      </c>
      <c r="D58" s="2">
        <v>35000</v>
      </c>
    </row>
    <row r="59" spans="1:5" x14ac:dyDescent="0.2">
      <c r="C59" t="s">
        <v>159</v>
      </c>
      <c r="E59" s="2">
        <v>35000</v>
      </c>
    </row>
    <row r="61" spans="1:5" x14ac:dyDescent="0.2">
      <c r="A61" s="35">
        <v>-19</v>
      </c>
      <c r="B61" s="1">
        <v>38717</v>
      </c>
      <c r="C61" t="s">
        <v>140</v>
      </c>
      <c r="D61" s="2">
        <v>30000</v>
      </c>
    </row>
    <row r="62" spans="1:5" x14ac:dyDescent="0.2">
      <c r="C62" t="s">
        <v>125</v>
      </c>
      <c r="E62" s="2">
        <v>30000</v>
      </c>
    </row>
    <row r="64" spans="1:5" x14ac:dyDescent="0.2">
      <c r="A64" s="35">
        <v>-20</v>
      </c>
      <c r="B64" s="1">
        <v>38717</v>
      </c>
      <c r="C64" t="s">
        <v>141</v>
      </c>
      <c r="D64" s="2">
        <v>82000</v>
      </c>
    </row>
    <row r="65" spans="1:6" x14ac:dyDescent="0.2">
      <c r="C65" t="s">
        <v>115</v>
      </c>
      <c r="E65" s="2">
        <v>82000</v>
      </c>
    </row>
    <row r="67" spans="1:6" x14ac:dyDescent="0.2">
      <c r="A67" s="36">
        <v>-21</v>
      </c>
      <c r="B67" s="1">
        <v>38717</v>
      </c>
      <c r="C67" t="s">
        <v>142</v>
      </c>
      <c r="D67" s="2">
        <v>4900</v>
      </c>
    </row>
    <row r="68" spans="1:6" x14ac:dyDescent="0.2">
      <c r="C68" t="s">
        <v>135</v>
      </c>
      <c r="E68" s="2">
        <v>4900</v>
      </c>
    </row>
    <row r="70" spans="1:6" x14ac:dyDescent="0.2">
      <c r="A70" s="36">
        <v>-22</v>
      </c>
      <c r="B70" s="1">
        <v>38717</v>
      </c>
      <c r="C70" t="s">
        <v>143</v>
      </c>
      <c r="D70">
        <v>1500</v>
      </c>
      <c r="E70" t="s">
        <v>97</v>
      </c>
    </row>
    <row r="71" spans="1:6" x14ac:dyDescent="0.2">
      <c r="C71" t="s">
        <v>161</v>
      </c>
      <c r="E71">
        <v>1500</v>
      </c>
    </row>
    <row r="73" spans="1:6" x14ac:dyDescent="0.2">
      <c r="A73" s="36">
        <v>-23</v>
      </c>
      <c r="B73" s="1">
        <v>38717</v>
      </c>
      <c r="C73" t="s">
        <v>166</v>
      </c>
      <c r="D73" s="2">
        <f>120000/4</f>
        <v>30000</v>
      </c>
      <c r="F73" t="s">
        <v>82</v>
      </c>
    </row>
    <row r="74" spans="1:6" x14ac:dyDescent="0.2">
      <c r="C74" t="s">
        <v>161</v>
      </c>
      <c r="E74" s="2">
        <v>30000</v>
      </c>
    </row>
    <row r="76" spans="1:6" x14ac:dyDescent="0.2">
      <c r="A76" s="36">
        <v>-24</v>
      </c>
      <c r="B76" s="1">
        <v>38717</v>
      </c>
      <c r="C76" t="s">
        <v>144</v>
      </c>
      <c r="D76">
        <v>350</v>
      </c>
    </row>
    <row r="77" spans="1:6" x14ac:dyDescent="0.2">
      <c r="C77" t="s">
        <v>126</v>
      </c>
      <c r="E77">
        <v>350</v>
      </c>
    </row>
    <row r="79" spans="1:6" x14ac:dyDescent="0.2">
      <c r="A79" s="36">
        <v>-25</v>
      </c>
      <c r="B79" s="1">
        <v>38717</v>
      </c>
      <c r="C79" t="s">
        <v>145</v>
      </c>
      <c r="D79" s="2">
        <v>4000</v>
      </c>
    </row>
    <row r="80" spans="1:6" x14ac:dyDescent="0.2">
      <c r="C80" t="s">
        <v>127</v>
      </c>
      <c r="E80" s="2">
        <v>4000</v>
      </c>
    </row>
    <row r="82" spans="1:6" x14ac:dyDescent="0.2">
      <c r="A82" s="36">
        <v>-26</v>
      </c>
      <c r="B82" s="1">
        <v>38717</v>
      </c>
      <c r="C82" t="s">
        <v>123</v>
      </c>
      <c r="D82">
        <v>250</v>
      </c>
    </row>
    <row r="83" spans="1:6" x14ac:dyDescent="0.2">
      <c r="C83" t="s">
        <v>160</v>
      </c>
      <c r="E83">
        <v>250</v>
      </c>
    </row>
    <row r="85" spans="1:6" x14ac:dyDescent="0.2">
      <c r="A85" s="36">
        <v>-27</v>
      </c>
      <c r="B85" s="1">
        <v>38717</v>
      </c>
      <c r="C85" t="s">
        <v>128</v>
      </c>
      <c r="D85">
        <v>100</v>
      </c>
    </row>
    <row r="86" spans="1:6" x14ac:dyDescent="0.2">
      <c r="C86" t="s">
        <v>158</v>
      </c>
      <c r="E86">
        <v>100</v>
      </c>
    </row>
    <row r="88" spans="1:6" x14ac:dyDescent="0.2">
      <c r="A88" s="36">
        <v>-28</v>
      </c>
      <c r="B88" s="1">
        <v>38717</v>
      </c>
      <c r="C88" t="s">
        <v>146</v>
      </c>
      <c r="D88" s="2">
        <f>1800*0.35</f>
        <v>630</v>
      </c>
    </row>
    <row r="89" spans="1:6" x14ac:dyDescent="0.2">
      <c r="C89" t="s">
        <v>136</v>
      </c>
      <c r="E89" s="2">
        <v>630</v>
      </c>
    </row>
    <row r="91" spans="1:6" x14ac:dyDescent="0.2">
      <c r="A91" s="36" t="s">
        <v>41</v>
      </c>
      <c r="B91" s="1">
        <v>41274</v>
      </c>
      <c r="C91" s="56" t="s">
        <v>155</v>
      </c>
      <c r="D91" s="66">
        <f>'[1]T-accounts'!B46</f>
        <v>35000</v>
      </c>
      <c r="E91" s="65"/>
    </row>
    <row r="92" spans="1:6" x14ac:dyDescent="0.2">
      <c r="A92" s="36"/>
      <c r="C92" s="56" t="s">
        <v>156</v>
      </c>
      <c r="D92" s="66">
        <f>'[1]T-accounts'!B53</f>
        <v>124400</v>
      </c>
      <c r="E92" s="65"/>
    </row>
    <row r="93" spans="1:6" x14ac:dyDescent="0.2">
      <c r="A93" s="36"/>
      <c r="C93" s="56" t="s">
        <v>157</v>
      </c>
      <c r="D93" s="66">
        <f>'[1]T-accounts'!B60</f>
        <v>250</v>
      </c>
      <c r="E93" s="65"/>
    </row>
    <row r="94" spans="1:6" x14ac:dyDescent="0.2">
      <c r="A94" s="36"/>
      <c r="C94" s="56" t="s">
        <v>137</v>
      </c>
      <c r="D94" s="56"/>
      <c r="E94" s="66">
        <f>SUM(D91:D93)</f>
        <v>159650</v>
      </c>
    </row>
    <row r="95" spans="1:6" x14ac:dyDescent="0.2">
      <c r="A95" s="36"/>
    </row>
    <row r="96" spans="1:6" x14ac:dyDescent="0.2">
      <c r="A96" s="36" t="s">
        <v>42</v>
      </c>
      <c r="B96" s="1">
        <v>41274</v>
      </c>
      <c r="C96" s="56" t="s">
        <v>138</v>
      </c>
      <c r="D96" s="66">
        <f>SUM(E97:E105)</f>
        <v>157280</v>
      </c>
      <c r="E96" s="65"/>
      <c r="F96" s="2"/>
    </row>
    <row r="97" spans="1:6" x14ac:dyDescent="0.2">
      <c r="A97" s="36"/>
      <c r="C97" s="56" t="s">
        <v>147</v>
      </c>
      <c r="D97" s="56"/>
      <c r="E97" s="66">
        <f>'[1]T-accounts'!C67</f>
        <v>30000</v>
      </c>
      <c r="F97" s="56"/>
    </row>
    <row r="98" spans="1:6" x14ac:dyDescent="0.2">
      <c r="A98" s="36"/>
      <c r="C98" s="56" t="s">
        <v>148</v>
      </c>
      <c r="D98" s="56"/>
      <c r="E98" s="66">
        <f>'[1]T-accounts'!C74</f>
        <v>82000</v>
      </c>
      <c r="F98" s="56"/>
    </row>
    <row r="99" spans="1:6" x14ac:dyDescent="0.2">
      <c r="A99" s="36"/>
      <c r="C99" s="56" t="s">
        <v>149</v>
      </c>
      <c r="D99" s="56"/>
      <c r="E99" s="66">
        <f>'[1]T-accounts'!G46</f>
        <v>3900</v>
      </c>
      <c r="F99" s="56"/>
    </row>
    <row r="100" spans="1:6" x14ac:dyDescent="0.2">
      <c r="A100" s="36"/>
      <c r="C100" s="56" t="s">
        <v>150</v>
      </c>
      <c r="D100" s="56"/>
      <c r="E100" s="66">
        <f>'[1]T-accounts'!G53</f>
        <v>4000</v>
      </c>
      <c r="F100" s="56"/>
    </row>
    <row r="101" spans="1:6" x14ac:dyDescent="0.2">
      <c r="A101" s="36"/>
      <c r="C101" s="56" t="s">
        <v>151</v>
      </c>
      <c r="D101" s="56"/>
      <c r="E101" s="66">
        <f>'[1]T-accounts'!G60</f>
        <v>1500</v>
      </c>
      <c r="F101" s="56"/>
    </row>
    <row r="102" spans="1:6" x14ac:dyDescent="0.2">
      <c r="A102" s="36"/>
      <c r="C102" s="56" t="s">
        <v>167</v>
      </c>
      <c r="D102" s="56"/>
      <c r="E102" s="66">
        <f>'[1]T-accounts'!G67</f>
        <v>30000</v>
      </c>
      <c r="F102" s="56"/>
    </row>
    <row r="103" spans="1:6" x14ac:dyDescent="0.2">
      <c r="A103" s="36"/>
      <c r="C103" s="56" t="s">
        <v>152</v>
      </c>
      <c r="D103" s="56"/>
      <c r="E103" s="66">
        <f>'[1]T-accounts'!G74</f>
        <v>350</v>
      </c>
      <c r="F103" s="56"/>
    </row>
    <row r="104" spans="1:6" x14ac:dyDescent="0.2">
      <c r="A104" s="36"/>
      <c r="C104" s="56" t="s">
        <v>153</v>
      </c>
      <c r="D104" s="56"/>
      <c r="E104" s="66">
        <f>'[1]T-accounts'!K46</f>
        <v>4900</v>
      </c>
      <c r="F104" s="56"/>
    </row>
    <row r="105" spans="1:6" x14ac:dyDescent="0.2">
      <c r="A105" s="36"/>
      <c r="C105" s="56" t="s">
        <v>154</v>
      </c>
      <c r="D105" s="56"/>
      <c r="E105" s="66">
        <f>'[1]T-accounts'!K53</f>
        <v>630</v>
      </c>
      <c r="F105" s="56"/>
    </row>
    <row r="106" spans="1:6" x14ac:dyDescent="0.2">
      <c r="A106" s="36"/>
      <c r="C106" s="56"/>
      <c r="D106" s="56"/>
      <c r="E106" s="66"/>
      <c r="F106" s="56"/>
    </row>
    <row r="107" spans="1:6" x14ac:dyDescent="0.2">
      <c r="A107" s="36"/>
      <c r="B107" s="1"/>
      <c r="C107" s="56"/>
      <c r="D107" s="66"/>
      <c r="E107" s="66"/>
      <c r="F107" s="56"/>
    </row>
    <row r="108" spans="1:6" x14ac:dyDescent="0.2">
      <c r="C108" s="56"/>
      <c r="D108" s="56"/>
      <c r="E108" s="66"/>
      <c r="F108" s="56"/>
    </row>
    <row r="109" spans="1:6" x14ac:dyDescent="0.2">
      <c r="C109" s="56"/>
      <c r="D109" s="56"/>
      <c r="E109" s="66"/>
      <c r="F109" s="56"/>
    </row>
    <row r="110" spans="1:6" x14ac:dyDescent="0.2">
      <c r="C110" s="56"/>
      <c r="D110" s="66"/>
      <c r="E110" s="66"/>
      <c r="F110" s="56"/>
    </row>
    <row r="112" spans="1:6" x14ac:dyDescent="0.2">
      <c r="E112" s="2"/>
    </row>
    <row r="114" spans="5:5" x14ac:dyDescent="0.2">
      <c r="E114" s="2"/>
    </row>
    <row r="115" spans="5:5" x14ac:dyDescent="0.2">
      <c r="E115" s="2"/>
    </row>
  </sheetData>
  <phoneticPr fontId="3" type="noConversion"/>
  <pageMargins left="0.75" right="0.75" top="1" bottom="1" header="0.5" footer="0.5"/>
  <pageSetup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7"/>
  <sheetViews>
    <sheetView tabSelected="1" topLeftCell="A19" zoomScale="130" zoomScaleNormal="130" workbookViewId="0">
      <selection activeCell="A37" sqref="A37"/>
    </sheetView>
  </sheetViews>
  <sheetFormatPr defaultRowHeight="15.75" x14ac:dyDescent="0.25"/>
  <cols>
    <col min="1" max="1" width="9.140625" style="48"/>
    <col min="2" max="2" width="12" style="37" customWidth="1"/>
    <col min="3" max="3" width="12.140625" style="37" customWidth="1"/>
    <col min="4" max="4" width="4.42578125" style="54" customWidth="1"/>
    <col min="5" max="5" width="5.28515625" style="53" customWidth="1"/>
    <col min="6" max="6" width="16.5703125" style="37" customWidth="1"/>
    <col min="7" max="7" width="16.28515625" style="37" customWidth="1"/>
    <col min="8" max="8" width="5.42578125" style="54" customWidth="1"/>
    <col min="9" max="9" width="6.140625" style="53" customWidth="1"/>
    <col min="10" max="10" width="18.5703125" style="37" customWidth="1"/>
    <col min="11" max="11" width="16.7109375" style="37" customWidth="1"/>
    <col min="12" max="12" width="9.140625" style="54"/>
  </cols>
  <sheetData>
    <row r="1" spans="1:14" ht="16.5" thickBot="1" x14ac:dyDescent="0.25">
      <c r="B1" s="87" t="s">
        <v>18</v>
      </c>
      <c r="C1" s="87"/>
      <c r="D1" s="50"/>
      <c r="F1" s="87" t="s">
        <v>30</v>
      </c>
      <c r="G1" s="87"/>
      <c r="H1" s="50"/>
      <c r="I1" s="51"/>
      <c r="J1" s="87" t="s">
        <v>100</v>
      </c>
      <c r="K1" s="87"/>
    </row>
    <row r="2" spans="1:14" x14ac:dyDescent="0.2">
      <c r="A2" s="48">
        <f>'Journal Entries'!A2</f>
        <v>-1</v>
      </c>
      <c r="B2" s="3">
        <f>'Journal Entries'!D2</f>
        <v>250000</v>
      </c>
      <c r="C2" s="12">
        <f>'Journal Entries'!E10</f>
        <v>3900</v>
      </c>
      <c r="D2" s="52">
        <f>'Journal Entries'!A9</f>
        <v>-3</v>
      </c>
      <c r="E2" s="48">
        <f>'Journal Entries'!$A$12</f>
        <v>-4</v>
      </c>
      <c r="F2" s="3">
        <f>'Journal Entries'!D13</f>
        <v>103000</v>
      </c>
      <c r="G2" s="4"/>
      <c r="H2" s="50"/>
      <c r="I2" s="48">
        <f>'Journal Entries'!A44</f>
        <v>-14</v>
      </c>
      <c r="J2" s="3">
        <f>'Journal Entries'!D44</f>
        <v>2500</v>
      </c>
      <c r="K2" s="7">
        <f>'Journal Entries'!E39</f>
        <v>2500</v>
      </c>
      <c r="L2" s="52">
        <f>'Journal Entries'!A38</f>
        <v>-12</v>
      </c>
    </row>
    <row r="3" spans="1:14" ht="16.5" thickBot="1" x14ac:dyDescent="0.25">
      <c r="A3" s="48">
        <f>'Journal Entries'!$A$47</f>
        <v>-15</v>
      </c>
      <c r="B3" s="3">
        <f>'Journal Entries'!D47</f>
        <v>1200</v>
      </c>
      <c r="C3" s="12">
        <f>'Journal Entries'!E15</f>
        <v>31000</v>
      </c>
      <c r="D3" s="52">
        <f>'Journal Entries'!$A$12</f>
        <v>-4</v>
      </c>
      <c r="F3" s="8"/>
      <c r="G3" s="9"/>
      <c r="J3" s="8"/>
      <c r="K3" s="9"/>
    </row>
    <row r="4" spans="1:14" x14ac:dyDescent="0.2">
      <c r="A4" s="48">
        <f>'Journal Entries'!$A$50</f>
        <v>-16</v>
      </c>
      <c r="B4" s="3">
        <f>'Journal Entries'!D50</f>
        <v>120100</v>
      </c>
      <c r="C4" s="12">
        <f>'Journal Entries'!E18</f>
        <v>33000</v>
      </c>
      <c r="D4" s="52">
        <f>'Journal Entries'!A17</f>
        <v>-5</v>
      </c>
      <c r="F4" s="43">
        <f>SUM(F2:F3)-SUM(G2:G3)</f>
        <v>103000</v>
      </c>
      <c r="G4" s="4"/>
      <c r="J4" s="6"/>
      <c r="K4" s="12">
        <f>SUM(K2:K3)-SUM(J2:J3)</f>
        <v>0</v>
      </c>
    </row>
    <row r="5" spans="1:14" ht="16.5" thickBot="1" x14ac:dyDescent="0.3">
      <c r="A5" s="48">
        <f>'Journal Entries'!$A$58</f>
        <v>-18</v>
      </c>
      <c r="B5" s="3">
        <f>'Journal Entries'!D58</f>
        <v>35000</v>
      </c>
      <c r="C5" s="12">
        <f>'Journal Entries'!E21</f>
        <v>120000</v>
      </c>
      <c r="D5" s="52">
        <f>'Journal Entries'!$A$20</f>
        <v>-6</v>
      </c>
      <c r="H5" s="50"/>
      <c r="I5" s="51"/>
    </row>
    <row r="6" spans="1:14" ht="16.5" thickBot="1" x14ac:dyDescent="0.25">
      <c r="B6" s="6"/>
      <c r="C6" s="4">
        <f>'Journal Entries'!E27</f>
        <v>2100</v>
      </c>
      <c r="D6" s="52">
        <f>'Journal Entries'!$A$26</f>
        <v>-8</v>
      </c>
      <c r="F6" s="87" t="s">
        <v>31</v>
      </c>
      <c r="G6" s="87"/>
      <c r="J6" s="87" t="s">
        <v>91</v>
      </c>
      <c r="K6" s="87"/>
    </row>
    <row r="7" spans="1:14" x14ac:dyDescent="0.2">
      <c r="B7" s="6"/>
      <c r="C7" s="12">
        <f>'Journal Entries'!E30</f>
        <v>8000</v>
      </c>
      <c r="D7" s="52">
        <f>'Journal Entries'!$A$29</f>
        <v>-9</v>
      </c>
      <c r="E7" s="48">
        <f>'Journal Entries'!$A$12</f>
        <v>-4</v>
      </c>
      <c r="F7" s="12">
        <f>'Journal Entries'!D12</f>
        <v>52000</v>
      </c>
      <c r="G7" s="11"/>
      <c r="J7" s="6"/>
      <c r="K7" s="7">
        <f>'Journal Entries'!E89</f>
        <v>630</v>
      </c>
      <c r="L7" s="52">
        <f>'Journal Entries'!$A$88</f>
        <v>-28</v>
      </c>
    </row>
    <row r="8" spans="1:14" ht="16.5" thickBot="1" x14ac:dyDescent="0.25">
      <c r="B8" s="6"/>
      <c r="C8" s="12">
        <f>'Journal Entries'!E33</f>
        <v>5000</v>
      </c>
      <c r="D8" s="52">
        <f>'Journal Entries'!A32</f>
        <v>-10</v>
      </c>
      <c r="E8" s="48">
        <f>'Journal Entries'!A17</f>
        <v>-5</v>
      </c>
      <c r="F8" s="41">
        <f>'Journal Entries'!D17</f>
        <v>33000</v>
      </c>
      <c r="G8" s="40"/>
      <c r="J8" s="8"/>
      <c r="K8" s="9"/>
    </row>
    <row r="9" spans="1:14" x14ac:dyDescent="0.2">
      <c r="B9" s="6"/>
      <c r="C9" s="12">
        <f>'Journal Entries'!E42</f>
        <v>2000</v>
      </c>
      <c r="D9" s="52">
        <f>'Journal Entries'!A41</f>
        <v>-13</v>
      </c>
      <c r="F9" s="43">
        <f>SUM(F7:F8)-SUM(G7:G8)</f>
        <v>85000</v>
      </c>
      <c r="G9" s="11"/>
      <c r="J9" s="6"/>
      <c r="K9" s="12">
        <f>SUM(K7:K8)-SUM(J7:J8)</f>
        <v>630</v>
      </c>
      <c r="N9" s="2"/>
    </row>
    <row r="10" spans="1:14" ht="16.5" thickBot="1" x14ac:dyDescent="0.3">
      <c r="B10" s="6"/>
      <c r="C10" s="12">
        <f>'Journal Entries'!E45</f>
        <v>2500</v>
      </c>
      <c r="D10" s="52">
        <f>'Journal Entries'!A44</f>
        <v>-14</v>
      </c>
      <c r="F10" s="4"/>
      <c r="G10" s="4"/>
    </row>
    <row r="11" spans="1:14" ht="16.5" customHeight="1" thickBot="1" x14ac:dyDescent="0.3">
      <c r="B11" s="6"/>
      <c r="C11" s="38">
        <f>'Journal Entries'!E55</f>
        <v>38000</v>
      </c>
      <c r="D11" s="52">
        <f>'Journal Entries'!$A$54</f>
        <v>-17</v>
      </c>
      <c r="E11" s="51"/>
      <c r="F11" s="87" t="s">
        <v>165</v>
      </c>
      <c r="G11" s="87"/>
      <c r="H11" s="50"/>
      <c r="J11" s="87" t="s">
        <v>35</v>
      </c>
      <c r="K11" s="87"/>
    </row>
    <row r="12" spans="1:14" x14ac:dyDescent="0.25">
      <c r="B12" s="6"/>
      <c r="C12" s="12">
        <f>'Journal Entries'!E65</f>
        <v>82000</v>
      </c>
      <c r="D12" s="52">
        <f>'Journal Entries'!$A$64</f>
        <v>-20</v>
      </c>
      <c r="E12" s="48">
        <f>'Journal Entries'!$A$20</f>
        <v>-6</v>
      </c>
      <c r="F12" s="3">
        <f>'Journal Entries'!D20</f>
        <v>120000</v>
      </c>
      <c r="H12" s="50"/>
      <c r="I12" s="48">
        <f>'Journal Entries'!A85</f>
        <v>-27</v>
      </c>
      <c r="J12" s="6">
        <f>'Journal Entries'!D85</f>
        <v>100</v>
      </c>
      <c r="K12" s="7">
        <f>'Journal Entries'!E48</f>
        <v>1200</v>
      </c>
      <c r="L12" s="52">
        <f>'Journal Entries'!$A$47</f>
        <v>-15</v>
      </c>
    </row>
    <row r="13" spans="1:14" ht="16.5" thickBot="1" x14ac:dyDescent="0.25">
      <c r="B13" s="41"/>
      <c r="C13" s="40"/>
      <c r="F13" s="8"/>
      <c r="G13" s="9"/>
      <c r="H13" s="50"/>
      <c r="J13" s="8"/>
      <c r="K13" s="9"/>
    </row>
    <row r="14" spans="1:14" ht="16.5" customHeight="1" x14ac:dyDescent="0.2">
      <c r="B14" s="3">
        <f>SUM(B2:B12)-SUM(C2:C12)</f>
        <v>78800</v>
      </c>
      <c r="C14" s="4"/>
      <c r="F14" s="43">
        <f>SUM(F12:F13)-SUM(G12:G13)</f>
        <v>120000</v>
      </c>
      <c r="G14" s="4"/>
      <c r="H14" s="50"/>
      <c r="J14" s="6"/>
      <c r="K14" s="12">
        <f>SUM(K12:K13)-SUM(J12:J13)</f>
        <v>1100</v>
      </c>
    </row>
    <row r="15" spans="1:14" ht="16.5" thickBot="1" x14ac:dyDescent="0.3">
      <c r="B15" s="41"/>
      <c r="C15" s="9"/>
      <c r="F15" s="39"/>
      <c r="G15" s="39"/>
    </row>
    <row r="16" spans="1:14" ht="16.5" customHeight="1" thickBot="1" x14ac:dyDescent="0.25">
      <c r="B16" s="87" t="s">
        <v>21</v>
      </c>
      <c r="C16" s="87"/>
      <c r="F16" s="90" t="s">
        <v>20</v>
      </c>
      <c r="G16" s="90"/>
      <c r="J16" s="87" t="s">
        <v>32</v>
      </c>
      <c r="K16" s="87"/>
    </row>
    <row r="17" spans="1:15" x14ac:dyDescent="0.2">
      <c r="A17" s="48">
        <f>'Journal Entries'!$A$50</f>
        <v>-16</v>
      </c>
      <c r="B17" s="3">
        <f>'Journal Entries'!D51</f>
        <v>4200</v>
      </c>
      <c r="C17" s="12"/>
      <c r="F17" s="6"/>
      <c r="G17" s="7">
        <f>'Journal Entries'!E71</f>
        <v>1500</v>
      </c>
      <c r="H17" s="52">
        <f>'Journal Entries'!A70</f>
        <v>-22</v>
      </c>
      <c r="J17" s="6"/>
      <c r="K17" s="7">
        <f>'Journal Entries'!E14</f>
        <v>124000</v>
      </c>
      <c r="L17" s="52">
        <f>'Journal Entries'!$A$12</f>
        <v>-4</v>
      </c>
    </row>
    <row r="18" spans="1:15" ht="16.5" thickBot="1" x14ac:dyDescent="0.25">
      <c r="B18" s="15"/>
      <c r="C18" s="9"/>
      <c r="F18" s="8"/>
      <c r="G18" s="41">
        <f>'Journal Entries'!E74</f>
        <v>30000</v>
      </c>
      <c r="H18" s="52">
        <f>'Journal Entries'!A73</f>
        <v>-23</v>
      </c>
      <c r="J18" s="6"/>
      <c r="K18" s="9"/>
    </row>
    <row r="19" spans="1:15" x14ac:dyDescent="0.2">
      <c r="B19" s="43">
        <f>SUM(B17:B18)-SUM(C17:C18)</f>
        <v>4200</v>
      </c>
      <c r="C19" s="4"/>
      <c r="F19" s="6"/>
      <c r="G19" s="12">
        <f>SUM(G17:G18)-SUM(F17:F18)</f>
        <v>31500</v>
      </c>
      <c r="J19" s="10"/>
      <c r="K19" s="12">
        <f>SUM(K17:K18)-SUM(J17:J18)</f>
        <v>124000</v>
      </c>
    </row>
    <row r="20" spans="1:15" ht="16.5" thickBot="1" x14ac:dyDescent="0.3">
      <c r="J20" s="4"/>
      <c r="K20" s="4"/>
      <c r="N20" s="48"/>
    </row>
    <row r="21" spans="1:15" ht="16.5" customHeight="1" thickBot="1" x14ac:dyDescent="0.25">
      <c r="B21" s="87" t="s">
        <v>34</v>
      </c>
      <c r="C21" s="87"/>
      <c r="F21" s="87" t="s">
        <v>99</v>
      </c>
      <c r="G21" s="87"/>
      <c r="J21" s="87" t="s">
        <v>25</v>
      </c>
      <c r="K21" s="87"/>
    </row>
    <row r="22" spans="1:15" x14ac:dyDescent="0.2">
      <c r="A22" s="48">
        <f>'Journal Entries'!A32</f>
        <v>-10</v>
      </c>
      <c r="B22" s="3">
        <f>'Journal Entries'!D32</f>
        <v>5000</v>
      </c>
      <c r="C22" s="4"/>
      <c r="E22" s="48">
        <f>'Journal Entries'!$A$26</f>
        <v>-8</v>
      </c>
      <c r="F22" s="12">
        <f>'Journal Entries'!D26</f>
        <v>2100</v>
      </c>
      <c r="G22" s="11"/>
      <c r="J22" s="6"/>
      <c r="K22" s="7">
        <f>'Journal Entries'!E3</f>
        <v>25000</v>
      </c>
      <c r="L22" s="52">
        <f>'Journal Entries'!A2</f>
        <v>-1</v>
      </c>
    </row>
    <row r="23" spans="1:15" ht="16.5" thickBot="1" x14ac:dyDescent="0.25">
      <c r="B23" s="8"/>
      <c r="C23" s="9"/>
      <c r="F23" s="9"/>
      <c r="G23" s="40">
        <f>'Journal Entries'!E77</f>
        <v>350</v>
      </c>
      <c r="H23" s="52">
        <f>'Journal Entries'!A76</f>
        <v>-24</v>
      </c>
      <c r="J23" s="8"/>
      <c r="K23" s="9"/>
    </row>
    <row r="24" spans="1:15" x14ac:dyDescent="0.2">
      <c r="B24" s="43">
        <f>SUM(B22:B23)-SUM(C22:C23)</f>
        <v>5000</v>
      </c>
      <c r="C24" s="4"/>
      <c r="F24" s="43">
        <f>SUM(F22:F23)-SUM(G22:G23)</f>
        <v>1750</v>
      </c>
      <c r="G24" s="11"/>
      <c r="J24" s="6"/>
      <c r="K24" s="12">
        <f>SUM(K22:K23)-SUM(J22:J23)</f>
        <v>25000</v>
      </c>
    </row>
    <row r="25" spans="1:15" ht="16.5" thickBot="1" x14ac:dyDescent="0.3">
      <c r="B25" s="39"/>
      <c r="C25" s="39"/>
      <c r="F25" s="9"/>
      <c r="G25" s="9"/>
    </row>
    <row r="26" spans="1:15" ht="16.5" customHeight="1" thickBot="1" x14ac:dyDescent="0.25">
      <c r="B26" s="87" t="s">
        <v>110</v>
      </c>
      <c r="C26" s="87"/>
      <c r="F26" s="87" t="s">
        <v>22</v>
      </c>
      <c r="G26" s="87"/>
      <c r="J26" s="87" t="s">
        <v>28</v>
      </c>
      <c r="K26" s="87"/>
    </row>
    <row r="27" spans="1:15" x14ac:dyDescent="0.25">
      <c r="A27" s="48">
        <f>'Journal Entries'!A82</f>
        <v>-26</v>
      </c>
      <c r="B27" s="3">
        <f>'Journal Entries'!D82</f>
        <v>250</v>
      </c>
      <c r="C27" s="4"/>
      <c r="E27" s="48">
        <f>'Journal Entries'!A41</f>
        <v>-13</v>
      </c>
      <c r="F27" s="3">
        <f>'Journal Entries'!D41</f>
        <v>2000</v>
      </c>
      <c r="G27" s="38">
        <f>'Journal Entries'!E24</f>
        <v>2000</v>
      </c>
      <c r="H27" s="52">
        <f>'Journal Entries'!A23</f>
        <v>-7</v>
      </c>
      <c r="J27" s="4"/>
      <c r="K27" s="44">
        <f>'Journal Entries'!E4</f>
        <v>225000</v>
      </c>
      <c r="L27" s="52">
        <f>'Journal Entries'!A2</f>
        <v>-1</v>
      </c>
    </row>
    <row r="28" spans="1:15" ht="16.5" thickBot="1" x14ac:dyDescent="0.25">
      <c r="B28" s="8"/>
      <c r="C28" s="9"/>
      <c r="F28" s="8"/>
      <c r="G28" s="41">
        <f>'Journal Entries'!E56</f>
        <v>2000</v>
      </c>
      <c r="H28" s="52">
        <f>'Journal Entries'!$A$54</f>
        <v>-17</v>
      </c>
      <c r="J28" s="9"/>
      <c r="K28" s="40"/>
    </row>
    <row r="29" spans="1:15" x14ac:dyDescent="0.2">
      <c r="B29" s="43">
        <f>SUM(B27:B28)-SUM(C27:C28)</f>
        <v>250</v>
      </c>
      <c r="C29" s="4"/>
      <c r="F29" s="6"/>
      <c r="G29" s="12">
        <f>SUM(G27:G28)-SUM(F27:F28)</f>
        <v>2000</v>
      </c>
      <c r="J29" s="6"/>
      <c r="K29" s="12">
        <f>SUM(K27:K28)-SUM(J27:J28)</f>
        <v>225000</v>
      </c>
    </row>
    <row r="30" spans="1:15" ht="16.5" thickBot="1" x14ac:dyDescent="0.3">
      <c r="O30" s="54"/>
    </row>
    <row r="31" spans="1:15" ht="16.5" thickBot="1" x14ac:dyDescent="0.25">
      <c r="B31" s="87" t="s">
        <v>37</v>
      </c>
      <c r="C31" s="87"/>
      <c r="E31" s="51"/>
      <c r="F31" s="87" t="s">
        <v>90</v>
      </c>
      <c r="G31" s="87"/>
      <c r="H31" s="50"/>
      <c r="J31" s="87" t="s">
        <v>27</v>
      </c>
      <c r="K31" s="87"/>
    </row>
    <row r="32" spans="1:15" ht="16.5" customHeight="1" x14ac:dyDescent="0.25">
      <c r="A32" s="48">
        <f>'Journal Entries'!A23</f>
        <v>-7</v>
      </c>
      <c r="B32" s="3">
        <f>'Journal Entries'!D23</f>
        <v>2000</v>
      </c>
      <c r="C32" s="12">
        <f>'Journal Entries'!E62</f>
        <v>30000</v>
      </c>
      <c r="D32" s="52">
        <f>'Journal Entries'!$A$61</f>
        <v>-19</v>
      </c>
      <c r="E32" s="51"/>
      <c r="F32" s="6"/>
      <c r="G32" s="7">
        <f>'Journal Entries'!E68</f>
        <v>4900</v>
      </c>
      <c r="H32" s="46">
        <f>'Journal Entries'!$A$67</f>
        <v>-21</v>
      </c>
      <c r="I32" s="48">
        <f>'Journal Entries'!A38</f>
        <v>-12</v>
      </c>
      <c r="J32" s="3">
        <f>'Journal Entries'!D38</f>
        <v>2500</v>
      </c>
      <c r="K32" s="63">
        <f>'Journal Entries'!E94</f>
        <v>159650</v>
      </c>
      <c r="L32" s="50" t="s">
        <v>41</v>
      </c>
    </row>
    <row r="33" spans="1:15" ht="16.5" thickBot="1" x14ac:dyDescent="0.3">
      <c r="A33" s="48">
        <f>'Journal Entries'!$A$54</f>
        <v>-17</v>
      </c>
      <c r="B33" s="3">
        <f>'Journal Entries'!D54</f>
        <v>40000</v>
      </c>
      <c r="E33" s="51"/>
      <c r="F33" s="8"/>
      <c r="G33" s="9"/>
      <c r="I33" s="51" t="s">
        <v>42</v>
      </c>
      <c r="J33" s="64">
        <f>'Journal Entries'!D96</f>
        <v>157280</v>
      </c>
      <c r="K33" s="58"/>
      <c r="L33" s="50"/>
    </row>
    <row r="34" spans="1:15" x14ac:dyDescent="0.2">
      <c r="B34" s="43">
        <f>SUM(B32:B33)-SUM(C32:C33)</f>
        <v>12000</v>
      </c>
      <c r="C34" s="5"/>
      <c r="E34" s="51"/>
      <c r="F34" s="6"/>
      <c r="G34" s="12">
        <f>SUM(G32:G33)-SUM(F32:F33)</f>
        <v>4900</v>
      </c>
      <c r="I34" s="51"/>
      <c r="J34" s="72">
        <f>IF(SUM(J32:J33)-SUM(K32:K32)&gt;0,SUM(J32:J33)-SUM(K32:K32),"")</f>
        <v>130</v>
      </c>
      <c r="K34" s="73" t="str">
        <f>IF(SUM(K32:K32)-SUM(J32:J33)&gt;0,SUM(K32:K32)-SUM(J32:J33),"")</f>
        <v/>
      </c>
      <c r="L34" s="50"/>
    </row>
    <row r="35" spans="1:15" ht="16.5" thickBot="1" x14ac:dyDescent="0.3">
      <c r="O35" s="54"/>
    </row>
    <row r="36" spans="1:15" ht="16.5" thickBot="1" x14ac:dyDescent="0.3">
      <c r="B36" s="87" t="s">
        <v>33</v>
      </c>
      <c r="C36" s="87"/>
    </row>
    <row r="37" spans="1:15" x14ac:dyDescent="0.25">
      <c r="A37" s="52">
        <f>'Journal Entries'!$A$29</f>
        <v>-9</v>
      </c>
      <c r="B37" s="3">
        <f>'Journal Entries'!D29</f>
        <v>8000</v>
      </c>
      <c r="C37" s="7">
        <f>'Journal Entries'!E80</f>
        <v>4000</v>
      </c>
      <c r="D37" s="52">
        <f>'Journal Entries'!A79</f>
        <v>-25</v>
      </c>
    </row>
    <row r="38" spans="1:15" ht="16.5" thickBot="1" x14ac:dyDescent="0.3">
      <c r="B38" s="8"/>
      <c r="C38" s="9"/>
    </row>
    <row r="39" spans="1:15" x14ac:dyDescent="0.25">
      <c r="B39" s="43">
        <f>SUM(B37:B38)-SUM(C37:C38)</f>
        <v>4000</v>
      </c>
      <c r="C39" s="4"/>
    </row>
    <row r="40" spans="1:15" ht="6" customHeight="1" x14ac:dyDescent="0.25"/>
    <row r="41" spans="1:15" ht="16.5" thickBot="1" x14ac:dyDescent="0.3">
      <c r="A41" s="51"/>
      <c r="B41" s="58"/>
      <c r="C41" s="58"/>
      <c r="D41" s="50"/>
      <c r="E41" s="51"/>
      <c r="F41" s="58"/>
      <c r="G41" s="58"/>
      <c r="H41" s="50"/>
      <c r="I41" s="51"/>
      <c r="J41" s="58"/>
      <c r="K41" s="58"/>
      <c r="L41" s="50"/>
    </row>
    <row r="42" spans="1:15" ht="16.5" thickBot="1" x14ac:dyDescent="0.25">
      <c r="A42" s="51"/>
      <c r="B42" s="88" t="s">
        <v>19</v>
      </c>
      <c r="C42" s="88"/>
      <c r="D42" s="50"/>
      <c r="E42" s="51"/>
      <c r="F42" s="88" t="s">
        <v>29</v>
      </c>
      <c r="G42" s="88"/>
      <c r="H42" s="50"/>
      <c r="I42" s="51"/>
      <c r="J42" s="88" t="s">
        <v>24</v>
      </c>
      <c r="K42" s="88"/>
      <c r="L42" s="50"/>
    </row>
    <row r="43" spans="1:15" x14ac:dyDescent="0.25">
      <c r="A43" s="51"/>
      <c r="B43" s="62"/>
      <c r="C43" s="67">
        <f>'Journal Entries'!E59</f>
        <v>35000</v>
      </c>
      <c r="D43" s="50">
        <f>'Journal Entries'!$A$58</f>
        <v>-18</v>
      </c>
      <c r="E43" s="51">
        <f>'Journal Entries'!A9</f>
        <v>-3</v>
      </c>
      <c r="F43" s="64">
        <f>'Journal Entries'!D9</f>
        <v>3900</v>
      </c>
      <c r="G43" s="67"/>
      <c r="H43" s="50"/>
      <c r="I43" s="45">
        <f>'Journal Entries'!$A$67</f>
        <v>-21</v>
      </c>
      <c r="J43" s="64">
        <f>'Journal Entries'!D67</f>
        <v>4900</v>
      </c>
      <c r="K43" s="67"/>
      <c r="L43" s="50"/>
    </row>
    <row r="44" spans="1:15" ht="16.5" thickBot="1" x14ac:dyDescent="0.3">
      <c r="A44" s="51"/>
      <c r="B44" s="59"/>
      <c r="C44" s="61"/>
      <c r="D44" s="50"/>
      <c r="E44" s="51"/>
      <c r="F44" s="59"/>
      <c r="G44" s="60"/>
      <c r="H44" s="50"/>
      <c r="I44" s="45"/>
      <c r="J44" s="59"/>
      <c r="K44" s="60"/>
      <c r="L44" s="50"/>
    </row>
    <row r="45" spans="1:15" x14ac:dyDescent="0.25">
      <c r="A45" s="51"/>
      <c r="B45" s="62"/>
      <c r="C45" s="63">
        <f>SUM(C43:C44)-SUM(B43:B44)</f>
        <v>35000</v>
      </c>
      <c r="D45" s="50"/>
      <c r="E45" s="51"/>
      <c r="F45" s="64">
        <f>SUM(F43:F44)-SUM(G43:G44)</f>
        <v>3900</v>
      </c>
      <c r="G45" s="63"/>
      <c r="H45" s="50"/>
      <c r="I45" s="45"/>
      <c r="J45" s="64">
        <f>SUM(J43:J44)-SUM(K43:K44)</f>
        <v>4900</v>
      </c>
      <c r="K45" s="63"/>
      <c r="L45" s="50"/>
    </row>
    <row r="46" spans="1:15" s="65" customFormat="1" ht="16.5" thickBot="1" x14ac:dyDescent="0.25">
      <c r="A46" s="51" t="s">
        <v>41</v>
      </c>
      <c r="B46" s="59">
        <f>C45</f>
        <v>35000</v>
      </c>
      <c r="C46" s="60"/>
      <c r="D46" s="50"/>
      <c r="E46" s="51"/>
      <c r="F46" s="59"/>
      <c r="G46" s="61">
        <f>F45</f>
        <v>3900</v>
      </c>
      <c r="H46" s="50" t="s">
        <v>42</v>
      </c>
      <c r="I46" s="51"/>
      <c r="J46" s="59"/>
      <c r="K46" s="61">
        <f>J45</f>
        <v>4900</v>
      </c>
      <c r="L46" s="50" t="s">
        <v>42</v>
      </c>
    </row>
    <row r="47" spans="1:15" s="65" customFormat="1" x14ac:dyDescent="0.2">
      <c r="A47" s="51"/>
      <c r="B47" s="62"/>
      <c r="C47" s="63">
        <f>SUM(C45:C46)-SUM(B45:B46)</f>
        <v>0</v>
      </c>
      <c r="D47" s="50"/>
      <c r="E47" s="51"/>
      <c r="F47" s="64">
        <f>SUM(F45:F46)-SUM(G45:G46)</f>
        <v>0</v>
      </c>
      <c r="G47" s="63"/>
      <c r="H47" s="50"/>
      <c r="I47" s="51"/>
      <c r="J47" s="64">
        <f>SUM(J45:J46)-SUM(K45:K46)</f>
        <v>0</v>
      </c>
      <c r="K47" s="63"/>
      <c r="L47" s="50"/>
    </row>
    <row r="48" spans="1:15" ht="16.5" thickBot="1" x14ac:dyDescent="0.3">
      <c r="A48" s="51"/>
      <c r="B48" s="60"/>
      <c r="C48" s="60"/>
      <c r="D48" s="50"/>
      <c r="E48" s="51"/>
      <c r="F48" s="58"/>
      <c r="G48" s="58"/>
      <c r="H48" s="50"/>
      <c r="I48" s="51"/>
      <c r="J48" s="58"/>
      <c r="K48" s="58"/>
      <c r="L48" s="50"/>
    </row>
    <row r="49" spans="1:12" ht="16.5" thickBot="1" x14ac:dyDescent="0.25">
      <c r="A49" s="51"/>
      <c r="B49" s="88" t="s">
        <v>36</v>
      </c>
      <c r="C49" s="88"/>
      <c r="D49" s="50"/>
      <c r="E49" s="51"/>
      <c r="F49" s="88" t="s">
        <v>39</v>
      </c>
      <c r="G49" s="88"/>
      <c r="H49" s="50"/>
      <c r="I49" s="51"/>
      <c r="J49" s="88" t="s">
        <v>26</v>
      </c>
      <c r="K49" s="88"/>
      <c r="L49" s="50"/>
    </row>
    <row r="50" spans="1:12" x14ac:dyDescent="0.2">
      <c r="A50" s="51"/>
      <c r="B50" s="62"/>
      <c r="C50" s="67">
        <f>'Journal Entries'!E52</f>
        <v>124300</v>
      </c>
      <c r="D50" s="50">
        <f>'Journal Entries'!$A$50</f>
        <v>-16</v>
      </c>
      <c r="E50" s="51">
        <f>'Journal Entries'!A79</f>
        <v>-25</v>
      </c>
      <c r="F50" s="64">
        <f>'Journal Entries'!D79</f>
        <v>4000</v>
      </c>
      <c r="G50" s="67"/>
      <c r="H50" s="50"/>
      <c r="I50" s="51">
        <f>'Journal Entries'!$A$88</f>
        <v>-28</v>
      </c>
      <c r="J50" s="64">
        <f>'Journal Entries'!D88</f>
        <v>630</v>
      </c>
      <c r="K50" s="67"/>
      <c r="L50" s="50"/>
    </row>
    <row r="51" spans="1:12" ht="16.5" thickBot="1" x14ac:dyDescent="0.25">
      <c r="A51" s="51"/>
      <c r="B51" s="59"/>
      <c r="C51" s="60">
        <f>'Journal Entries'!E86</f>
        <v>100</v>
      </c>
      <c r="D51" s="50">
        <f>'Journal Entries'!$A$85</f>
        <v>-27</v>
      </c>
      <c r="E51" s="51"/>
      <c r="F51" s="59"/>
      <c r="G51" s="60"/>
      <c r="H51" s="50"/>
      <c r="I51" s="51"/>
      <c r="J51" s="59"/>
      <c r="K51" s="60"/>
      <c r="L51" s="50"/>
    </row>
    <row r="52" spans="1:12" x14ac:dyDescent="0.2">
      <c r="A52" s="51"/>
      <c r="B52" s="62"/>
      <c r="C52" s="63">
        <f>SUM(C50:C51)-SUM(B50:B51)</f>
        <v>124400</v>
      </c>
      <c r="D52" s="50"/>
      <c r="E52" s="51"/>
      <c r="F52" s="64">
        <f>SUM(F50:F51)-SUM(G50:G51)</f>
        <v>4000</v>
      </c>
      <c r="G52" s="63"/>
      <c r="H52" s="50"/>
      <c r="I52" s="51"/>
      <c r="J52" s="64">
        <f>SUM(J50:J51)-SUM(K50:K51)</f>
        <v>630</v>
      </c>
      <c r="K52" s="63"/>
      <c r="L52" s="50"/>
    </row>
    <row r="53" spans="1:12" s="65" customFormat="1" ht="16.5" thickBot="1" x14ac:dyDescent="0.25">
      <c r="A53" s="51" t="s">
        <v>41</v>
      </c>
      <c r="B53" s="59">
        <f>C52</f>
        <v>124400</v>
      </c>
      <c r="C53" s="60"/>
      <c r="D53" s="50"/>
      <c r="E53" s="51"/>
      <c r="F53" s="59"/>
      <c r="G53" s="61">
        <f>F52</f>
        <v>4000</v>
      </c>
      <c r="H53" s="50" t="s">
        <v>42</v>
      </c>
      <c r="I53" s="51"/>
      <c r="J53" s="59"/>
      <c r="K53" s="61">
        <f>J52</f>
        <v>630</v>
      </c>
      <c r="L53" s="50" t="s">
        <v>42</v>
      </c>
    </row>
    <row r="54" spans="1:12" s="65" customFormat="1" x14ac:dyDescent="0.2">
      <c r="A54" s="51"/>
      <c r="B54" s="62"/>
      <c r="C54" s="63">
        <f>SUM(C52:C53)-SUM(B52:B53)</f>
        <v>0</v>
      </c>
      <c r="D54" s="50"/>
      <c r="E54" s="51"/>
      <c r="F54" s="64">
        <f>SUM(F52:F53)-SUM(G52:G53)</f>
        <v>0</v>
      </c>
      <c r="G54" s="63"/>
      <c r="H54" s="50"/>
      <c r="I54" s="51"/>
      <c r="J54" s="64">
        <f>SUM(J52:J53)-SUM(K52:K53)</f>
        <v>0</v>
      </c>
      <c r="K54" s="63"/>
      <c r="L54" s="50"/>
    </row>
    <row r="55" spans="1:12" ht="16.5" thickBot="1" x14ac:dyDescent="0.3">
      <c r="A55" s="51"/>
      <c r="B55" s="60"/>
      <c r="C55" s="60"/>
      <c r="D55" s="50"/>
      <c r="E55" s="51"/>
      <c r="F55" s="58"/>
      <c r="G55" s="58"/>
      <c r="H55" s="50"/>
      <c r="I55" s="51"/>
      <c r="J55" s="68"/>
      <c r="K55" s="68"/>
      <c r="L55" s="50"/>
    </row>
    <row r="56" spans="1:12" ht="16.5" thickBot="1" x14ac:dyDescent="0.25">
      <c r="A56" s="51"/>
      <c r="B56" s="88" t="s">
        <v>40</v>
      </c>
      <c r="C56" s="88"/>
      <c r="D56" s="50"/>
      <c r="E56" s="51"/>
      <c r="F56" s="88" t="s">
        <v>101</v>
      </c>
      <c r="G56" s="88"/>
      <c r="H56" s="50"/>
      <c r="I56" s="69"/>
      <c r="J56" s="89"/>
      <c r="K56" s="89"/>
      <c r="L56" s="70"/>
    </row>
    <row r="57" spans="1:12" x14ac:dyDescent="0.25">
      <c r="A57" s="51"/>
      <c r="B57" s="62"/>
      <c r="C57" s="67">
        <f>'Journal Entries'!E83</f>
        <v>250</v>
      </c>
      <c r="D57" s="50">
        <f>'Journal Entries'!A82</f>
        <v>-26</v>
      </c>
      <c r="E57" s="51">
        <f>'Journal Entries'!A70</f>
        <v>-22</v>
      </c>
      <c r="F57" s="64">
        <f>'Journal Entries'!D70</f>
        <v>1500</v>
      </c>
      <c r="G57" s="67"/>
      <c r="H57" s="50"/>
      <c r="I57" s="69"/>
      <c r="J57" s="42"/>
      <c r="K57" s="42"/>
      <c r="L57" s="70"/>
    </row>
    <row r="58" spans="1:12" ht="16.5" thickBot="1" x14ac:dyDescent="0.25">
      <c r="A58" s="51"/>
      <c r="B58" s="59"/>
      <c r="C58" s="60"/>
      <c r="D58" s="50"/>
      <c r="E58" s="51"/>
      <c r="F58" s="59"/>
      <c r="G58" s="60"/>
      <c r="H58" s="50"/>
      <c r="I58" s="69"/>
      <c r="J58" s="71"/>
      <c r="K58" s="57"/>
      <c r="L58" s="70"/>
    </row>
    <row r="59" spans="1:12" x14ac:dyDescent="0.2">
      <c r="A59" s="51"/>
      <c r="B59" s="62"/>
      <c r="C59" s="63">
        <f>SUM(C57:C58)-SUM(B57:B58)</f>
        <v>250</v>
      </c>
      <c r="D59" s="50"/>
      <c r="E59" s="51"/>
      <c r="F59" s="64">
        <f>SUM(F57:F58)-SUM(G57:G58)</f>
        <v>1500</v>
      </c>
      <c r="G59" s="63"/>
      <c r="H59" s="50"/>
      <c r="I59" s="69"/>
      <c r="J59" s="57"/>
      <c r="K59" s="71"/>
      <c r="L59" s="70"/>
    </row>
    <row r="60" spans="1:12" s="65" customFormat="1" ht="16.5" thickBot="1" x14ac:dyDescent="0.25">
      <c r="A60" s="51" t="s">
        <v>41</v>
      </c>
      <c r="B60" s="59">
        <f>C59</f>
        <v>250</v>
      </c>
      <c r="C60" s="60"/>
      <c r="D60" s="50"/>
      <c r="E60" s="51"/>
      <c r="F60" s="59"/>
      <c r="G60" s="61">
        <f>F59</f>
        <v>1500</v>
      </c>
      <c r="H60" s="50" t="s">
        <v>42</v>
      </c>
      <c r="I60" s="69"/>
      <c r="J60" s="71"/>
      <c r="K60" s="71"/>
      <c r="L60" s="70"/>
    </row>
    <row r="61" spans="1:12" s="65" customFormat="1" x14ac:dyDescent="0.25">
      <c r="A61" s="51"/>
      <c r="B61" s="62"/>
      <c r="C61" s="63">
        <f>SUM(C59:C60)-SUM(B59:B60)</f>
        <v>0</v>
      </c>
      <c r="D61" s="50"/>
      <c r="E61" s="45"/>
      <c r="F61" s="64">
        <f>SUM(F59:F60)-SUM(G59:G60)</f>
        <v>0</v>
      </c>
      <c r="G61" s="63"/>
      <c r="H61" s="50"/>
      <c r="I61" s="69"/>
      <c r="J61" s="57"/>
      <c r="K61" s="71"/>
      <c r="L61" s="70"/>
    </row>
    <row r="62" spans="1:12" ht="16.5" thickBot="1" x14ac:dyDescent="0.3">
      <c r="A62" s="51"/>
      <c r="B62" s="57"/>
      <c r="C62" s="68"/>
      <c r="D62" s="50"/>
      <c r="E62" s="51"/>
      <c r="F62" s="58"/>
      <c r="G62" s="58"/>
      <c r="H62" s="50"/>
      <c r="I62" s="51"/>
      <c r="J62" s="58"/>
      <c r="K62" s="58"/>
      <c r="L62" s="50"/>
    </row>
    <row r="63" spans="1:12" ht="16.5" thickBot="1" x14ac:dyDescent="0.3">
      <c r="A63" s="51"/>
      <c r="B63" s="88" t="s">
        <v>23</v>
      </c>
      <c r="C63" s="88"/>
      <c r="D63" s="50"/>
      <c r="E63" s="51"/>
      <c r="F63" s="88" t="s">
        <v>168</v>
      </c>
      <c r="G63" s="88"/>
      <c r="H63" s="50"/>
      <c r="I63" s="51"/>
      <c r="J63" s="58"/>
      <c r="K63" s="58"/>
      <c r="L63" s="50"/>
    </row>
    <row r="64" spans="1:12" x14ac:dyDescent="0.25">
      <c r="A64" s="51">
        <f>'Journal Entries'!$A$61</f>
        <v>-19</v>
      </c>
      <c r="B64" s="64">
        <f>'Journal Entries'!D61</f>
        <v>30000</v>
      </c>
      <c r="C64" s="67"/>
      <c r="D64" s="50"/>
      <c r="E64" s="51">
        <f>'Journal Entries'!A73</f>
        <v>-23</v>
      </c>
      <c r="F64" s="64">
        <f>'Journal Entries'!D73</f>
        <v>30000</v>
      </c>
      <c r="G64" s="67"/>
      <c r="H64" s="50"/>
      <c r="I64" s="51"/>
      <c r="J64" s="58"/>
      <c r="K64" s="58"/>
      <c r="L64" s="50"/>
    </row>
    <row r="65" spans="1:12" ht="16.5" thickBot="1" x14ac:dyDescent="0.3">
      <c r="A65" s="51"/>
      <c r="B65" s="59"/>
      <c r="C65" s="60"/>
      <c r="D65" s="50"/>
      <c r="E65" s="51"/>
      <c r="F65" s="59"/>
      <c r="G65" s="60"/>
      <c r="H65" s="50"/>
      <c r="I65" s="51"/>
      <c r="J65" s="58"/>
      <c r="K65" s="58"/>
      <c r="L65" s="50"/>
    </row>
    <row r="66" spans="1:12" x14ac:dyDescent="0.25">
      <c r="A66" s="51"/>
      <c r="B66" s="64">
        <f>SUM(B64:B65)-SUM(C64:C65)</f>
        <v>30000</v>
      </c>
      <c r="C66" s="63"/>
      <c r="D66" s="50"/>
      <c r="E66" s="51"/>
      <c r="F66" s="64">
        <f>SUM(F64:F65)-SUM(G64:G65)</f>
        <v>30000</v>
      </c>
      <c r="G66" s="63"/>
      <c r="H66" s="50"/>
      <c r="I66" s="51"/>
      <c r="J66" s="58"/>
      <c r="K66" s="58"/>
      <c r="L66" s="50"/>
    </row>
    <row r="67" spans="1:12" s="65" customFormat="1" ht="16.5" thickBot="1" x14ac:dyDescent="0.3">
      <c r="A67" s="51"/>
      <c r="B67" s="59"/>
      <c r="C67" s="61">
        <f>B66</f>
        <v>30000</v>
      </c>
      <c r="D67" s="50" t="s">
        <v>42</v>
      </c>
      <c r="E67" s="51"/>
      <c r="F67" s="59"/>
      <c r="G67" s="61">
        <f>F66</f>
        <v>30000</v>
      </c>
      <c r="H67" s="50" t="s">
        <v>42</v>
      </c>
      <c r="I67" s="51"/>
      <c r="J67" s="58"/>
      <c r="K67" s="58"/>
      <c r="L67" s="50"/>
    </row>
    <row r="68" spans="1:12" s="65" customFormat="1" x14ac:dyDescent="0.25">
      <c r="A68" s="51"/>
      <c r="B68" s="64">
        <f>SUM(B66:B67)-SUM(C66:C67)</f>
        <v>0</v>
      </c>
      <c r="C68" s="63"/>
      <c r="D68" s="50"/>
      <c r="E68" s="51"/>
      <c r="F68" s="64">
        <f>SUM(F66:F67)-SUM(G66:G67)</f>
        <v>0</v>
      </c>
      <c r="G68" s="63"/>
      <c r="H68" s="50"/>
      <c r="I68" s="51"/>
      <c r="J68" s="58"/>
      <c r="K68" s="58"/>
      <c r="L68" s="50"/>
    </row>
    <row r="69" spans="1:12" ht="16.5" thickBot="1" x14ac:dyDescent="0.3">
      <c r="A69" s="51"/>
      <c r="B69" s="60"/>
      <c r="C69" s="60"/>
      <c r="D69" s="50"/>
      <c r="E69" s="51"/>
      <c r="F69" s="58"/>
      <c r="G69" s="58"/>
      <c r="H69" s="50"/>
      <c r="I69" s="51"/>
      <c r="J69" s="58"/>
      <c r="K69" s="58"/>
      <c r="L69" s="50"/>
    </row>
    <row r="70" spans="1:12" ht="16.5" thickBot="1" x14ac:dyDescent="0.3">
      <c r="A70" s="51"/>
      <c r="B70" s="88" t="s">
        <v>38</v>
      </c>
      <c r="C70" s="88"/>
      <c r="D70" s="50"/>
      <c r="E70" s="51"/>
      <c r="F70" s="88" t="s">
        <v>102</v>
      </c>
      <c r="G70" s="88"/>
      <c r="H70" s="50"/>
      <c r="I70" s="51"/>
      <c r="J70" s="58"/>
      <c r="K70" s="58"/>
      <c r="L70" s="50"/>
    </row>
    <row r="71" spans="1:12" x14ac:dyDescent="0.25">
      <c r="A71" s="51">
        <f>'Journal Entries'!$A$64</f>
        <v>-20</v>
      </c>
      <c r="B71" s="64">
        <f>'Journal Entries'!D64</f>
        <v>82000</v>
      </c>
      <c r="C71" s="67"/>
      <c r="D71" s="50"/>
      <c r="E71" s="51">
        <f>'Journal Entries'!A76</f>
        <v>-24</v>
      </c>
      <c r="F71" s="64">
        <f>'Journal Entries'!D76</f>
        <v>350</v>
      </c>
      <c r="G71" s="67"/>
      <c r="H71" s="50"/>
      <c r="I71" s="51"/>
      <c r="J71" s="58"/>
      <c r="K71" s="58"/>
      <c r="L71" s="50"/>
    </row>
    <row r="72" spans="1:12" ht="16.5" thickBot="1" x14ac:dyDescent="0.3">
      <c r="A72" s="51"/>
      <c r="B72" s="59"/>
      <c r="C72" s="60"/>
      <c r="D72" s="50"/>
      <c r="E72" s="51"/>
      <c r="F72" s="59"/>
      <c r="G72" s="60"/>
      <c r="H72" s="50"/>
      <c r="I72" s="51"/>
      <c r="J72" s="58"/>
      <c r="K72" s="58"/>
      <c r="L72" s="50"/>
    </row>
    <row r="73" spans="1:12" x14ac:dyDescent="0.25">
      <c r="A73" s="51"/>
      <c r="B73" s="64">
        <f>SUM(B71:B72)-SUM(C71:C72)</f>
        <v>82000</v>
      </c>
      <c r="C73" s="63"/>
      <c r="D73" s="50"/>
      <c r="E73" s="51"/>
      <c r="F73" s="64">
        <f>SUM(F71:F72)-SUM(G71:G72)</f>
        <v>350</v>
      </c>
      <c r="G73" s="63"/>
      <c r="H73" s="50"/>
      <c r="I73" s="51"/>
      <c r="J73" s="58"/>
      <c r="K73" s="58"/>
      <c r="L73" s="50"/>
    </row>
    <row r="74" spans="1:12" s="65" customFormat="1" ht="16.5" thickBot="1" x14ac:dyDescent="0.3">
      <c r="A74" s="51"/>
      <c r="B74" s="59"/>
      <c r="C74" s="61">
        <f>B73</f>
        <v>82000</v>
      </c>
      <c r="D74" s="50" t="s">
        <v>42</v>
      </c>
      <c r="E74" s="51"/>
      <c r="F74" s="59"/>
      <c r="G74" s="61">
        <f>F73</f>
        <v>350</v>
      </c>
      <c r="H74" s="50" t="s">
        <v>42</v>
      </c>
      <c r="I74" s="51"/>
      <c r="J74" s="58"/>
      <c r="K74" s="58"/>
      <c r="L74" s="50"/>
    </row>
    <row r="75" spans="1:12" s="65" customFormat="1" x14ac:dyDescent="0.25">
      <c r="A75" s="51"/>
      <c r="B75" s="64">
        <f>SUM(B73:B74)-SUM(C73:C74)</f>
        <v>0</v>
      </c>
      <c r="C75" s="63"/>
      <c r="D75" s="50"/>
      <c r="E75" s="51"/>
      <c r="F75" s="64">
        <f>SUM(F73:F74)-SUM(G73:G74)</f>
        <v>0</v>
      </c>
      <c r="G75" s="63"/>
      <c r="H75" s="50"/>
      <c r="I75" s="51"/>
      <c r="J75" s="58"/>
      <c r="K75" s="58"/>
      <c r="L75" s="50"/>
    </row>
    <row r="76" spans="1:12" x14ac:dyDescent="0.25">
      <c r="A76" s="69"/>
      <c r="B76" s="57"/>
      <c r="C76" s="57"/>
      <c r="D76" s="50"/>
      <c r="E76" s="51"/>
      <c r="F76" s="58"/>
      <c r="G76" s="58"/>
      <c r="H76" s="50"/>
      <c r="I76" s="51"/>
      <c r="J76" s="58"/>
      <c r="K76" s="58"/>
      <c r="L76" s="50"/>
    </row>
    <row r="77" spans="1:12" x14ac:dyDescent="0.25">
      <c r="A77" s="49"/>
      <c r="B77" s="42"/>
      <c r="C77" s="47"/>
    </row>
  </sheetData>
  <mergeCells count="33">
    <mergeCell ref="F11:G11"/>
    <mergeCell ref="F1:G1"/>
    <mergeCell ref="J1:K1"/>
    <mergeCell ref="J56:K56"/>
    <mergeCell ref="J42:K42"/>
    <mergeCell ref="F6:G6"/>
    <mergeCell ref="F16:G16"/>
    <mergeCell ref="J16:K16"/>
    <mergeCell ref="F26:G26"/>
    <mergeCell ref="J11:K11"/>
    <mergeCell ref="F31:G31"/>
    <mergeCell ref="F49:G49"/>
    <mergeCell ref="J6:K6"/>
    <mergeCell ref="J21:K21"/>
    <mergeCell ref="J49:K49"/>
    <mergeCell ref="J26:K26"/>
    <mergeCell ref="B1:C1"/>
    <mergeCell ref="B36:C36"/>
    <mergeCell ref="B42:C42"/>
    <mergeCell ref="B49:C49"/>
    <mergeCell ref="B16:C16"/>
    <mergeCell ref="B21:C21"/>
    <mergeCell ref="B26:C26"/>
    <mergeCell ref="J31:K31"/>
    <mergeCell ref="F42:G42"/>
    <mergeCell ref="B63:C63"/>
    <mergeCell ref="B31:C31"/>
    <mergeCell ref="B70:C70"/>
    <mergeCell ref="F21:G21"/>
    <mergeCell ref="F63:G63"/>
    <mergeCell ref="F70:G70"/>
    <mergeCell ref="B56:C56"/>
    <mergeCell ref="F56:G56"/>
  </mergeCells>
  <phoneticPr fontId="3" type="noConversion"/>
  <pageMargins left="0.75" right="0.75" top="1" bottom="1" header="0.5" footer="0.5"/>
  <pageSetup scale="5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4" zoomScale="130" zoomScaleNormal="130" workbookViewId="0">
      <pane xSplit="1" ySplit="2" topLeftCell="B6" activePane="bottomRight" state="frozen"/>
      <selection activeCell="A4" sqref="A4"/>
      <selection pane="topRight" activeCell="B4" sqref="B4"/>
      <selection pane="bottomLeft" activeCell="A6" sqref="A6"/>
      <selection pane="bottomRight" activeCell="A4" sqref="A4"/>
    </sheetView>
  </sheetViews>
  <sheetFormatPr defaultRowHeight="15.75" x14ac:dyDescent="0.25"/>
  <cols>
    <col min="1" max="1" width="27.140625" style="13" customWidth="1"/>
    <col min="2" max="2" width="10.140625" style="13" bestFit="1" customWidth="1"/>
    <col min="3" max="3" width="10.5703125" style="13" bestFit="1" customWidth="1"/>
    <col min="4" max="4" width="3" style="13" customWidth="1"/>
    <col min="5" max="6" width="8.85546875" style="13" bestFit="1" customWidth="1"/>
    <col min="7" max="7" width="2.28515625" style="13" customWidth="1"/>
    <col min="8" max="8" width="10.140625" style="13" bestFit="1" customWidth="1"/>
    <col min="9" max="9" width="10.5703125" style="13" bestFit="1" customWidth="1"/>
    <col min="10" max="10" width="2.42578125" style="13" customWidth="1"/>
    <col min="11" max="11" width="10.140625" style="77" bestFit="1" customWidth="1"/>
    <col min="12" max="12" width="10" style="77" bestFit="1" customWidth="1"/>
    <col min="13" max="13" width="2.7109375" style="77" customWidth="1"/>
    <col min="14" max="15" width="11.140625" style="77" bestFit="1" customWidth="1"/>
    <col min="16" max="16" width="9.140625" style="74"/>
    <col min="17" max="16384" width="9.140625" style="13"/>
  </cols>
  <sheetData>
    <row r="1" spans="1:16" x14ac:dyDescent="0.25">
      <c r="A1" s="13" t="s">
        <v>172</v>
      </c>
    </row>
    <row r="2" spans="1:16" x14ac:dyDescent="0.25">
      <c r="A2" s="13" t="s">
        <v>67</v>
      </c>
    </row>
    <row r="3" spans="1:16" x14ac:dyDescent="0.25">
      <c r="A3" s="17" t="s">
        <v>170</v>
      </c>
      <c r="B3" s="17"/>
    </row>
    <row r="4" spans="1:16" x14ac:dyDescent="0.25">
      <c r="A4" s="17"/>
      <c r="B4" s="93" t="s">
        <v>72</v>
      </c>
      <c r="C4" s="94"/>
      <c r="E4" s="95" t="s">
        <v>70</v>
      </c>
      <c r="F4" s="95"/>
      <c r="H4" s="93" t="s">
        <v>71</v>
      </c>
      <c r="I4" s="94"/>
      <c r="K4" s="96" t="s">
        <v>80</v>
      </c>
      <c r="L4" s="96"/>
      <c r="N4" s="91" t="s">
        <v>81</v>
      </c>
      <c r="O4" s="92"/>
    </row>
    <row r="5" spans="1:16" x14ac:dyDescent="0.25">
      <c r="A5" s="18"/>
      <c r="B5" s="18" t="s">
        <v>68</v>
      </c>
      <c r="C5" s="13" t="s">
        <v>69</v>
      </c>
      <c r="E5" s="18" t="s">
        <v>68</v>
      </c>
      <c r="F5" s="13" t="s">
        <v>69</v>
      </c>
      <c r="H5" s="18" t="s">
        <v>68</v>
      </c>
      <c r="I5" s="13" t="s">
        <v>69</v>
      </c>
      <c r="K5" s="78" t="s">
        <v>68</v>
      </c>
      <c r="L5" s="77" t="s">
        <v>69</v>
      </c>
      <c r="N5" s="78" t="s">
        <v>68</v>
      </c>
      <c r="O5" s="77" t="s">
        <v>69</v>
      </c>
    </row>
    <row r="6" spans="1:16" x14ac:dyDescent="0.25">
      <c r="A6" s="13" t="s">
        <v>2</v>
      </c>
      <c r="B6" s="19">
        <f>'T-accounts'!B14</f>
        <v>78800</v>
      </c>
      <c r="C6" s="19"/>
      <c r="H6" s="19">
        <f>'T-accounts'!B14</f>
        <v>78800</v>
      </c>
      <c r="N6" s="79">
        <f>'T-accounts'!B14</f>
        <v>78800</v>
      </c>
      <c r="P6" s="75"/>
    </row>
    <row r="7" spans="1:16" x14ac:dyDescent="0.25">
      <c r="A7" s="13" t="s">
        <v>3</v>
      </c>
      <c r="B7" s="19">
        <f>'T-accounts'!B19</f>
        <v>4200</v>
      </c>
      <c r="C7" s="19"/>
      <c r="H7" s="19">
        <f>'T-accounts'!B19</f>
        <v>4200</v>
      </c>
      <c r="N7" s="79">
        <f>'T-accounts'!B19</f>
        <v>4200</v>
      </c>
      <c r="P7" s="75"/>
    </row>
    <row r="8" spans="1:16" x14ac:dyDescent="0.25">
      <c r="A8" s="13" t="s">
        <v>45</v>
      </c>
      <c r="B8" s="19">
        <f>'T-accounts'!B22</f>
        <v>5000</v>
      </c>
      <c r="C8" s="19"/>
      <c r="F8" s="14"/>
      <c r="H8" s="19">
        <f>'T-accounts'!B24</f>
        <v>5000</v>
      </c>
      <c r="L8" s="80"/>
      <c r="N8" s="79">
        <f>'T-accounts'!B24</f>
        <v>5000</v>
      </c>
      <c r="P8" s="75"/>
    </row>
    <row r="9" spans="1:16" x14ac:dyDescent="0.25">
      <c r="A9" s="13" t="s">
        <v>111</v>
      </c>
      <c r="B9" s="19">
        <v>0</v>
      </c>
      <c r="C9" s="19"/>
      <c r="E9" s="13">
        <f>'T-accounts'!B27</f>
        <v>250</v>
      </c>
      <c r="F9" s="14"/>
      <c r="H9" s="19">
        <f>'T-accounts'!B29</f>
        <v>250</v>
      </c>
      <c r="L9" s="80"/>
      <c r="N9" s="79">
        <f>'T-accounts'!B29</f>
        <v>250</v>
      </c>
      <c r="P9" s="75"/>
    </row>
    <row r="10" spans="1:16" x14ac:dyDescent="0.25">
      <c r="A10" s="13" t="s">
        <v>44</v>
      </c>
      <c r="B10" s="19">
        <f>'T-accounts'!B34</f>
        <v>12000</v>
      </c>
      <c r="C10" s="19"/>
      <c r="H10" s="19">
        <f>'T-accounts'!B34</f>
        <v>12000</v>
      </c>
      <c r="N10" s="79">
        <f>'T-accounts'!B34</f>
        <v>12000</v>
      </c>
      <c r="P10" s="75"/>
    </row>
    <row r="11" spans="1:16" x14ac:dyDescent="0.25">
      <c r="A11" s="13" t="s">
        <v>4</v>
      </c>
      <c r="B11" s="19">
        <f>'T-accounts'!B37</f>
        <v>8000</v>
      </c>
      <c r="C11" s="19"/>
      <c r="F11" s="14">
        <f>'T-accounts'!C37</f>
        <v>4000</v>
      </c>
      <c r="H11" s="19">
        <f>'T-accounts'!B39</f>
        <v>4000</v>
      </c>
      <c r="N11" s="79">
        <f>'T-accounts'!B39</f>
        <v>4000</v>
      </c>
      <c r="P11" s="75"/>
    </row>
    <row r="12" spans="1:16" x14ac:dyDescent="0.25">
      <c r="A12" s="13" t="s">
        <v>6</v>
      </c>
      <c r="B12" s="19">
        <f>'T-accounts'!F4</f>
        <v>103000</v>
      </c>
      <c r="C12" s="19"/>
      <c r="F12" s="14"/>
      <c r="H12" s="19">
        <f>'T-accounts'!F4</f>
        <v>103000</v>
      </c>
      <c r="L12" s="80"/>
      <c r="N12" s="79">
        <f>'T-accounts'!F4</f>
        <v>103000</v>
      </c>
      <c r="P12" s="75"/>
    </row>
    <row r="13" spans="1:16" x14ac:dyDescent="0.25">
      <c r="A13" s="13" t="s">
        <v>46</v>
      </c>
      <c r="B13" s="19">
        <f>'T-accounts'!F9</f>
        <v>85000</v>
      </c>
      <c r="C13" s="19"/>
      <c r="H13" s="14">
        <f>'T-accounts'!F9</f>
        <v>85000</v>
      </c>
      <c r="N13" s="79">
        <f>'T-accounts'!F9</f>
        <v>85000</v>
      </c>
      <c r="P13" s="75"/>
    </row>
    <row r="14" spans="1:16" x14ac:dyDescent="0.25">
      <c r="A14" s="13" t="s">
        <v>164</v>
      </c>
      <c r="B14" s="19">
        <f>'T-accounts'!F14</f>
        <v>120000</v>
      </c>
      <c r="C14" s="19"/>
      <c r="H14" s="19">
        <f>'T-accounts'!F14</f>
        <v>120000</v>
      </c>
      <c r="N14" s="79">
        <f>'T-accounts'!F14</f>
        <v>120000</v>
      </c>
      <c r="P14" s="75"/>
    </row>
    <row r="15" spans="1:16" x14ac:dyDescent="0.25">
      <c r="A15" s="13" t="s">
        <v>73</v>
      </c>
      <c r="B15" s="19"/>
      <c r="C15" s="19">
        <f>0</f>
        <v>0</v>
      </c>
      <c r="F15" s="14">
        <f>'T-accounts'!G19</f>
        <v>31500</v>
      </c>
      <c r="H15" s="19"/>
      <c r="I15" s="14">
        <f>'T-accounts'!G19</f>
        <v>31500</v>
      </c>
      <c r="N15" s="79"/>
      <c r="O15" s="80">
        <f>'T-accounts'!G19</f>
        <v>31500</v>
      </c>
      <c r="P15" s="75"/>
    </row>
    <row r="16" spans="1:16" x14ac:dyDescent="0.25">
      <c r="A16" s="13" t="s">
        <v>103</v>
      </c>
      <c r="B16" s="19">
        <f>'T-accounts'!F22</f>
        <v>2100</v>
      </c>
      <c r="C16" s="19"/>
      <c r="F16" s="13">
        <f>'T-accounts'!G23</f>
        <v>350</v>
      </c>
      <c r="H16" s="19">
        <f>'T-accounts'!F24</f>
        <v>1750</v>
      </c>
      <c r="N16" s="79">
        <f>'T-accounts'!F24</f>
        <v>1750</v>
      </c>
      <c r="P16" s="75"/>
    </row>
    <row r="17" spans="1:17" x14ac:dyDescent="0.25">
      <c r="H17" s="19"/>
      <c r="I17" s="19"/>
      <c r="O17" s="79"/>
      <c r="P17" s="75"/>
      <c r="Q17" s="19"/>
    </row>
    <row r="18" spans="1:17" x14ac:dyDescent="0.25">
      <c r="A18" s="13" t="s">
        <v>11</v>
      </c>
      <c r="B18" s="16"/>
      <c r="C18" s="19">
        <f>'T-accounts'!G29</f>
        <v>2000</v>
      </c>
      <c r="D18" s="19"/>
      <c r="H18" s="19"/>
      <c r="I18" s="19">
        <f>'T-accounts'!G29</f>
        <v>2000</v>
      </c>
      <c r="N18" s="79"/>
      <c r="O18" s="79">
        <f>'T-accounts'!G29</f>
        <v>2000</v>
      </c>
      <c r="P18" s="75"/>
      <c r="Q18" s="19"/>
    </row>
    <row r="19" spans="1:17" x14ac:dyDescent="0.25">
      <c r="A19" s="13" t="s">
        <v>89</v>
      </c>
      <c r="B19" s="16"/>
      <c r="C19" s="19">
        <v>0</v>
      </c>
      <c r="D19" s="19"/>
      <c r="F19" s="14">
        <f>'T-accounts'!G32</f>
        <v>4900</v>
      </c>
      <c r="H19" s="19"/>
      <c r="I19" s="19">
        <f>'T-accounts'!G34</f>
        <v>4900</v>
      </c>
      <c r="L19" s="80"/>
      <c r="N19" s="79"/>
      <c r="O19" s="79">
        <f>'T-accounts'!G34</f>
        <v>4900</v>
      </c>
      <c r="P19" s="75"/>
      <c r="Q19" s="19"/>
    </row>
    <row r="20" spans="1:17" x14ac:dyDescent="0.25">
      <c r="A20" s="13" t="s">
        <v>104</v>
      </c>
      <c r="B20" s="16"/>
      <c r="C20" s="19">
        <v>0</v>
      </c>
      <c r="D20" s="19"/>
      <c r="F20" s="14"/>
      <c r="H20" s="19"/>
      <c r="I20" s="19">
        <v>0</v>
      </c>
      <c r="L20" s="80"/>
      <c r="N20" s="79"/>
      <c r="O20" s="79">
        <v>0</v>
      </c>
      <c r="P20" s="75"/>
      <c r="Q20" s="19"/>
    </row>
    <row r="21" spans="1:17" x14ac:dyDescent="0.25">
      <c r="A21" s="13" t="s">
        <v>92</v>
      </c>
      <c r="B21" s="16"/>
      <c r="C21" s="19">
        <v>0</v>
      </c>
      <c r="D21" s="19"/>
      <c r="F21" s="14">
        <f>'T-accounts'!K7</f>
        <v>630</v>
      </c>
      <c r="H21" s="19"/>
      <c r="I21" s="19">
        <f>'T-accounts'!K9</f>
        <v>630</v>
      </c>
      <c r="L21" s="80"/>
      <c r="N21" s="79"/>
      <c r="O21" s="79">
        <f>'T-accounts'!K9</f>
        <v>630</v>
      </c>
      <c r="P21" s="75"/>
      <c r="Q21" s="19"/>
    </row>
    <row r="22" spans="1:17" x14ac:dyDescent="0.25">
      <c r="A22" s="13" t="s">
        <v>47</v>
      </c>
      <c r="B22" s="16"/>
      <c r="C22" s="19">
        <f>'T-accounts'!K12</f>
        <v>1200</v>
      </c>
      <c r="D22" s="19"/>
      <c r="E22" s="13">
        <f>'T-accounts'!J12</f>
        <v>100</v>
      </c>
      <c r="H22" s="19"/>
      <c r="I22" s="19">
        <f>'T-accounts'!K14</f>
        <v>1100</v>
      </c>
      <c r="N22" s="79"/>
      <c r="O22" s="79">
        <f>'T-accounts'!K14</f>
        <v>1100</v>
      </c>
      <c r="P22" s="75"/>
      <c r="Q22" s="19"/>
    </row>
    <row r="23" spans="1:17" x14ac:dyDescent="0.25">
      <c r="A23" s="13" t="s">
        <v>13</v>
      </c>
      <c r="B23" s="16"/>
      <c r="C23" s="19">
        <f>'T-accounts'!K17</f>
        <v>124000</v>
      </c>
      <c r="D23" s="19"/>
      <c r="H23" s="19"/>
      <c r="I23" s="19">
        <f>'T-accounts'!K19</f>
        <v>124000</v>
      </c>
      <c r="N23" s="79"/>
      <c r="O23" s="79">
        <f>'T-accounts'!K19</f>
        <v>124000</v>
      </c>
      <c r="P23" s="75"/>
      <c r="Q23" s="19"/>
    </row>
    <row r="24" spans="1:17" x14ac:dyDescent="0.25">
      <c r="A24" s="13" t="s">
        <v>15</v>
      </c>
      <c r="B24" s="16"/>
      <c r="C24" s="19">
        <f>'T-accounts'!K24</f>
        <v>25000</v>
      </c>
      <c r="D24" s="19"/>
      <c r="H24" s="19"/>
      <c r="I24" s="19">
        <f>'T-accounts'!K24</f>
        <v>25000</v>
      </c>
      <c r="N24" s="79"/>
      <c r="O24" s="79">
        <f>'T-accounts'!K24</f>
        <v>25000</v>
      </c>
      <c r="P24" s="75"/>
      <c r="Q24" s="19"/>
    </row>
    <row r="25" spans="1:17" x14ac:dyDescent="0.25">
      <c r="A25" s="13" t="s">
        <v>48</v>
      </c>
      <c r="B25" s="16"/>
      <c r="C25" s="19">
        <f>'T-accounts'!K29</f>
        <v>225000</v>
      </c>
      <c r="D25" s="19"/>
      <c r="H25" s="19"/>
      <c r="I25" s="19">
        <f>'T-accounts'!K29</f>
        <v>225000</v>
      </c>
      <c r="N25" s="79"/>
      <c r="O25" s="79">
        <f>'T-accounts'!K29</f>
        <v>225000</v>
      </c>
      <c r="P25" s="75"/>
      <c r="Q25" s="19"/>
    </row>
    <row r="26" spans="1:17" x14ac:dyDescent="0.25">
      <c r="A26" s="13" t="s">
        <v>16</v>
      </c>
      <c r="B26" s="19">
        <f>'T-accounts'!J32</f>
        <v>2500</v>
      </c>
      <c r="D26" s="19"/>
      <c r="H26" s="19">
        <f>'T-accounts'!J32</f>
        <v>2500</v>
      </c>
      <c r="I26" s="19"/>
      <c r="L26" s="81">
        <f>SUM(K28:K30)-SUM(L32:L40)</f>
        <v>2370</v>
      </c>
      <c r="N26" s="79">
        <f>'T-accounts'!J34</f>
        <v>130</v>
      </c>
      <c r="O26" s="79" t="str">
        <f>'T-accounts'!K34</f>
        <v/>
      </c>
      <c r="P26" s="75"/>
      <c r="Q26" s="19"/>
    </row>
    <row r="27" spans="1:17" x14ac:dyDescent="0.25">
      <c r="B27" s="16"/>
      <c r="C27" s="16"/>
      <c r="H27" s="19"/>
      <c r="I27" s="19"/>
      <c r="N27" s="79"/>
      <c r="O27" s="79"/>
      <c r="P27" s="75"/>
      <c r="Q27" s="19"/>
    </row>
    <row r="28" spans="1:17" x14ac:dyDescent="0.25">
      <c r="A28" s="13" t="s">
        <v>74</v>
      </c>
      <c r="B28" s="16"/>
      <c r="C28" s="19">
        <f>'T-accounts'!C50</f>
        <v>124300</v>
      </c>
      <c r="F28" s="13">
        <f>'Journal Entries'!E86</f>
        <v>100</v>
      </c>
      <c r="H28" s="22"/>
      <c r="I28" s="19">
        <f>'T-accounts'!B53</f>
        <v>124400</v>
      </c>
      <c r="J28" s="19"/>
      <c r="K28" s="81">
        <f>+I28</f>
        <v>124400</v>
      </c>
      <c r="N28" s="82"/>
      <c r="O28" s="79">
        <v>0</v>
      </c>
      <c r="P28" s="76"/>
      <c r="Q28" s="19"/>
    </row>
    <row r="29" spans="1:17" x14ac:dyDescent="0.25">
      <c r="A29" s="13" t="s">
        <v>75</v>
      </c>
      <c r="B29" s="16"/>
      <c r="C29" s="19">
        <f>'T-accounts'!C45</f>
        <v>35000</v>
      </c>
      <c r="H29" s="22"/>
      <c r="I29" s="19">
        <f>'T-accounts'!B46</f>
        <v>35000</v>
      </c>
      <c r="J29" s="19"/>
      <c r="K29" s="81">
        <f>+I29</f>
        <v>35000</v>
      </c>
      <c r="N29" s="82"/>
      <c r="O29" s="79">
        <v>0</v>
      </c>
      <c r="P29" s="76"/>
      <c r="Q29" s="19"/>
    </row>
    <row r="30" spans="1:17" x14ac:dyDescent="0.25">
      <c r="A30" s="13" t="s">
        <v>63</v>
      </c>
      <c r="B30" s="16"/>
      <c r="C30" s="19">
        <f>0</f>
        <v>0</v>
      </c>
      <c r="F30" s="14">
        <f>'T-accounts'!C57</f>
        <v>250</v>
      </c>
      <c r="I30" s="19">
        <f>'T-accounts'!C59</f>
        <v>250</v>
      </c>
      <c r="J30" s="19"/>
      <c r="K30" s="81">
        <f>+I30</f>
        <v>250</v>
      </c>
      <c r="O30" s="79">
        <v>0</v>
      </c>
      <c r="Q30" s="19"/>
    </row>
    <row r="31" spans="1:17" x14ac:dyDescent="0.25">
      <c r="B31" s="16"/>
      <c r="C31" s="16"/>
    </row>
    <row r="32" spans="1:17" x14ac:dyDescent="0.25">
      <c r="A32" s="13" t="s">
        <v>76</v>
      </c>
      <c r="B32" s="19">
        <f>'T-accounts'!B64</f>
        <v>30000</v>
      </c>
      <c r="H32" s="19">
        <f>'T-accounts'!C67</f>
        <v>30000</v>
      </c>
      <c r="I32" s="19"/>
      <c r="L32" s="81">
        <f>+H32</f>
        <v>30000</v>
      </c>
      <c r="N32" s="79">
        <v>0</v>
      </c>
      <c r="O32" s="79"/>
      <c r="P32" s="75"/>
      <c r="Q32" s="19"/>
    </row>
    <row r="33" spans="1:17" x14ac:dyDescent="0.25">
      <c r="A33" s="13" t="s">
        <v>78</v>
      </c>
      <c r="B33" s="19">
        <f>'T-accounts'!B71</f>
        <v>82000</v>
      </c>
      <c r="H33" s="19">
        <f>'T-accounts'!C74</f>
        <v>82000</v>
      </c>
      <c r="I33" s="19"/>
      <c r="L33" s="81">
        <f t="shared" ref="L33:L40" si="0">+H33</f>
        <v>82000</v>
      </c>
      <c r="N33" s="79">
        <v>0</v>
      </c>
      <c r="O33" s="79"/>
      <c r="P33" s="75"/>
      <c r="Q33" s="19"/>
    </row>
    <row r="34" spans="1:17" x14ac:dyDescent="0.25">
      <c r="A34" s="13" t="s">
        <v>77</v>
      </c>
      <c r="B34" s="19">
        <f>'T-accounts'!F43</f>
        <v>3900</v>
      </c>
      <c r="H34" s="19">
        <f>'T-accounts'!G46</f>
        <v>3900</v>
      </c>
      <c r="I34" s="19"/>
      <c r="L34" s="81">
        <f t="shared" si="0"/>
        <v>3900</v>
      </c>
      <c r="N34" s="79">
        <v>0</v>
      </c>
      <c r="O34" s="79"/>
      <c r="P34" s="75"/>
      <c r="Q34" s="19"/>
    </row>
    <row r="35" spans="1:17" x14ac:dyDescent="0.25">
      <c r="A35" s="13" t="s">
        <v>79</v>
      </c>
      <c r="B35" s="19">
        <v>0</v>
      </c>
      <c r="E35" s="14">
        <f>'Journal Entries'!D79</f>
        <v>4000</v>
      </c>
      <c r="H35" s="19">
        <f>'T-accounts'!G53</f>
        <v>4000</v>
      </c>
      <c r="I35" s="19"/>
      <c r="K35" s="80"/>
      <c r="L35" s="81">
        <f t="shared" si="0"/>
        <v>4000</v>
      </c>
      <c r="N35" s="79">
        <v>0</v>
      </c>
      <c r="O35" s="79"/>
      <c r="P35" s="75"/>
      <c r="Q35" s="19"/>
    </row>
    <row r="36" spans="1:17" x14ac:dyDescent="0.25">
      <c r="A36" s="13" t="s">
        <v>105</v>
      </c>
      <c r="B36" s="19">
        <v>0</v>
      </c>
      <c r="E36" s="13">
        <f>'Journal Entries'!D70</f>
        <v>1500</v>
      </c>
      <c r="H36" s="19">
        <f>'T-accounts'!G60</f>
        <v>1500</v>
      </c>
      <c r="I36" s="19"/>
      <c r="L36" s="81">
        <f t="shared" si="0"/>
        <v>1500</v>
      </c>
      <c r="N36" s="79">
        <v>0</v>
      </c>
      <c r="O36" s="79"/>
      <c r="P36" s="75"/>
      <c r="Q36" s="19"/>
    </row>
    <row r="37" spans="1:17" x14ac:dyDescent="0.25">
      <c r="A37" s="13" t="s">
        <v>169</v>
      </c>
      <c r="B37" s="19">
        <f>H37-E37</f>
        <v>0</v>
      </c>
      <c r="E37" s="14">
        <f>'Journal Entries'!D73</f>
        <v>30000</v>
      </c>
      <c r="H37" s="19">
        <f>'T-accounts'!G67</f>
        <v>30000</v>
      </c>
      <c r="I37" s="19"/>
      <c r="K37" s="80"/>
      <c r="L37" s="81">
        <f t="shared" si="0"/>
        <v>30000</v>
      </c>
      <c r="N37" s="79">
        <v>0</v>
      </c>
      <c r="O37" s="79"/>
      <c r="P37" s="75"/>
      <c r="Q37" s="19"/>
    </row>
    <row r="38" spans="1:17" x14ac:dyDescent="0.25">
      <c r="A38" s="13" t="s">
        <v>106</v>
      </c>
      <c r="B38" s="19">
        <f>H38-E38</f>
        <v>0</v>
      </c>
      <c r="E38" s="13">
        <f>'Journal Entries'!D76</f>
        <v>350</v>
      </c>
      <c r="H38" s="19">
        <f>'T-accounts'!G74</f>
        <v>350</v>
      </c>
      <c r="I38" s="19"/>
      <c r="L38" s="81">
        <f>+H38</f>
        <v>350</v>
      </c>
      <c r="N38" s="79">
        <v>0</v>
      </c>
      <c r="O38" s="79"/>
      <c r="P38" s="75"/>
      <c r="Q38" s="19"/>
    </row>
    <row r="39" spans="1:17" x14ac:dyDescent="0.25">
      <c r="A39" s="13" t="s">
        <v>64</v>
      </c>
      <c r="B39" s="19">
        <f>H39-E39</f>
        <v>0</v>
      </c>
      <c r="E39" s="14">
        <f>'Journal Entries'!D67</f>
        <v>4900</v>
      </c>
      <c r="H39" s="19">
        <f>'T-accounts'!K46</f>
        <v>4900</v>
      </c>
      <c r="I39" s="19"/>
      <c r="K39" s="80"/>
      <c r="L39" s="81">
        <f t="shared" si="0"/>
        <v>4900</v>
      </c>
      <c r="N39" s="79">
        <v>0</v>
      </c>
      <c r="O39" s="79"/>
      <c r="P39" s="75"/>
      <c r="Q39" s="19"/>
    </row>
    <row r="40" spans="1:17" x14ac:dyDescent="0.25">
      <c r="A40" s="13" t="s">
        <v>66</v>
      </c>
      <c r="B40" s="32">
        <f>H40-E40</f>
        <v>0</v>
      </c>
      <c r="C40" s="33"/>
      <c r="E40" s="34">
        <f>'Journal Entries'!D88</f>
        <v>630</v>
      </c>
      <c r="F40" s="33"/>
      <c r="H40" s="32">
        <f>'T-accounts'!K53</f>
        <v>630</v>
      </c>
      <c r="I40" s="29"/>
      <c r="K40" s="83"/>
      <c r="L40" s="84">
        <f t="shared" si="0"/>
        <v>630</v>
      </c>
      <c r="N40" s="85">
        <v>0</v>
      </c>
      <c r="O40" s="86"/>
      <c r="P40" s="75"/>
      <c r="Q40" s="20"/>
    </row>
    <row r="41" spans="1:17" x14ac:dyDescent="0.25">
      <c r="B41" s="21">
        <f>SUM(B6:B40)</f>
        <v>536500</v>
      </c>
      <c r="C41" s="21">
        <f>SUM(C6:C40)</f>
        <v>536500</v>
      </c>
      <c r="E41" s="21">
        <f>SUM(E6:E40)</f>
        <v>41730</v>
      </c>
      <c r="F41" s="21">
        <f>SUM(F6:F40)</f>
        <v>41730</v>
      </c>
      <c r="H41" s="21">
        <f>SUM(H6:H40)</f>
        <v>573780</v>
      </c>
      <c r="I41" s="21">
        <f>SUM(I6:I40)</f>
        <v>573780</v>
      </c>
      <c r="K41" s="81">
        <f>SUM(K6:K40)</f>
        <v>159650</v>
      </c>
      <c r="L41" s="81">
        <f>SUM(L6:L40)</f>
        <v>159650</v>
      </c>
      <c r="N41" s="81">
        <f>SUM(N6:N40)</f>
        <v>414130</v>
      </c>
      <c r="O41" s="81">
        <f>SUM(O6:O40)</f>
        <v>414130</v>
      </c>
    </row>
  </sheetData>
  <mergeCells count="5">
    <mergeCell ref="N4:O4"/>
    <mergeCell ref="B4:C4"/>
    <mergeCell ref="E4:F4"/>
    <mergeCell ref="H4:I4"/>
    <mergeCell ref="K4:L4"/>
  </mergeCells>
  <phoneticPr fontId="3" type="noConversion"/>
  <pageMargins left="0.75" right="0.75" top="1" bottom="1" header="0.5" footer="0.5"/>
  <pageSetup scale="6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zoomScale="130" zoomScaleNormal="130" workbookViewId="0"/>
  </sheetViews>
  <sheetFormatPr defaultRowHeight="15.75" x14ac:dyDescent="0.25"/>
  <cols>
    <col min="1" max="1" width="41" style="13" bestFit="1" customWidth="1"/>
    <col min="2" max="2" width="11.5703125" style="13" bestFit="1" customWidth="1"/>
    <col min="3" max="16384" width="9.140625" style="13"/>
  </cols>
  <sheetData>
    <row r="1" spans="1:2" x14ac:dyDescent="0.25">
      <c r="A1" s="13" t="s">
        <v>172</v>
      </c>
    </row>
    <row r="2" spans="1:2" x14ac:dyDescent="0.25">
      <c r="A2" s="13" t="s">
        <v>0</v>
      </c>
      <c r="B2" s="17"/>
    </row>
    <row r="3" spans="1:2" x14ac:dyDescent="0.25">
      <c r="A3" s="17" t="s">
        <v>171</v>
      </c>
    </row>
    <row r="5" spans="1:2" x14ac:dyDescent="0.25">
      <c r="A5" s="13" t="s">
        <v>49</v>
      </c>
    </row>
    <row r="6" spans="1:2" x14ac:dyDescent="0.25">
      <c r="A6" s="13" t="s">
        <v>50</v>
      </c>
      <c r="B6" s="24">
        <f>'T-accounts'!B53</f>
        <v>124400</v>
      </c>
    </row>
    <row r="7" spans="1:2" x14ac:dyDescent="0.25">
      <c r="A7" s="13" t="s">
        <v>51</v>
      </c>
      <c r="B7" s="29">
        <f>'T-accounts'!B46</f>
        <v>35000</v>
      </c>
    </row>
    <row r="8" spans="1:2" x14ac:dyDescent="0.25">
      <c r="A8" s="13" t="s">
        <v>52</v>
      </c>
      <c r="B8" s="24">
        <f>SUM(B6:B7)</f>
        <v>159400</v>
      </c>
    </row>
    <row r="9" spans="1:2" x14ac:dyDescent="0.25">
      <c r="B9" s="24"/>
    </row>
    <row r="10" spans="1:2" x14ac:dyDescent="0.25">
      <c r="A10" s="13" t="s">
        <v>53</v>
      </c>
      <c r="B10" s="24"/>
    </row>
    <row r="11" spans="1:2" x14ac:dyDescent="0.25">
      <c r="A11" s="13" t="s">
        <v>174</v>
      </c>
      <c r="B11" s="24">
        <f>-'T-accounts'!G67</f>
        <v>-30000</v>
      </c>
    </row>
    <row r="12" spans="1:2" x14ac:dyDescent="0.25">
      <c r="A12" s="13" t="s">
        <v>108</v>
      </c>
      <c r="B12" s="24">
        <f>-'T-accounts'!G74</f>
        <v>-350</v>
      </c>
    </row>
    <row r="13" spans="1:2" x14ac:dyDescent="0.25">
      <c r="A13" s="13" t="s">
        <v>54</v>
      </c>
      <c r="B13" s="29">
        <f>-'T-accounts'!C67</f>
        <v>-30000</v>
      </c>
    </row>
    <row r="14" spans="1:2" x14ac:dyDescent="0.25">
      <c r="A14" s="13" t="s">
        <v>55</v>
      </c>
      <c r="B14" s="30">
        <f>SUM(B11:B13)</f>
        <v>-60350</v>
      </c>
    </row>
    <row r="15" spans="1:2" x14ac:dyDescent="0.25">
      <c r="A15" s="13" t="s">
        <v>56</v>
      </c>
      <c r="B15" s="24">
        <f>B8+B14</f>
        <v>99050</v>
      </c>
    </row>
    <row r="16" spans="1:2" x14ac:dyDescent="0.25">
      <c r="B16" s="24"/>
    </row>
    <row r="17" spans="1:2" x14ac:dyDescent="0.25">
      <c r="A17" s="13" t="s">
        <v>57</v>
      </c>
      <c r="B17" s="24"/>
    </row>
    <row r="18" spans="1:2" x14ac:dyDescent="0.25">
      <c r="A18" s="13" t="s">
        <v>58</v>
      </c>
      <c r="B18" s="24">
        <f>-'T-accounts'!C74</f>
        <v>-82000</v>
      </c>
    </row>
    <row r="19" spans="1:2" x14ac:dyDescent="0.25">
      <c r="A19" s="13" t="s">
        <v>59</v>
      </c>
      <c r="B19" s="24">
        <f>-'T-accounts'!G46</f>
        <v>-3900</v>
      </c>
    </row>
    <row r="20" spans="1:2" x14ac:dyDescent="0.25">
      <c r="A20" s="13" t="s">
        <v>60</v>
      </c>
      <c r="B20" s="24">
        <f>-'T-accounts'!G53</f>
        <v>-4000</v>
      </c>
    </row>
    <row r="21" spans="1:2" x14ac:dyDescent="0.25">
      <c r="A21" s="13" t="s">
        <v>109</v>
      </c>
      <c r="B21" s="26">
        <f>-'T-accounts'!G60</f>
        <v>-1500</v>
      </c>
    </row>
    <row r="22" spans="1:2" x14ac:dyDescent="0.25">
      <c r="A22" s="13" t="s">
        <v>61</v>
      </c>
      <c r="B22" s="30">
        <f>SUM(B18:B21)</f>
        <v>-91400</v>
      </c>
    </row>
    <row r="23" spans="1:2" x14ac:dyDescent="0.25">
      <c r="A23" s="13" t="s">
        <v>62</v>
      </c>
      <c r="B23" s="24">
        <f>B15+B22</f>
        <v>7650</v>
      </c>
    </row>
    <row r="24" spans="1:2" ht="18" x14ac:dyDescent="0.4">
      <c r="B24" s="31"/>
    </row>
    <row r="25" spans="1:2" x14ac:dyDescent="0.25">
      <c r="A25" s="13" t="s">
        <v>63</v>
      </c>
      <c r="B25" s="24">
        <f>'T-accounts'!B60</f>
        <v>250</v>
      </c>
    </row>
    <row r="26" spans="1:2" ht="18" x14ac:dyDescent="0.4">
      <c r="A26" s="13" t="s">
        <v>64</v>
      </c>
      <c r="B26" s="31">
        <f>-'T-accounts'!K46</f>
        <v>-4900</v>
      </c>
    </row>
    <row r="27" spans="1:2" x14ac:dyDescent="0.25">
      <c r="A27" s="13" t="s">
        <v>65</v>
      </c>
      <c r="B27" s="24">
        <f>B23+B25+B26</f>
        <v>3000</v>
      </c>
    </row>
    <row r="29" spans="1:2" x14ac:dyDescent="0.25">
      <c r="A29" s="13" t="s">
        <v>66</v>
      </c>
      <c r="B29" s="23">
        <f>-'T-accounts'!K53</f>
        <v>-630</v>
      </c>
    </row>
    <row r="30" spans="1:2" ht="18" x14ac:dyDescent="0.4">
      <c r="A30" s="13" t="s">
        <v>8</v>
      </c>
      <c r="B30" s="27">
        <f>B27+B29</f>
        <v>2370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="160" zoomScaleNormal="160" workbookViewId="0"/>
  </sheetViews>
  <sheetFormatPr defaultRowHeight="15.75" x14ac:dyDescent="0.25"/>
  <cols>
    <col min="1" max="1" width="37" style="13" customWidth="1"/>
    <col min="2" max="2" width="15.85546875" style="13" customWidth="1"/>
    <col min="3" max="3" width="11.140625" style="13" customWidth="1"/>
    <col min="4" max="4" width="12.28515625" style="13" customWidth="1"/>
    <col min="5" max="5" width="9.140625" style="13"/>
    <col min="6" max="6" width="41.28515625" style="13" customWidth="1"/>
    <col min="7" max="7" width="12.42578125" style="13" customWidth="1"/>
    <col min="8" max="16384" width="9.140625" style="13"/>
  </cols>
  <sheetData>
    <row r="1" spans="1:7" x14ac:dyDescent="0.25">
      <c r="A1" s="13" t="s">
        <v>172</v>
      </c>
      <c r="C1" s="13" t="s">
        <v>162</v>
      </c>
    </row>
    <row r="2" spans="1:7" x14ac:dyDescent="0.25">
      <c r="A2" s="13" t="s">
        <v>43</v>
      </c>
    </row>
    <row r="3" spans="1:7" x14ac:dyDescent="0.25">
      <c r="A3" s="17" t="s">
        <v>170</v>
      </c>
      <c r="B3" s="17"/>
    </row>
    <row r="4" spans="1:7" x14ac:dyDescent="0.25">
      <c r="A4" s="17"/>
      <c r="B4" s="17"/>
    </row>
    <row r="5" spans="1:7" x14ac:dyDescent="0.25">
      <c r="A5" s="18" t="s">
        <v>1</v>
      </c>
      <c r="B5" s="18"/>
    </row>
    <row r="6" spans="1:7" x14ac:dyDescent="0.25">
      <c r="A6" s="13" t="s">
        <v>2</v>
      </c>
      <c r="B6" s="23">
        <f>'T-accounts'!B14</f>
        <v>78800</v>
      </c>
      <c r="C6" s="24"/>
      <c r="D6" s="24"/>
      <c r="G6" s="24"/>
    </row>
    <row r="7" spans="1:7" x14ac:dyDescent="0.25">
      <c r="A7" s="13" t="s">
        <v>3</v>
      </c>
      <c r="B7" s="23">
        <f>'T-accounts'!B19</f>
        <v>4200</v>
      </c>
      <c r="C7" s="24"/>
      <c r="D7" s="24"/>
      <c r="G7" s="25"/>
    </row>
    <row r="8" spans="1:7" x14ac:dyDescent="0.25">
      <c r="A8" s="13" t="s">
        <v>45</v>
      </c>
      <c r="B8" s="55">
        <f>'T-accounts'!B24</f>
        <v>5000</v>
      </c>
      <c r="C8" s="24"/>
      <c r="G8" s="24"/>
    </row>
    <row r="9" spans="1:7" x14ac:dyDescent="0.25">
      <c r="A9" s="13" t="s">
        <v>111</v>
      </c>
      <c r="B9" s="55">
        <f>'T-accounts'!B29</f>
        <v>250</v>
      </c>
      <c r="C9" s="24"/>
      <c r="D9" s="24"/>
      <c r="G9" s="25"/>
    </row>
    <row r="10" spans="1:7" x14ac:dyDescent="0.25">
      <c r="A10" s="13" t="s">
        <v>44</v>
      </c>
      <c r="B10" s="23">
        <f>'T-accounts'!B34</f>
        <v>12000</v>
      </c>
      <c r="C10" s="24"/>
      <c r="D10" s="25"/>
      <c r="E10" s="18"/>
      <c r="G10" s="24"/>
    </row>
    <row r="11" spans="1:7" x14ac:dyDescent="0.25">
      <c r="A11" s="13" t="s">
        <v>4</v>
      </c>
      <c r="B11" s="26">
        <f>'T-accounts'!B39</f>
        <v>4000</v>
      </c>
      <c r="C11" s="24"/>
      <c r="G11" s="24"/>
    </row>
    <row r="12" spans="1:7" x14ac:dyDescent="0.25">
      <c r="A12" s="13" t="s">
        <v>5</v>
      </c>
      <c r="B12" s="23">
        <f>SUM(B6:B11)</f>
        <v>104250</v>
      </c>
      <c r="C12" s="24"/>
      <c r="D12" s="24"/>
      <c r="G12" s="24"/>
    </row>
    <row r="13" spans="1:7" x14ac:dyDescent="0.25">
      <c r="C13" s="24"/>
      <c r="D13" s="24"/>
      <c r="G13" s="24"/>
    </row>
    <row r="14" spans="1:7" x14ac:dyDescent="0.25">
      <c r="A14" s="13" t="s">
        <v>6</v>
      </c>
      <c r="B14" s="23">
        <f>'T-accounts'!F4</f>
        <v>103000</v>
      </c>
      <c r="C14" s="24"/>
      <c r="D14" s="24"/>
    </row>
    <row r="15" spans="1:7" x14ac:dyDescent="0.25">
      <c r="A15" s="13" t="s">
        <v>46</v>
      </c>
      <c r="B15" s="23">
        <f>'T-accounts'!F9</f>
        <v>85000</v>
      </c>
      <c r="C15" s="25"/>
      <c r="D15" s="24"/>
    </row>
    <row r="16" spans="1:7" x14ac:dyDescent="0.25">
      <c r="A16" s="13" t="s">
        <v>164</v>
      </c>
      <c r="B16" s="23">
        <f>'T-accounts'!F14</f>
        <v>120000</v>
      </c>
      <c r="C16" s="24"/>
      <c r="D16" s="24"/>
    </row>
    <row r="17" spans="1:7" x14ac:dyDescent="0.25">
      <c r="A17" s="13" t="s">
        <v>7</v>
      </c>
      <c r="B17" s="26">
        <f>-'T-accounts'!G19</f>
        <v>-31500</v>
      </c>
      <c r="C17" s="25"/>
      <c r="D17" s="24"/>
      <c r="G17" s="24"/>
    </row>
    <row r="18" spans="1:7" x14ac:dyDescent="0.25">
      <c r="A18" s="13" t="s">
        <v>107</v>
      </c>
      <c r="B18" s="23">
        <f>SUM(B14:B17)</f>
        <v>276500</v>
      </c>
      <c r="C18" s="24"/>
      <c r="D18" s="24"/>
      <c r="G18" s="24"/>
    </row>
    <row r="19" spans="1:7" x14ac:dyDescent="0.25">
      <c r="C19" s="24"/>
      <c r="D19" s="24"/>
      <c r="G19" s="24"/>
    </row>
    <row r="20" spans="1:7" x14ac:dyDescent="0.25">
      <c r="A20" s="13" t="s">
        <v>103</v>
      </c>
      <c r="B20" s="23">
        <f>'T-accounts'!F24</f>
        <v>1750</v>
      </c>
      <c r="C20" s="24"/>
      <c r="D20" s="25"/>
      <c r="G20" s="24"/>
    </row>
    <row r="21" spans="1:7" x14ac:dyDescent="0.25">
      <c r="B21" s="23"/>
      <c r="C21" s="24"/>
      <c r="D21" s="24"/>
      <c r="G21" s="24"/>
    </row>
    <row r="22" spans="1:7" ht="18" x14ac:dyDescent="0.4">
      <c r="A22" s="13" t="s">
        <v>9</v>
      </c>
      <c r="B22" s="23">
        <f>B12+B18+B20</f>
        <v>382500</v>
      </c>
      <c r="C22" s="24"/>
      <c r="D22" s="27"/>
      <c r="G22" s="27"/>
    </row>
    <row r="24" spans="1:7" x14ac:dyDescent="0.25">
      <c r="A24" s="18" t="s">
        <v>10</v>
      </c>
    </row>
    <row r="25" spans="1:7" x14ac:dyDescent="0.25">
      <c r="A25" s="13" t="s">
        <v>11</v>
      </c>
      <c r="B25" s="23">
        <f>'T-accounts'!G29</f>
        <v>2000</v>
      </c>
    </row>
    <row r="26" spans="1:7" x14ac:dyDescent="0.25">
      <c r="A26" s="13" t="s">
        <v>89</v>
      </c>
      <c r="B26" s="23">
        <f>'T-accounts'!G34</f>
        <v>4900</v>
      </c>
    </row>
    <row r="27" spans="1:7" x14ac:dyDescent="0.25">
      <c r="A27" s="13" t="s">
        <v>92</v>
      </c>
      <c r="B27" s="23">
        <f>'T-accounts'!K9</f>
        <v>630</v>
      </c>
    </row>
    <row r="28" spans="1:7" x14ac:dyDescent="0.25">
      <c r="A28" s="13" t="s">
        <v>47</v>
      </c>
      <c r="B28" s="26">
        <f>'T-accounts'!K14</f>
        <v>1100</v>
      </c>
    </row>
    <row r="29" spans="1:7" x14ac:dyDescent="0.25">
      <c r="A29" s="13" t="s">
        <v>12</v>
      </c>
      <c r="B29" s="23">
        <f>SUM(B25:B28)</f>
        <v>8630</v>
      </c>
    </row>
    <row r="30" spans="1:7" x14ac:dyDescent="0.25">
      <c r="B30" s="23"/>
    </row>
    <row r="31" spans="1:7" x14ac:dyDescent="0.25">
      <c r="A31" s="13" t="s">
        <v>13</v>
      </c>
      <c r="B31" s="26">
        <f>'T-accounts'!K19</f>
        <v>124000</v>
      </c>
    </row>
    <row r="32" spans="1:7" x14ac:dyDescent="0.25">
      <c r="A32" s="13" t="s">
        <v>14</v>
      </c>
      <c r="B32" s="23">
        <f>B29+B31</f>
        <v>132630</v>
      </c>
    </row>
    <row r="33" spans="1:2" x14ac:dyDescent="0.25">
      <c r="B33" s="23"/>
    </row>
    <row r="34" spans="1:2" x14ac:dyDescent="0.25">
      <c r="A34" s="13" t="s">
        <v>15</v>
      </c>
      <c r="B34" s="23">
        <f>'T-accounts'!K24</f>
        <v>25000</v>
      </c>
    </row>
    <row r="35" spans="1:2" x14ac:dyDescent="0.25">
      <c r="A35" s="13" t="s">
        <v>48</v>
      </c>
      <c r="B35" s="23">
        <f>'T-accounts'!K29</f>
        <v>225000</v>
      </c>
    </row>
    <row r="36" spans="1:2" x14ac:dyDescent="0.25">
      <c r="A36" s="13" t="s">
        <v>16</v>
      </c>
      <c r="B36" s="28">
        <f>-'T-accounts'!J34</f>
        <v>-130</v>
      </c>
    </row>
    <row r="37" spans="1:2" x14ac:dyDescent="0.25">
      <c r="A37" s="13" t="s">
        <v>173</v>
      </c>
      <c r="B37" s="28">
        <f>+B34+B36+B35</f>
        <v>249870</v>
      </c>
    </row>
    <row r="38" spans="1:2" x14ac:dyDescent="0.25">
      <c r="B38" s="23"/>
    </row>
    <row r="39" spans="1:2" x14ac:dyDescent="0.25">
      <c r="A39" s="13" t="s">
        <v>17</v>
      </c>
      <c r="B39" s="23">
        <f>B32+B37</f>
        <v>382500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Journal Entries</vt:lpstr>
      <vt:lpstr>T-accounts</vt:lpstr>
      <vt:lpstr>Trial Balances</vt:lpstr>
      <vt:lpstr>Income Statement</vt:lpstr>
      <vt:lpstr>Balance Sheet</vt:lpstr>
    </vt:vector>
  </TitlesOfParts>
  <Company>Harvard Business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HBS</dc:creator>
  <cp:lastModifiedBy>Brian Bushee</cp:lastModifiedBy>
  <cp:lastPrinted>2013-06-12T14:40:47Z</cp:lastPrinted>
  <dcterms:created xsi:type="dcterms:W3CDTF">1997-09-18T15:16:40Z</dcterms:created>
  <dcterms:modified xsi:type="dcterms:W3CDTF">2016-01-06T13:07:12Z</dcterms:modified>
</cp:coreProperties>
</file>