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Data/"/>
    </mc:Choice>
  </mc:AlternateContent>
  <xr:revisionPtr revIDLastSave="0" documentId="13_ncr:1_{543A46FC-C572-DF47-9F4A-FE701D055412}" xr6:coauthVersionLast="47" xr6:coauthVersionMax="47" xr10:uidLastSave="{00000000-0000-0000-0000-000000000000}"/>
  <bookViews>
    <workbookView xWindow="1780" yWindow="3920" windowWidth="30700" windowHeight="1818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9" i="8" l="1"/>
  <c r="AD6" i="8"/>
  <c r="O15" i="8" s="1"/>
  <c r="P10" i="14" l="1"/>
  <c r="P9" i="14"/>
  <c r="P7" i="14"/>
  <c r="P6" i="14"/>
  <c r="P10" i="15"/>
  <c r="P9" i="15"/>
  <c r="P7" i="15"/>
  <c r="P6" i="15"/>
  <c r="J14" i="14"/>
  <c r="J16" i="15"/>
  <c r="E8" i="15"/>
  <c r="J10" i="15" s="1"/>
  <c r="E7" i="15"/>
  <c r="I10" i="15" s="1"/>
  <c r="E7" i="14"/>
  <c r="I9" i="14" s="1"/>
  <c r="K9" i="14" s="1"/>
  <c r="Y6" i="7"/>
  <c r="X6" i="7"/>
  <c r="W6" i="7"/>
  <c r="V6" i="7"/>
  <c r="U6" i="7"/>
  <c r="T6" i="7"/>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A2" i="8"/>
  <c r="AE11" i="8" s="1"/>
  <c r="AE29" i="8" l="1"/>
  <c r="AE23" i="8"/>
  <c r="AE2" i="8"/>
  <c r="AE30" i="8"/>
  <c r="AE24" i="8"/>
  <c r="AE18" i="8"/>
  <c r="AE17" i="8"/>
  <c r="AE28" i="8"/>
  <c r="AE22" i="8"/>
  <c r="AE16" i="8"/>
  <c r="AE27" i="8"/>
  <c r="AE21" i="8"/>
  <c r="AE15" i="8"/>
  <c r="AE3" i="8"/>
  <c r="AE26" i="8"/>
  <c r="AE20" i="8"/>
  <c r="AE31" i="8"/>
  <c r="AE25" i="8"/>
  <c r="AE19" i="8"/>
  <c r="AE9" i="8"/>
  <c r="AE14" i="8"/>
  <c r="AE8" i="8"/>
  <c r="AE7" i="8"/>
  <c r="AE6" i="8"/>
  <c r="AE4" i="8"/>
  <c r="AE5" i="8"/>
  <c r="AE10" i="8"/>
  <c r="K10" i="15"/>
  <c r="J15" i="15"/>
  <c r="I15" i="15"/>
  <c r="AE12" i="8"/>
  <c r="AE13" i="8"/>
  <c r="I7" i="8"/>
  <c r="AD3" i="13"/>
  <c r="AD4" i="13"/>
  <c r="AD5" i="13"/>
  <c r="AD6" i="13"/>
  <c r="AD7" i="13"/>
  <c r="AD8" i="13"/>
  <c r="AD2" i="13"/>
  <c r="Y3" i="13" s="1"/>
  <c r="AD4" i="8" l="1"/>
  <c r="L15" i="15"/>
  <c r="K15" i="15"/>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E12" i="15"/>
  <c r="E11" i="15"/>
  <c r="J15"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L10" i="15"/>
  <c r="I14" i="14"/>
  <c r="L14" i="14" s="1"/>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V7" i="7" l="1"/>
  <c r="V17" i="7" s="1"/>
  <c r="T8" i="7"/>
  <c r="T18" i="7" s="1"/>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P10" i="3" s="1"/>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X24" i="8"/>
  <c r="Y24" i="8" s="1"/>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Y852" i="8"/>
  <c r="AF853" i="8" s="1"/>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X20" i="8"/>
  <c r="Y20" i="8" s="1"/>
  <c r="X954" i="8"/>
  <c r="Y954" i="8"/>
  <c r="AF955" i="8" s="1"/>
  <c r="X352" i="8"/>
  <c r="Y352" i="8"/>
  <c r="AF353" i="8" s="1"/>
  <c r="X756" i="8"/>
  <c r="Y756" i="8"/>
  <c r="AF757" i="8" s="1"/>
  <c r="X832" i="8"/>
  <c r="Y832" i="8"/>
  <c r="AF833" i="8" s="1"/>
  <c r="X870" i="8"/>
  <c r="Y870" i="8"/>
  <c r="AF871" i="8" s="1"/>
  <c r="X818" i="8"/>
  <c r="Y818" i="8"/>
  <c r="AF819" i="8" s="1"/>
  <c r="X638" i="8"/>
  <c r="Y638" i="8"/>
  <c r="AF639" i="8" s="1"/>
  <c r="X138" i="8"/>
  <c r="Y138" i="8"/>
  <c r="AF139" i="8" s="1"/>
  <c r="Y78" i="8"/>
  <c r="AF79" i="8" s="1"/>
  <c r="X78" i="8"/>
  <c r="Y916" i="8"/>
  <c r="AF917" i="8" s="1"/>
  <c r="X916" i="8"/>
  <c r="Y950" i="8"/>
  <c r="AF951" i="8" s="1"/>
  <c r="X950" i="8"/>
  <c r="Y830" i="8"/>
  <c r="AF831" i="8" s="1"/>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Y678" i="8"/>
  <c r="AF679" i="8" s="1"/>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Y762" i="8"/>
  <c r="AF763" i="8" s="1"/>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Y880" i="8"/>
  <c r="AF881" i="8" s="1"/>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Y144" i="8"/>
  <c r="AF145" i="8" s="1"/>
  <c r="X144" i="8"/>
  <c r="Y324" i="8"/>
  <c r="AF325" i="8" s="1"/>
  <c r="X324" i="8"/>
  <c r="Y999" i="8"/>
  <c r="AF1000" i="8" s="1"/>
  <c r="X999" i="8"/>
  <c r="Y767" i="8"/>
  <c r="AF768" i="8" s="1"/>
  <c r="X767" i="8"/>
  <c r="X392" i="8"/>
  <c r="Y392" i="8"/>
  <c r="AF393" i="8" s="1"/>
  <c r="X607" i="8"/>
  <c r="Y607" i="8"/>
  <c r="AF608" i="8" s="1"/>
  <c r="X591" i="8"/>
  <c r="Y591" i="8"/>
  <c r="AF592" i="8" s="1"/>
  <c r="X575" i="8"/>
  <c r="Y575" i="8"/>
  <c r="AF576" i="8" s="1"/>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X316" i="8"/>
  <c r="Y316" i="8"/>
  <c r="AF317" i="8" s="1"/>
  <c r="X680" i="8"/>
  <c r="Y680" i="8"/>
  <c r="AF681" i="8" s="1"/>
  <c r="X996" i="8"/>
  <c r="Y996" i="8"/>
  <c r="AF997" i="8" s="1"/>
  <c r="X660" i="8"/>
  <c r="Y660" i="8"/>
  <c r="AF661" i="8" s="1"/>
  <c r="X652" i="8"/>
  <c r="Y652" i="8"/>
  <c r="AF653" i="8" s="1"/>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s="1"/>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s="1"/>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s="1"/>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s="1"/>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s="1"/>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s="1"/>
  <c r="X454" i="8"/>
  <c r="Y454" i="8"/>
  <c r="AF455" i="8" s="1"/>
  <c r="X446" i="8"/>
  <c r="Y446" i="8"/>
  <c r="AF447" i="8" s="1"/>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s="1"/>
  <c r="X338" i="8"/>
  <c r="Y338" i="8"/>
  <c r="AF339" i="8" s="1"/>
  <c r="X330" i="8"/>
  <c r="Y330" i="8"/>
  <c r="AF331" i="8" s="1"/>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Y68" i="8"/>
  <c r="AF69" i="8" s="1"/>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X931" i="8"/>
  <c r="Y931" i="8"/>
  <c r="AF932" i="8" s="1"/>
  <c r="X923" i="8"/>
  <c r="Y923" i="8"/>
  <c r="AF924" i="8" s="1"/>
  <c r="X915" i="8"/>
  <c r="Y915" i="8"/>
  <c r="AF916" i="8" s="1"/>
  <c r="X907" i="8"/>
  <c r="Y907" i="8"/>
  <c r="AF908" i="8" s="1"/>
  <c r="X899" i="8"/>
  <c r="Y899" i="8"/>
  <c r="AF900" i="8" s="1"/>
  <c r="X883" i="8"/>
  <c r="Y883" i="8"/>
  <c r="AF884" i="8" s="1"/>
  <c r="X875" i="8"/>
  <c r="Y875" i="8"/>
  <c r="AF876" i="8" s="1"/>
  <c r="X272" i="8"/>
  <c r="Y272" i="8"/>
  <c r="AF273" i="8" s="1"/>
  <c r="X80" i="8"/>
  <c r="Y80" i="8"/>
  <c r="AF81" i="8" s="1"/>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s="1"/>
  <c r="X989" i="8"/>
  <c r="Y989" i="8"/>
  <c r="AF990" i="8" s="1"/>
  <c r="X783" i="8"/>
  <c r="Y783" i="8"/>
  <c r="AF784" i="8" s="1"/>
  <c r="X447" i="8"/>
  <c r="Y447" i="8"/>
  <c r="AF448" i="8" s="1"/>
  <c r="X299" i="8"/>
  <c r="Y299" i="8"/>
  <c r="AF300" i="8" s="1"/>
  <c r="X167" i="8"/>
  <c r="Y167" i="8"/>
  <c r="AF168" i="8" s="1"/>
  <c r="X148" i="8"/>
  <c r="Y148" i="8"/>
  <c r="AF149" i="8" s="1"/>
  <c r="X375" i="8"/>
  <c r="Y375" i="8"/>
  <c r="AF376" i="8" s="1"/>
  <c r="X88" i="8"/>
  <c r="Y88" i="8"/>
  <c r="AF89" i="8" s="1"/>
  <c r="X671" i="8"/>
  <c r="Y671" i="8"/>
  <c r="AF672" i="8" s="1"/>
  <c r="X639" i="8"/>
  <c r="Y639" i="8"/>
  <c r="AF640" i="8"/>
  <c r="X997" i="8"/>
  <c r="Y997" i="8"/>
  <c r="AF998" i="8" s="1"/>
  <c r="X495" i="8"/>
  <c r="Y495" i="8"/>
  <c r="AF496" i="8" s="1"/>
  <c r="X867" i="8"/>
  <c r="Y867" i="8"/>
  <c r="AF868" i="8" s="1"/>
  <c r="X859" i="8"/>
  <c r="Y859" i="8"/>
  <c r="AF860" i="8" s="1"/>
  <c r="Y76" i="8"/>
  <c r="AF77" i="8" s="1"/>
  <c r="X76" i="8"/>
  <c r="X28" i="8"/>
  <c r="Y28" i="8" s="1"/>
  <c r="Y775" i="8"/>
  <c r="AF776" i="8" s="1"/>
  <c r="X775" i="8"/>
  <c r="Y477" i="8"/>
  <c r="AF478" i="8" s="1"/>
  <c r="X477" i="8"/>
  <c r="Y469" i="8"/>
  <c r="AF470" i="8" s="1"/>
  <c r="X469" i="8"/>
  <c r="Y461" i="8"/>
  <c r="AF462" i="8" s="1"/>
  <c r="X461" i="8"/>
  <c r="Y453" i="8"/>
  <c r="AF454" i="8" s="1"/>
  <c r="X453" i="8"/>
  <c r="Y437" i="8"/>
  <c r="AF438" i="8" s="1"/>
  <c r="X437" i="8"/>
  <c r="Y429" i="8"/>
  <c r="AF430" i="8" s="1"/>
  <c r="X429" i="8"/>
  <c r="Y491" i="8"/>
  <c r="AF492" i="8" s="1"/>
  <c r="X491" i="8"/>
  <c r="Y483" i="8"/>
  <c r="AF484" i="8" s="1"/>
  <c r="X483" i="8"/>
  <c r="Y475" i="8"/>
  <c r="AF476" i="8" s="1"/>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X26" i="8"/>
  <c r="Y51" i="8"/>
  <c r="AF52" i="8" s="1"/>
  <c r="X51" i="8"/>
  <c r="Y415" i="8"/>
  <c r="AF416" i="8" s="1"/>
  <c r="X415" i="8"/>
  <c r="Y395" i="8"/>
  <c r="AF396" i="8" s="1"/>
  <c r="X395" i="8"/>
  <c r="Y379" i="8"/>
  <c r="AF380" i="8" s="1"/>
  <c r="X379" i="8"/>
  <c r="Y367" i="8"/>
  <c r="AF368" i="8" s="1"/>
  <c r="X367" i="8"/>
  <c r="Y355" i="8"/>
  <c r="AF356" i="8" s="1"/>
  <c r="X355" i="8"/>
  <c r="Y347" i="8"/>
  <c r="AF348" i="8" s="1"/>
  <c r="X347" i="8"/>
  <c r="Y339" i="8"/>
  <c r="AF340" i="8" s="1"/>
  <c r="X339" i="8"/>
  <c r="Y331" i="8"/>
  <c r="AF332" i="8" s="1"/>
  <c r="X331" i="8"/>
  <c r="Y323" i="8"/>
  <c r="AF324" i="8" s="1"/>
  <c r="X323" i="8"/>
  <c r="Y315" i="8"/>
  <c r="AF316" i="8" s="1"/>
  <c r="X315" i="8"/>
  <c r="Y307" i="8"/>
  <c r="AF308" i="8" s="1"/>
  <c r="X307" i="8"/>
  <c r="Y295" i="8"/>
  <c r="AF296" i="8" s="1"/>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Y120" i="8"/>
  <c r="AF121" i="8" s="1"/>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Y335" i="8"/>
  <c r="AF336" i="8" s="1"/>
  <c r="X335" i="8"/>
  <c r="Y203" i="8"/>
  <c r="AF204" i="8" s="1"/>
  <c r="X203" i="8"/>
  <c r="X4" i="8"/>
  <c r="Y4" i="8" s="1"/>
  <c r="X1001" i="8"/>
  <c r="Y1001" i="8"/>
  <c r="X5" i="8"/>
  <c r="Y5" i="8" s="1"/>
  <c r="AC5" i="8" s="1"/>
  <c r="X217" i="8"/>
  <c r="Y217" i="8"/>
  <c r="AF218" i="8" s="1"/>
  <c r="X209" i="8"/>
  <c r="Y209" i="8"/>
  <c r="AF210" i="8" s="1"/>
  <c r="X201" i="8"/>
  <c r="Y201" i="8"/>
  <c r="AF202" i="8" s="1"/>
  <c r="X193" i="8"/>
  <c r="Y193" i="8"/>
  <c r="AF194" i="8" s="1"/>
  <c r="X695" i="8"/>
  <c r="Y695" i="8"/>
  <c r="AF696" i="8" s="1"/>
  <c r="X711" i="8"/>
  <c r="Y711" i="8"/>
  <c r="AF712" i="8" s="1"/>
  <c r="X30" i="8"/>
  <c r="Y30" i="8" s="1"/>
  <c r="X727" i="8"/>
  <c r="Y727" i="8"/>
  <c r="AF728" i="8" s="1"/>
  <c r="X821" i="8"/>
  <c r="Y821" i="8"/>
  <c r="AF822" i="8" s="1"/>
  <c r="X789" i="8"/>
  <c r="Y789" i="8"/>
  <c r="AF790" i="8" s="1"/>
  <c r="X757" i="8"/>
  <c r="Y757" i="8"/>
  <c r="AF758" i="8" s="1"/>
  <c r="X663" i="8"/>
  <c r="Y663" i="8"/>
  <c r="AF664" i="8" s="1"/>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X21" i="8"/>
  <c r="Y21" i="8" s="1"/>
  <c r="X845" i="8"/>
  <c r="Y845" i="8"/>
  <c r="AF846" i="8" s="1"/>
  <c r="X813" i="8"/>
  <c r="Y813" i="8"/>
  <c r="AF814" i="8" s="1"/>
  <c r="X781" i="8"/>
  <c r="Y781" i="8"/>
  <c r="AF782" i="8" s="1"/>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F25" i="8" l="1"/>
  <c r="AC24" i="8"/>
  <c r="AF21" i="8"/>
  <c r="AC20" i="8"/>
  <c r="AF17" i="8"/>
  <c r="AC16" i="8"/>
  <c r="AF29" i="8"/>
  <c r="AC28" i="8"/>
  <c r="AF22" i="8"/>
  <c r="AC21" i="8"/>
  <c r="AF31" i="8"/>
  <c r="AC30" i="8"/>
  <c r="AF30" i="8"/>
  <c r="AC29" i="8"/>
  <c r="AF16" i="8"/>
  <c r="AC15" i="8"/>
  <c r="AF27" i="8"/>
  <c r="AC26" i="8"/>
  <c r="AC9" i="8"/>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X17" i="8"/>
  <c r="Y765" i="8"/>
  <c r="AF766" i="8" s="1"/>
  <c r="X765" i="8"/>
  <c r="Y729" i="8"/>
  <c r="AF730" i="8" s="1"/>
  <c r="X729" i="8"/>
  <c r="Y89" i="8"/>
  <c r="AF90" i="8" s="1"/>
  <c r="X89" i="8"/>
  <c r="Y71" i="8"/>
  <c r="AF72" i="8" s="1"/>
  <c r="X71" i="8"/>
  <c r="X31" i="8"/>
  <c r="Y31" i="8" s="1"/>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X22" i="8"/>
  <c r="Y22" i="8" s="1"/>
  <c r="Y773" i="8"/>
  <c r="AF774" i="8" s="1"/>
  <c r="X773" i="8"/>
  <c r="Y677" i="8"/>
  <c r="AF678" i="8" s="1"/>
  <c r="X677" i="8"/>
  <c r="Y57" i="8"/>
  <c r="AF58" i="8" s="1"/>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s="1"/>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s="1"/>
  <c r="AC12" i="8" s="1"/>
  <c r="X787" i="8"/>
  <c r="Y787" i="8"/>
  <c r="AF788" i="8"/>
  <c r="X565" i="8"/>
  <c r="Y565" i="8"/>
  <c r="AF566" i="8" s="1"/>
  <c r="X557" i="8"/>
  <c r="Y557" i="8"/>
  <c r="AF558" i="8" s="1"/>
  <c r="X549" i="8"/>
  <c r="Y549" i="8"/>
  <c r="AF550" i="8" s="1"/>
  <c r="X541" i="8"/>
  <c r="Y541" i="8"/>
  <c r="AF542" i="8" s="1"/>
  <c r="X533" i="8"/>
  <c r="Y533" i="8"/>
  <c r="AF534" i="8" s="1"/>
  <c r="X525" i="8"/>
  <c r="Y525" i="8"/>
  <c r="AF526" i="8" s="1"/>
  <c r="X517" i="8"/>
  <c r="Y517" i="8"/>
  <c r="AF518" i="8" s="1"/>
  <c r="X509" i="8"/>
  <c r="Y509" i="8"/>
  <c r="AF510" i="8" s="1"/>
  <c r="X441" i="8"/>
  <c r="Y441" i="8"/>
  <c r="AF442" i="8" s="1"/>
  <c r="X433" i="8"/>
  <c r="Y433" i="8"/>
  <c r="AF434" i="8" s="1"/>
  <c r="X419" i="8"/>
  <c r="Y419" i="8"/>
  <c r="AF420" i="8" s="1"/>
  <c r="X487" i="8"/>
  <c r="Y487" i="8"/>
  <c r="AF488" i="8" s="1"/>
  <c r="X479" i="8"/>
  <c r="Y479" i="8"/>
  <c r="AF480" i="8" s="1"/>
  <c r="X471" i="8"/>
  <c r="Y471" i="8"/>
  <c r="AF472" i="8" s="1"/>
  <c r="X463" i="8"/>
  <c r="Y463" i="8"/>
  <c r="AF464" i="8" s="1"/>
  <c r="X451" i="8"/>
  <c r="Y451" i="8"/>
  <c r="AF452" i="8" s="1"/>
  <c r="X47" i="8"/>
  <c r="Y47" i="8"/>
  <c r="AF48" i="8" s="1"/>
  <c r="X18" i="8"/>
  <c r="Y18" i="8"/>
  <c r="X403" i="8"/>
  <c r="Y403" i="8"/>
  <c r="AF404" i="8" s="1"/>
  <c r="X387" i="8"/>
  <c r="Y387" i="8"/>
  <c r="AF388" i="8" s="1"/>
  <c r="X371" i="8"/>
  <c r="Y371" i="8"/>
  <c r="AF372" i="8" s="1"/>
  <c r="X363" i="8"/>
  <c r="Y363" i="8"/>
  <c r="AF364" i="8" s="1"/>
  <c r="X327" i="8"/>
  <c r="Y327" i="8"/>
  <c r="AF328" i="8" s="1"/>
  <c r="X319" i="8"/>
  <c r="Y319" i="8"/>
  <c r="AF320" i="8" s="1"/>
  <c r="X311" i="8"/>
  <c r="Y311" i="8"/>
  <c r="AF312" i="8" s="1"/>
  <c r="X303" i="8"/>
  <c r="Y303" i="8"/>
  <c r="AF304" i="8" s="1"/>
  <c r="X263" i="8"/>
  <c r="Y263" i="8"/>
  <c r="AF264" i="8" s="1"/>
  <c r="X255" i="8"/>
  <c r="Y255" i="8"/>
  <c r="AF256" i="8" s="1"/>
  <c r="X247" i="8"/>
  <c r="Y247" i="8"/>
  <c r="AF248" i="8" s="1"/>
  <c r="X239" i="8"/>
  <c r="Y239" i="8"/>
  <c r="AF240" i="8" s="1"/>
  <c r="X231" i="8"/>
  <c r="Y231" i="8"/>
  <c r="AF232" i="8" s="1"/>
  <c r="X195" i="8"/>
  <c r="Y195" i="8"/>
  <c r="AF196" i="8" s="1"/>
  <c r="X187" i="8"/>
  <c r="Y187" i="8"/>
  <c r="AF188" i="8" s="1"/>
  <c r="X503" i="8"/>
  <c r="Y503" i="8"/>
  <c r="AF504" i="8" s="1"/>
  <c r="X344" i="8"/>
  <c r="Y344" i="8"/>
  <c r="AF345" i="8" s="1"/>
  <c r="X891" i="8"/>
  <c r="Y891" i="8"/>
  <c r="AF892" i="8" s="1"/>
  <c r="X703" i="8"/>
  <c r="Y703" i="8"/>
  <c r="AF704" i="8" s="1"/>
  <c r="X60" i="8"/>
  <c r="Y60" i="8"/>
  <c r="AF61" i="8" s="1"/>
  <c r="X445" i="8"/>
  <c r="Y445" i="8"/>
  <c r="AF446" i="8" s="1"/>
  <c r="X179" i="8"/>
  <c r="Y179" i="8"/>
  <c r="AF180" i="8" s="1"/>
  <c r="X143" i="8"/>
  <c r="Y143" i="8"/>
  <c r="AF144" i="8" s="1"/>
  <c r="X135" i="8"/>
  <c r="Y135" i="8"/>
  <c r="AF136" i="8" s="1"/>
  <c r="X127" i="8"/>
  <c r="Y127" i="8"/>
  <c r="AF128" i="8" s="1"/>
  <c r="X119" i="8"/>
  <c r="Y119" i="8"/>
  <c r="AF120" i="8" s="1"/>
  <c r="X111" i="8"/>
  <c r="Y111" i="8"/>
  <c r="AF112" i="8" s="1"/>
  <c r="X95" i="8"/>
  <c r="Y95" i="8"/>
  <c r="AF96" i="8" s="1"/>
  <c r="X87" i="8"/>
  <c r="Y87" i="8"/>
  <c r="AF88" i="8" s="1"/>
  <c r="X79" i="8"/>
  <c r="Y79" i="8"/>
  <c r="AF80" i="8" s="1"/>
  <c r="X67" i="8"/>
  <c r="Y67" i="8"/>
  <c r="AF68" i="8" s="1"/>
  <c r="X59" i="8"/>
  <c r="Y59" i="8"/>
  <c r="AF60" i="8" s="1"/>
  <c r="X43" i="8"/>
  <c r="Y43" i="8"/>
  <c r="AF44" i="8" s="1"/>
  <c r="X35" i="8"/>
  <c r="Y35" i="8"/>
  <c r="AF36" i="8" s="1"/>
  <c r="X27" i="8"/>
  <c r="Y27" i="8" s="1"/>
  <c r="X19" i="8"/>
  <c r="Y19" i="8"/>
  <c r="X425" i="8"/>
  <c r="Y425" i="8"/>
  <c r="AF426" i="8" s="1"/>
  <c r="X417" i="8"/>
  <c r="Y417" i="8"/>
  <c r="AF418" i="8" s="1"/>
  <c r="X409" i="8"/>
  <c r="Y409" i="8"/>
  <c r="AF410" i="8" s="1"/>
  <c r="X401" i="8"/>
  <c r="Y401" i="8"/>
  <c r="AF402" i="8" s="1"/>
  <c r="X389" i="8"/>
  <c r="Y389" i="8"/>
  <c r="AF390" i="8" s="1"/>
  <c r="X381" i="8"/>
  <c r="Y381" i="8"/>
  <c r="AF382" i="8" s="1"/>
  <c r="X373" i="8"/>
  <c r="Y373" i="8"/>
  <c r="AF374" i="8" s="1"/>
  <c r="X365" i="8"/>
  <c r="Y365" i="8"/>
  <c r="AF366" i="8" s="1"/>
  <c r="X357" i="8"/>
  <c r="Y357" i="8"/>
  <c r="AF358" i="8" s="1"/>
  <c r="X341" i="8"/>
  <c r="Y341" i="8"/>
  <c r="AF342" i="8" s="1"/>
  <c r="X333" i="8"/>
  <c r="Y333" i="8"/>
  <c r="AF334" i="8" s="1"/>
  <c r="X325" i="8"/>
  <c r="Y325" i="8"/>
  <c r="AF326" i="8" s="1"/>
  <c r="X313" i="8"/>
  <c r="Y313" i="8"/>
  <c r="AF314" i="8" s="1"/>
  <c r="X305" i="8"/>
  <c r="Y305" i="8"/>
  <c r="AF306" i="8" s="1"/>
  <c r="X297" i="8"/>
  <c r="Y297" i="8"/>
  <c r="AF298" i="8" s="1"/>
  <c r="X289" i="8"/>
  <c r="Y289" i="8"/>
  <c r="AF290" i="8" s="1"/>
  <c r="X281" i="8"/>
  <c r="Y281" i="8"/>
  <c r="AF282" i="8" s="1"/>
  <c r="X273" i="8"/>
  <c r="Y273" i="8"/>
  <c r="AF274" i="8" s="1"/>
  <c r="X265" i="8"/>
  <c r="Y265" i="8"/>
  <c r="AF266" i="8" s="1"/>
  <c r="X257" i="8"/>
  <c r="Y257" i="8"/>
  <c r="AF258" i="8" s="1"/>
  <c r="X245" i="8"/>
  <c r="Y245" i="8"/>
  <c r="AF246" i="8" s="1"/>
  <c r="X317" i="8"/>
  <c r="Y317" i="8"/>
  <c r="AF318" i="8" s="1"/>
  <c r="X125" i="8"/>
  <c r="Y125" i="8"/>
  <c r="AF126" i="8" s="1"/>
  <c r="X101" i="8"/>
  <c r="Y101" i="8"/>
  <c r="AF102" i="8" s="1"/>
  <c r="X23" i="8"/>
  <c r="Y23" i="8"/>
  <c r="AC23" i="8" s="1"/>
  <c r="X285" i="8"/>
  <c r="Y285" i="8"/>
  <c r="AF286" i="8" s="1"/>
  <c r="X725" i="8"/>
  <c r="Y725" i="8"/>
  <c r="AF726" i="8" s="1"/>
  <c r="X7" i="8"/>
  <c r="Y7" i="8" s="1"/>
  <c r="AF8" i="8" s="1"/>
  <c r="AF28" i="8" l="1"/>
  <c r="AC27" i="8"/>
  <c r="AF32" i="8"/>
  <c r="AC31" i="8"/>
  <c r="AF23" i="8"/>
  <c r="AC22" i="8"/>
  <c r="AF18" i="8"/>
  <c r="AC17" i="8"/>
  <c r="AF26" i="8"/>
  <c r="AC25" i="8"/>
  <c r="AF19" i="8"/>
  <c r="AC18" i="8"/>
  <c r="AF20" i="8"/>
  <c r="AC19" i="8"/>
  <c r="AF24" i="8"/>
  <c r="AC7" i="8"/>
  <c r="AC14" i="8"/>
  <c r="AF15" i="8"/>
  <c r="AF13" i="8"/>
  <c r="AF7" i="8"/>
  <c r="AC10" i="8"/>
  <c r="AF9" i="8"/>
  <c r="X3" i="8"/>
  <c r="Y3" i="8" s="1"/>
  <c r="F7" i="8"/>
  <c r="O16" i="8" l="1"/>
  <c r="P9" i="8"/>
  <c r="AF4" i="8"/>
  <c r="AC3" i="8"/>
  <c r="AD2" i="8" s="1"/>
  <c r="AH4" i="8"/>
  <c r="AH5" i="8"/>
  <c r="O9" i="8" l="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<sst xmlns="http://schemas.openxmlformats.org/spreadsheetml/2006/main" count="385" uniqueCount="199">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</sst>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7">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uri="{02D57815-91ED-43cb-92C2-25804820EDAC}">
                        <c15:formulaRef>
                          <c15:sqref>'Chi Square'!$D$5:$I$5</c15:sqref>
                        </c15:formulaRef>
                      </c:ext>
                    </c:extLst>
                    <c:strCache>
                      <c:ptCount val="6"/>
                      <c:pt idx="0">
                        <c:v>Column 1</c:v>
                      </c:pt>
                      <c:pt idx="1">
                        <c:v>Column 2</c:v>
                      </c:pt>
                      <c:pt idx="2">
                        <c:v>Column 3</c:v>
                      </c:pt>
                      <c:pt idx="3">
                        <c:v>Column 4</c:v>
                      </c:pt>
                      <c:pt idx="4">
                        <c:v>Column 5</c:v>
                      </c:pt>
                      <c:pt idx="5">
                        <c:v>Column 6</c:v>
                      </c:pt>
                    </c:strCache>
                  </c:strRef>
                </c:cat>
                <c:val>
                  <c:numRef>
                    <c:extLst>
                      <c:ext uri="{02D57815-91ED-43cb-92C2-25804820EDAC}">
                        <c15:formulaRef>
                          <c15:sqref>'Chi Square'!$D$6:$I$6</c15:sqref>
                        </c15:formulaRef>
                      </c:ext>
                    </c:extLst>
                    <c:numCache>
                      <c:formatCode>General</c:formatCode>
                      <c:ptCount val="6"/>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6" t="s">
        <v>141</v>
      </c>
      <c r="Q1" s="130"/>
      <c r="R1" s="130"/>
      <c r="S1" s="130"/>
      <c r="T1" s="130" t="s">
        <v>31</v>
      </c>
    </row>
    <row r="2" spans="1:20">
      <c r="A2" s="4">
        <v>1428</v>
      </c>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7" thickBot="1">
      <c r="A4" s="4">
        <v>985</v>
      </c>
      <c r="B4" s="5"/>
      <c r="C4" s="6"/>
      <c r="D4" s="8" t="s">
        <v>2</v>
      </c>
      <c r="E4" s="9"/>
      <c r="F4" s="9"/>
      <c r="G4" s="10"/>
      <c r="H4" s="7"/>
      <c r="I4" s="7"/>
      <c r="J4" s="175" t="s">
        <v>3</v>
      </c>
      <c r="K4" s="176"/>
      <c r="L4" s="9"/>
      <c r="M4" s="10"/>
      <c r="N4" s="5"/>
      <c r="O4" s="5"/>
      <c r="P4" s="131" t="s">
        <v>149</v>
      </c>
      <c r="Q4" s="130">
        <f>MIN(A:A)</f>
        <v>523</v>
      </c>
      <c r="R4" s="130"/>
      <c r="S4" s="130"/>
      <c r="T4" s="130" t="s">
        <v>32</v>
      </c>
    </row>
    <row r="5" spans="1:20">
      <c r="A5" s="4">
        <v>693</v>
      </c>
      <c r="B5" s="5"/>
      <c r="C5" s="6"/>
      <c r="D5" s="177" t="s">
        <v>4</v>
      </c>
      <c r="E5" s="171" t="s">
        <v>5</v>
      </c>
      <c r="F5" s="171" t="s">
        <v>6</v>
      </c>
      <c r="G5" s="178" t="s">
        <v>7</v>
      </c>
      <c r="H5" s="7"/>
      <c r="I5" s="7"/>
      <c r="J5" s="11" t="s">
        <v>36</v>
      </c>
      <c r="K5" s="12" t="s">
        <v>8</v>
      </c>
      <c r="L5" s="11" t="s">
        <v>9</v>
      </c>
      <c r="M5" s="13">
        <v>620</v>
      </c>
      <c r="N5" s="5"/>
      <c r="O5" s="5"/>
      <c r="P5" s="131" t="s">
        <v>150</v>
      </c>
      <c r="Q5" s="130">
        <f>MAX(A:A)</f>
        <v>1428</v>
      </c>
      <c r="R5" s="130"/>
      <c r="S5" s="130"/>
      <c r="T5" s="130"/>
    </row>
    <row r="6" spans="1:20" ht="17" thickBot="1">
      <c r="A6" s="4">
        <v>725</v>
      </c>
      <c r="B6" s="5"/>
      <c r="C6" s="6"/>
      <c r="D6" s="172"/>
      <c r="E6" s="172"/>
      <c r="F6" s="172"/>
      <c r="G6" s="179"/>
      <c r="H6" s="7"/>
      <c r="I6" s="7"/>
      <c r="J6" s="11" t="s">
        <v>37</v>
      </c>
      <c r="K6" s="12" t="s">
        <v>8</v>
      </c>
      <c r="L6" s="14" t="s">
        <v>32</v>
      </c>
      <c r="M6" s="15">
        <f>M5</f>
        <v>620</v>
      </c>
      <c r="N6" s="5"/>
      <c r="O6" s="5"/>
      <c r="P6" s="131" t="s">
        <v>151</v>
      </c>
      <c r="Q6" s="132">
        <f>(Q5-Q4)/H24</f>
        <v>100.55555555555556</v>
      </c>
      <c r="R6" s="130"/>
      <c r="S6" s="130"/>
      <c r="T6" s="130"/>
    </row>
    <row r="7" spans="1:20">
      <c r="A7" s="4">
        <v>833</v>
      </c>
      <c r="B7" s="5"/>
      <c r="C7" s="6"/>
      <c r="D7" s="16">
        <f>COUNT(A:A)</f>
        <v>13</v>
      </c>
      <c r="E7" s="11">
        <f>AVERAGE(A:A)</f>
        <v>871</v>
      </c>
      <c r="F7" s="11">
        <f>_xlfn.STDEV.S(A:A)</f>
        <v>294.09862291415101</v>
      </c>
      <c r="G7" s="11">
        <f>F7/SQRT(D7)</f>
        <v>81.568281920024617</v>
      </c>
      <c r="H7" s="7"/>
      <c r="I7" s="7"/>
      <c r="J7" s="167" t="s">
        <v>11</v>
      </c>
      <c r="K7" s="167" t="s">
        <v>12</v>
      </c>
      <c r="L7" s="167" t="s">
        <v>13</v>
      </c>
      <c r="M7" s="169" t="s">
        <v>14</v>
      </c>
      <c r="N7" s="5"/>
      <c r="O7" s="5"/>
      <c r="P7" s="130"/>
      <c r="Q7" s="133"/>
      <c r="R7" s="133"/>
      <c r="S7" s="133" t="s">
        <v>147</v>
      </c>
      <c r="T7" s="130" t="s">
        <v>148</v>
      </c>
    </row>
    <row r="8" spans="1:20">
      <c r="A8" s="4">
        <v>721</v>
      </c>
      <c r="B8" s="5"/>
      <c r="C8" s="6"/>
      <c r="D8" s="7"/>
      <c r="E8" s="17"/>
      <c r="F8" s="17"/>
      <c r="G8" s="17"/>
      <c r="H8" s="7"/>
      <c r="I8" s="7"/>
      <c r="J8" s="168"/>
      <c r="K8" s="168"/>
      <c r="L8" s="168"/>
      <c r="M8" s="170"/>
      <c r="N8" s="5"/>
      <c r="O8" s="5"/>
      <c r="P8" s="130"/>
      <c r="Q8" s="134" t="s">
        <v>146</v>
      </c>
      <c r="R8" s="134" t="s">
        <v>145</v>
      </c>
      <c r="S8" s="133">
        <f>S9</f>
        <v>523</v>
      </c>
      <c r="T8" s="130">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0" t="s">
        <v>142</v>
      </c>
      <c r="Q9" s="134">
        <v>1</v>
      </c>
      <c r="R9" s="134">
        <f>COUNTIF(A:A,"&lt;="&amp;S10)</f>
        <v>3</v>
      </c>
      <c r="S9" s="133">
        <f>Q4</f>
        <v>523</v>
      </c>
      <c r="T9" s="130">
        <f>R9</f>
        <v>3</v>
      </c>
    </row>
    <row r="10" spans="1:20">
      <c r="A10" s="4">
        <v>548</v>
      </c>
      <c r="B10" s="5"/>
      <c r="C10" s="5"/>
      <c r="D10" s="5"/>
      <c r="E10" s="5"/>
      <c r="F10" s="5"/>
      <c r="G10" s="5"/>
      <c r="H10" s="5"/>
      <c r="I10" s="5"/>
      <c r="J10" s="5"/>
      <c r="K10" s="5"/>
      <c r="L10" s="5"/>
      <c r="M10" s="5"/>
      <c r="N10" s="5"/>
      <c r="O10" s="5"/>
      <c r="P10" s="130"/>
      <c r="Q10" s="134"/>
      <c r="R10" s="134"/>
      <c r="S10" s="135">
        <f>S9+$Q$6</f>
        <v>623.55555555555554</v>
      </c>
      <c r="T10" s="130">
        <f>T9</f>
        <v>3</v>
      </c>
    </row>
    <row r="11" spans="1:20" ht="17" thickBot="1">
      <c r="A11" s="4">
        <v>621</v>
      </c>
      <c r="B11" s="5"/>
      <c r="C11" s="5"/>
      <c r="D11" s="5"/>
      <c r="E11" s="5"/>
      <c r="F11" s="5"/>
      <c r="G11" s="5"/>
      <c r="H11" s="5"/>
      <c r="I11" s="5"/>
      <c r="J11" s="21">
        <v>0.95</v>
      </c>
      <c r="K11" s="9" t="s">
        <v>190</v>
      </c>
      <c r="L11" s="9"/>
      <c r="M11" s="10"/>
      <c r="N11" s="5"/>
      <c r="O11" s="5"/>
      <c r="P11" s="130"/>
      <c r="Q11" s="134"/>
      <c r="R11" s="134"/>
      <c r="S11" s="133">
        <f>IF(Q9&gt;$H$24,"",S10)</f>
        <v>623.55555555555554</v>
      </c>
      <c r="T11" s="130">
        <f>IF(Q9&gt;$H$24,"",0)</f>
        <v>0</v>
      </c>
    </row>
    <row r="12" spans="1:20">
      <c r="A12" s="4">
        <v>1321</v>
      </c>
      <c r="B12" s="5"/>
      <c r="C12" s="5"/>
      <c r="D12" s="5"/>
      <c r="E12" s="5"/>
      <c r="F12" s="5"/>
      <c r="G12" s="5"/>
      <c r="H12" s="5"/>
      <c r="I12" s="5"/>
      <c r="J12" s="171" t="s">
        <v>17</v>
      </c>
      <c r="K12" s="171" t="s">
        <v>18</v>
      </c>
      <c r="L12" s="173" t="s">
        <v>16</v>
      </c>
      <c r="M12" s="174"/>
      <c r="N12" s="5"/>
      <c r="P12" s="130" t="s">
        <v>144</v>
      </c>
      <c r="Q12" s="134">
        <f>Q9+1</f>
        <v>2</v>
      </c>
      <c r="R12" s="134">
        <f>IF(Q12&gt;$H$24,"",COUNTIF(A:A,"&lt;="&amp;S13))</f>
        <v>5</v>
      </c>
      <c r="S12" s="133">
        <f>IF(Q12&gt;$H$24,S11,S10)</f>
        <v>623.55555555555554</v>
      </c>
      <c r="T12" s="130">
        <f>IF(Q12&gt;$H$24,T11,T13)</f>
        <v>2</v>
      </c>
    </row>
    <row r="13" spans="1:20">
      <c r="A13" s="4">
        <v>948</v>
      </c>
      <c r="B13" s="5"/>
      <c r="C13" s="5"/>
      <c r="D13" s="5"/>
      <c r="E13" s="5"/>
      <c r="F13" s="5"/>
      <c r="G13" s="5"/>
      <c r="H13" s="5"/>
      <c r="I13" s="5"/>
      <c r="J13" s="172"/>
      <c r="K13" s="172"/>
      <c r="L13" s="22" t="s">
        <v>19</v>
      </c>
      <c r="M13" s="22" t="s">
        <v>20</v>
      </c>
      <c r="N13" s="5"/>
      <c r="O13" s="5"/>
      <c r="P13" s="130"/>
      <c r="Q13" s="134"/>
      <c r="R13" s="134"/>
      <c r="S13" s="133">
        <f>IF(Q12&gt;$H$24,S12,S12+$Q$6)</f>
        <v>724.11111111111109</v>
      </c>
      <c r="T13" s="130">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0"/>
      <c r="Q14" s="134"/>
      <c r="R14" s="134"/>
      <c r="S14" s="133">
        <f>IF(Q12&gt;$H$24,S13,S13)</f>
        <v>724.11111111111109</v>
      </c>
      <c r="T14" s="130">
        <f>IF(Q12&gt;$H$24,T13,0)</f>
        <v>0</v>
      </c>
    </row>
    <row r="15" spans="1:20">
      <c r="A15" s="4"/>
      <c r="B15" s="5"/>
      <c r="C15" s="5"/>
      <c r="D15" s="5"/>
      <c r="E15" s="5"/>
      <c r="F15" s="5"/>
      <c r="G15" s="5"/>
      <c r="H15" s="5"/>
      <c r="I15" s="5"/>
      <c r="J15" s="23"/>
      <c r="K15" s="151" t="str">
        <f>"t*=±"&amp;ROUND(_xlfn.T.INV.2T(1-J11,L9),3)</f>
        <v>t*=±2.179</v>
      </c>
      <c r="L15" s="24"/>
      <c r="M15" s="25"/>
      <c r="N15" s="5"/>
      <c r="O15" s="5"/>
      <c r="P15" s="130" t="s">
        <v>143</v>
      </c>
      <c r="Q15" s="134">
        <f>Q12+1</f>
        <v>3</v>
      </c>
      <c r="R15" s="134">
        <f>IF(Q15&gt;$H$24,"",COUNTIF(A:A,"&lt;="&amp;S16))</f>
        <v>7</v>
      </c>
      <c r="S15" s="133">
        <f>IF(Q15&gt;$H$24,S14,S13)</f>
        <v>724.11111111111109</v>
      </c>
      <c r="T15" s="130">
        <f>IF(Q15&gt;$H$24,T14,T16)</f>
        <v>2</v>
      </c>
    </row>
    <row r="16" spans="1:20">
      <c r="A16" s="4"/>
      <c r="B16" s="5"/>
      <c r="C16" s="5"/>
      <c r="D16" s="5"/>
      <c r="E16" s="5"/>
      <c r="F16" s="5"/>
      <c r="G16" s="5"/>
      <c r="H16" s="5"/>
      <c r="I16" s="5"/>
      <c r="J16" s="5"/>
      <c r="K16" s="5"/>
      <c r="L16" s="5"/>
      <c r="M16" s="5"/>
      <c r="N16" s="5"/>
      <c r="O16" s="5"/>
      <c r="P16" s="130"/>
      <c r="Q16" s="134"/>
      <c r="R16" s="134"/>
      <c r="S16" s="133">
        <f>IF(Q15&gt;$H$24,S15,S15+$Q$6)</f>
        <v>824.66666666666663</v>
      </c>
      <c r="T16" s="130">
        <f>IF(Q15&gt;$H$24,T15,R15-R12)</f>
        <v>2</v>
      </c>
    </row>
    <row r="17" spans="1:20">
      <c r="A17" s="4"/>
      <c r="B17" s="5"/>
      <c r="C17" s="5"/>
      <c r="D17" s="5"/>
      <c r="E17" s="5"/>
      <c r="F17" s="5"/>
      <c r="G17" s="5"/>
      <c r="H17" s="5"/>
      <c r="I17" s="5"/>
      <c r="J17" s="5"/>
      <c r="K17" s="5"/>
      <c r="L17" s="5"/>
      <c r="M17" s="5"/>
      <c r="N17" s="5"/>
      <c r="O17" s="5"/>
      <c r="P17" s="130"/>
      <c r="Q17" s="134"/>
      <c r="R17" s="134"/>
      <c r="S17" s="133">
        <f>IF(Q15&gt;$H$24,S16,S16)</f>
        <v>824.66666666666663</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824.66666666666663</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925.22222222222217</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925.22222222222217</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10</v>
      </c>
      <c r="S21" s="133">
        <f>IF(Q21&gt;$H$24,S20,S19)</f>
        <v>925.22222222222217</v>
      </c>
      <c r="T21" s="130">
        <f>IF(Q21&gt;$H$24,T20,T22)</f>
        <v>2</v>
      </c>
    </row>
    <row r="22" spans="1:20">
      <c r="A22" s="4"/>
      <c r="B22" s="5"/>
      <c r="C22" s="5"/>
      <c r="D22" s="5"/>
      <c r="E22" s="5"/>
      <c r="F22" s="5"/>
      <c r="G22" s="5"/>
      <c r="H22" s="5"/>
      <c r="I22" s="5"/>
      <c r="J22" s="5"/>
      <c r="K22" s="5"/>
      <c r="L22" s="5"/>
      <c r="M22" s="5"/>
      <c r="N22" s="5"/>
      <c r="O22" s="5"/>
      <c r="P22" s="130"/>
      <c r="Q22" s="134"/>
      <c r="R22" s="134"/>
      <c r="S22" s="133">
        <f>IF(Q21&gt;$H$24,S21,S21+$Q$6)</f>
        <v>1025.7777777777778</v>
      </c>
      <c r="T22" s="130">
        <f>IF(Q21&gt;$H$24,T21,R21-R18)</f>
        <v>2</v>
      </c>
    </row>
    <row r="23" spans="1:20">
      <c r="A23" s="4"/>
      <c r="B23" s="5"/>
      <c r="C23" s="5"/>
      <c r="D23" s="5"/>
      <c r="E23" s="5"/>
      <c r="F23" s="5"/>
      <c r="G23" s="5"/>
      <c r="H23" s="5"/>
      <c r="I23" s="5"/>
      <c r="J23" s="5"/>
      <c r="K23" s="5"/>
      <c r="L23" s="5"/>
      <c r="M23" s="5"/>
      <c r="N23" s="5"/>
      <c r="O23" s="5"/>
      <c r="P23" s="130"/>
      <c r="Q23" s="134"/>
      <c r="R23" s="134"/>
      <c r="S23" s="133">
        <f>IF(Q21&gt;$H$24,S22,S22)</f>
        <v>1025.7777777777778</v>
      </c>
      <c r="T23" s="130">
        <f>IF(Q21&gt;$H$24,T22,0)</f>
        <v>0</v>
      </c>
    </row>
    <row r="24" spans="1:20">
      <c r="A24" s="4"/>
      <c r="B24" s="5"/>
      <c r="C24" s="5"/>
      <c r="D24" s="74"/>
      <c r="E24" s="74"/>
      <c r="F24" s="166" t="s">
        <v>169</v>
      </c>
      <c r="G24" s="166"/>
      <c r="H24" s="129">
        <v>9</v>
      </c>
      <c r="I24" s="5"/>
      <c r="J24" s="5"/>
      <c r="K24" s="5"/>
      <c r="L24" s="5"/>
      <c r="M24" s="5"/>
      <c r="N24" s="5"/>
      <c r="O24" s="5"/>
      <c r="P24" s="130"/>
      <c r="Q24" s="134">
        <f>Q21+1</f>
        <v>6</v>
      </c>
      <c r="R24" s="134">
        <f>IF(Q24&gt;$H$24,"",COUNTIF(A:A,"&lt;="&amp;S25))</f>
        <v>10</v>
      </c>
      <c r="S24" s="133">
        <f>IF(Q24&gt;$H$24,S23,S22)</f>
        <v>1025.7777777777778</v>
      </c>
      <c r="T24" s="130">
        <f>IF(Q24&gt;$H$24,T23,T25)</f>
        <v>0</v>
      </c>
    </row>
    <row r="25" spans="1:20">
      <c r="A25" s="4"/>
      <c r="B25" s="5"/>
      <c r="C25" s="5"/>
      <c r="D25" s="5"/>
      <c r="E25" s="5"/>
      <c r="F25" s="5"/>
      <c r="G25" s="5"/>
      <c r="H25" s="5"/>
      <c r="I25" s="5"/>
      <c r="J25" s="5"/>
      <c r="K25" s="5"/>
      <c r="L25" s="5"/>
      <c r="M25" s="5"/>
      <c r="N25" s="5"/>
      <c r="O25" s="5"/>
      <c r="P25" s="130"/>
      <c r="Q25" s="134"/>
      <c r="R25" s="134"/>
      <c r="S25" s="133">
        <f>IF(Q24&gt;$H$24,S24,S24+$Q$6)</f>
        <v>1126.3333333333335</v>
      </c>
      <c r="T25" s="130">
        <f>IF(Q24&gt;$H$24,T24,R24-R21)</f>
        <v>0</v>
      </c>
    </row>
    <row r="26" spans="1:20">
      <c r="A26" s="4"/>
      <c r="B26" s="5"/>
      <c r="C26" s="5"/>
      <c r="D26" s="5"/>
      <c r="E26" s="5"/>
      <c r="F26" s="5"/>
      <c r="G26" s="5"/>
      <c r="H26" s="5"/>
      <c r="I26" s="5"/>
      <c r="J26" s="5"/>
      <c r="K26" s="5"/>
      <c r="L26" s="5"/>
      <c r="M26" s="5"/>
      <c r="N26" s="5"/>
      <c r="O26" s="5"/>
      <c r="P26" s="130"/>
      <c r="Q26" s="134"/>
      <c r="R26" s="134"/>
      <c r="S26" s="133">
        <f>IF(Q24&gt;$H$24,S25,S25)</f>
        <v>1126.3333333333335</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1126.3333333333335</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1226.8888888888891</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1226.8888888888891</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12</v>
      </c>
      <c r="S30" s="133">
        <f>IF(Q30&gt;$H$24,S29,S28)</f>
        <v>1226.8888888888891</v>
      </c>
      <c r="T30" s="130">
        <f>IF(Q30&gt;$H$24,T29,T31)</f>
        <v>2</v>
      </c>
    </row>
    <row r="31" spans="1:20">
      <c r="A31" s="4"/>
      <c r="B31" s="5"/>
      <c r="C31" s="5"/>
      <c r="D31" s="5"/>
      <c r="E31" s="5"/>
      <c r="F31" s="5"/>
      <c r="G31" s="5"/>
      <c r="H31" s="5"/>
      <c r="I31" s="5"/>
      <c r="J31" s="5"/>
      <c r="K31" s="5"/>
      <c r="L31" s="5"/>
      <c r="M31" s="5"/>
      <c r="N31" s="5"/>
      <c r="O31" s="5"/>
      <c r="P31" s="130"/>
      <c r="Q31" s="134"/>
      <c r="R31" s="134"/>
      <c r="S31" s="133">
        <f>IF(Q30&gt;$H$24,S30,S30+$Q$6)</f>
        <v>1327.4444444444448</v>
      </c>
      <c r="T31" s="130">
        <f>IF(Q30&gt;$H$24,T30,R30-R27)</f>
        <v>2</v>
      </c>
    </row>
    <row r="32" spans="1:20">
      <c r="A32" s="4"/>
      <c r="B32" s="5"/>
      <c r="C32" s="5"/>
      <c r="D32" s="5"/>
      <c r="E32" s="5"/>
      <c r="F32" s="5"/>
      <c r="G32" s="5"/>
      <c r="H32" s="5"/>
      <c r="I32" s="5"/>
      <c r="J32" s="5"/>
      <c r="K32" s="5"/>
      <c r="L32" s="5"/>
      <c r="M32" s="5"/>
      <c r="N32" s="5"/>
      <c r="O32" s="5"/>
      <c r="P32" s="130"/>
      <c r="Q32" s="134"/>
      <c r="R32" s="134"/>
      <c r="S32" s="133">
        <f>IF(Q30&gt;$H$24,S31,S31)</f>
        <v>1327.4444444444448</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13</v>
      </c>
      <c r="S33" s="133">
        <f>IF(Q33&gt;$H$24,S32,S31)</f>
        <v>1327.4444444444448</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1428.0000000000005</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1428.0000000000005</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1428.0000000000005</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1428.0000000000005</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1428.0000000000005</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1428.0000000000005</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1428.0000000000005</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1428.0000000000005</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1428.0000000000005</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1428.0000000000005</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1428.0000000000005</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1428.0000000000005</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1428.0000000000005</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1428.0000000000005</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1428.0000000000005</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1428.0000000000005</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1428.0000000000005</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1428.0000000000005</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1428.0000000000005</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1428.0000000000005</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J4:K4"/>
    <mergeCell ref="D5:D6"/>
    <mergeCell ref="E5:E6"/>
    <mergeCell ref="F5:F6"/>
    <mergeCell ref="G5:G6"/>
    <mergeCell ref="F24:G24"/>
    <mergeCell ref="L7:L8"/>
    <mergeCell ref="M7:M8"/>
    <mergeCell ref="J12:J13"/>
    <mergeCell ref="K12:K13"/>
    <mergeCell ref="L12:M12"/>
    <mergeCell ref="J7:J8"/>
    <mergeCell ref="K7:K8"/>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7" thickBot="1">
      <c r="A4" s="4">
        <v>61.5</v>
      </c>
      <c r="B4" s="31">
        <v>64.2</v>
      </c>
      <c r="C4" s="11">
        <f t="shared" si="0"/>
        <v>-2.7000000000000028</v>
      </c>
      <c r="D4" s="5"/>
      <c r="E4" s="6"/>
      <c r="F4" s="8" t="s">
        <v>24</v>
      </c>
      <c r="G4" s="9"/>
      <c r="H4" s="9"/>
      <c r="I4" s="10"/>
      <c r="J4" s="7"/>
      <c r="K4" s="7"/>
      <c r="L4" s="175" t="s">
        <v>3</v>
      </c>
      <c r="M4" s="176"/>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80" t="s">
        <v>4</v>
      </c>
      <c r="G5" s="182" t="s">
        <v>25</v>
      </c>
      <c r="H5" s="182" t="s">
        <v>26</v>
      </c>
      <c r="I5" s="182"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7" thickBot="1">
      <c r="A6" s="4">
        <v>62.8</v>
      </c>
      <c r="B6" s="31">
        <v>65</v>
      </c>
      <c r="C6" s="11">
        <f t="shared" si="0"/>
        <v>-2.2000000000000028</v>
      </c>
      <c r="D6" s="5"/>
      <c r="E6" s="6"/>
      <c r="F6" s="181"/>
      <c r="G6" s="181"/>
      <c r="H6" s="181"/>
      <c r="I6" s="181"/>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7" t="s">
        <v>29</v>
      </c>
      <c r="M7" s="189" t="s">
        <v>12</v>
      </c>
      <c r="N7" s="183" t="s">
        <v>13</v>
      </c>
      <c r="O7" s="185"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7"/>
      <c r="M8" s="189"/>
      <c r="N8" s="183"/>
      <c r="O8" s="185"/>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88"/>
      <c r="M9" s="190"/>
      <c r="N9" s="184"/>
      <c r="O9" s="186"/>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7"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1" t="s">
        <v>30</v>
      </c>
      <c r="M13" s="171" t="s">
        <v>18</v>
      </c>
      <c r="N13" s="173" t="s">
        <v>16</v>
      </c>
      <c r="O13" s="174"/>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2"/>
      <c r="M14" s="172"/>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66" t="s">
        <v>169</v>
      </c>
      <c r="I24" s="166"/>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H24:I24"/>
    <mergeCell ref="N7:N9"/>
    <mergeCell ref="O7:O9"/>
    <mergeCell ref="L13:L14"/>
    <mergeCell ref="M13:M14"/>
    <mergeCell ref="N13:O13"/>
    <mergeCell ref="L7:L9"/>
    <mergeCell ref="M7:M9"/>
    <mergeCell ref="F5:F6"/>
    <mergeCell ref="G5:G6"/>
    <mergeCell ref="H5:H6"/>
    <mergeCell ref="I5:I6"/>
    <mergeCell ref="L4:M4"/>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7" thickBot="1">
      <c r="A4" s="45">
        <v>52</v>
      </c>
      <c r="B4" s="46">
        <v>61</v>
      </c>
      <c r="C4" s="5"/>
      <c r="D4" s="5"/>
      <c r="E4" s="5"/>
      <c r="F4" s="6"/>
      <c r="G4" s="6"/>
      <c r="H4" s="8" t="s">
        <v>2</v>
      </c>
      <c r="I4" s="9"/>
      <c r="J4" s="9"/>
      <c r="K4" s="9"/>
      <c r="L4" s="10"/>
      <c r="M4" s="7"/>
      <c r="N4" s="7"/>
      <c r="O4" s="175" t="s">
        <v>3</v>
      </c>
      <c r="P4" s="176"/>
      <c r="Q4" s="9"/>
      <c r="R4" s="10"/>
      <c r="S4" s="5"/>
      <c r="T4" s="5"/>
      <c r="U4" s="131" t="s">
        <v>149</v>
      </c>
      <c r="V4" s="130">
        <f>MIN(A:A)</f>
        <v>43</v>
      </c>
      <c r="W4" s="130"/>
      <c r="X4" s="130"/>
      <c r="Y4" s="130" t="s">
        <v>32</v>
      </c>
    </row>
    <row r="5" spans="1:25" ht="17">
      <c r="A5" s="45">
        <v>63</v>
      </c>
      <c r="B5" s="46">
        <v>32</v>
      </c>
      <c r="C5" s="5"/>
      <c r="D5" s="5"/>
      <c r="E5" s="5"/>
      <c r="F5" s="32"/>
      <c r="G5" s="6"/>
      <c r="H5" s="177" t="s">
        <v>4</v>
      </c>
      <c r="I5" s="171" t="s">
        <v>39</v>
      </c>
      <c r="J5" s="171" t="s">
        <v>40</v>
      </c>
      <c r="K5" s="171" t="s">
        <v>41</v>
      </c>
      <c r="L5" s="47"/>
      <c r="M5" s="7"/>
      <c r="N5" s="7"/>
      <c r="O5" s="48" t="s">
        <v>45</v>
      </c>
      <c r="P5" s="49" t="s">
        <v>47</v>
      </c>
      <c r="Q5" s="11" t="s">
        <v>9</v>
      </c>
      <c r="R5" s="49" t="s">
        <v>48</v>
      </c>
      <c r="S5" s="5"/>
      <c r="T5" s="5"/>
      <c r="U5" s="131" t="s">
        <v>150</v>
      </c>
      <c r="V5" s="130">
        <f>MAX(A:A)</f>
        <v>70</v>
      </c>
      <c r="W5" s="130"/>
      <c r="X5" s="130"/>
      <c r="Y5" s="130"/>
    </row>
    <row r="6" spans="1:25" ht="18" thickBot="1">
      <c r="A6" s="45">
        <v>59</v>
      </c>
      <c r="B6" s="46">
        <v>48</v>
      </c>
      <c r="C6" s="5"/>
      <c r="D6" s="5"/>
      <c r="E6" s="5"/>
      <c r="F6" s="32"/>
      <c r="G6" s="6"/>
      <c r="H6" s="172"/>
      <c r="I6" s="172"/>
      <c r="J6" s="172"/>
      <c r="K6" s="172"/>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3" t="s">
        <v>184</v>
      </c>
      <c r="P7" s="189" t="s">
        <v>12</v>
      </c>
      <c r="Q7" s="183" t="s">
        <v>13</v>
      </c>
      <c r="R7" s="191"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3"/>
      <c r="P8" s="189"/>
      <c r="Q8" s="183"/>
      <c r="R8" s="191"/>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4"/>
      <c r="P9" s="190"/>
      <c r="Q9" s="184"/>
      <c r="R9" s="192"/>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7"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1" t="s">
        <v>44</v>
      </c>
      <c r="P13" s="171" t="s">
        <v>18</v>
      </c>
      <c r="Q13" s="173" t="s">
        <v>16</v>
      </c>
      <c r="R13" s="174"/>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2"/>
      <c r="P14" s="172"/>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Q7:Q9"/>
    <mergeCell ref="R7:R9"/>
    <mergeCell ref="O13:O14"/>
    <mergeCell ref="P13:P14"/>
    <mergeCell ref="Q13:R13"/>
    <mergeCell ref="O7:O9"/>
    <mergeCell ref="P7:P9"/>
    <mergeCell ref="H5:H6"/>
    <mergeCell ref="I5:I6"/>
    <mergeCell ref="J5:J6"/>
    <mergeCell ref="K5:K6"/>
    <mergeCell ref="O4:P4"/>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7" thickBot="1">
      <c r="A4" s="4">
        <v>4</v>
      </c>
      <c r="B4" s="31">
        <v>5</v>
      </c>
      <c r="C4" s="31">
        <v>3</v>
      </c>
      <c r="D4" s="31">
        <v>4</v>
      </c>
      <c r="E4" s="31"/>
      <c r="F4" s="31"/>
      <c r="G4" s="31"/>
      <c r="H4" s="5"/>
      <c r="I4" s="6"/>
      <c r="J4" s="8" t="s">
        <v>51</v>
      </c>
      <c r="K4" s="9"/>
      <c r="L4" s="9"/>
      <c r="M4" s="9"/>
      <c r="N4" s="9"/>
      <c r="O4" s="59"/>
      <c r="P4" s="175" t="s">
        <v>3</v>
      </c>
      <c r="Q4" s="176"/>
      <c r="R4" s="9"/>
      <c r="S4" s="9"/>
      <c r="T4" s="9"/>
      <c r="U4" s="10"/>
      <c r="V4" s="5"/>
      <c r="W4" s="5"/>
      <c r="X4" s="131" t="s">
        <v>149</v>
      </c>
      <c r="Y4" s="130">
        <f ca="1">MIN(INDIRECT(CONCATENATE(Y3,":",Y3)))</f>
        <v>4</v>
      </c>
      <c r="Z4" s="130"/>
      <c r="AA4" s="130"/>
      <c r="AB4" s="130" t="s">
        <v>32</v>
      </c>
      <c r="AD4" s="138" t="str">
        <f t="shared" si="0"/>
        <v xml:space="preserve"> Data 3</v>
      </c>
      <c r="AE4" s="138" t="s">
        <v>158</v>
      </c>
    </row>
    <row r="5" spans="1:31">
      <c r="A5" s="4">
        <v>6</v>
      </c>
      <c r="B5" s="31">
        <v>6</v>
      </c>
      <c r="C5" s="31">
        <v>7</v>
      </c>
      <c r="D5" s="31">
        <v>6</v>
      </c>
      <c r="E5" s="31"/>
      <c r="F5" s="31"/>
      <c r="G5" s="31"/>
      <c r="H5" s="5"/>
      <c r="I5" s="6"/>
      <c r="J5" s="177" t="s">
        <v>4</v>
      </c>
      <c r="K5" s="171" t="s">
        <v>39</v>
      </c>
      <c r="L5" s="171" t="s">
        <v>40</v>
      </c>
      <c r="M5" s="171" t="s">
        <v>52</v>
      </c>
      <c r="N5" s="167" t="s">
        <v>53</v>
      </c>
      <c r="O5" s="7"/>
      <c r="P5" s="48" t="s">
        <v>45</v>
      </c>
      <c r="Q5" s="199" t="s">
        <v>55</v>
      </c>
      <c r="R5" s="200"/>
      <c r="S5" s="200"/>
      <c r="T5" s="200"/>
      <c r="U5" s="201"/>
      <c r="V5" s="5"/>
      <c r="W5" s="5"/>
      <c r="X5" s="131" t="s">
        <v>150</v>
      </c>
      <c r="Y5" s="130">
        <f ca="1">MAX(INDIRECT(CONCATENATE(Y3,":",Y3)))</f>
        <v>7</v>
      </c>
      <c r="Z5" s="130"/>
      <c r="AA5" s="130"/>
      <c r="AB5" s="130"/>
      <c r="AD5" s="138" t="str">
        <f t="shared" si="0"/>
        <v xml:space="preserve"> Data 4</v>
      </c>
      <c r="AE5" s="138" t="s">
        <v>159</v>
      </c>
    </row>
    <row r="6" spans="1:31" ht="17" thickBot="1">
      <c r="A6" s="4">
        <v>5</v>
      </c>
      <c r="B6" s="31"/>
      <c r="C6" s="31">
        <v>4</v>
      </c>
      <c r="D6" s="31">
        <v>5</v>
      </c>
      <c r="E6" s="31"/>
      <c r="F6" s="31"/>
      <c r="G6" s="31"/>
      <c r="H6" s="5"/>
      <c r="I6" s="6"/>
      <c r="J6" s="172"/>
      <c r="K6" s="172"/>
      <c r="L6" s="172"/>
      <c r="M6" s="172"/>
      <c r="N6" s="194"/>
      <c r="O6" s="7"/>
      <c r="P6" s="50" t="s">
        <v>46</v>
      </c>
      <c r="Q6" s="202" t="s">
        <v>57</v>
      </c>
      <c r="R6" s="203"/>
      <c r="S6" s="203"/>
      <c r="T6" s="203"/>
      <c r="U6" s="204"/>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195">
        <f>SUM(P61:P67)/SUM(J7:J13)</f>
        <v>5.064516129032258</v>
      </c>
      <c r="O7" s="7"/>
      <c r="P7" s="198" t="s">
        <v>58</v>
      </c>
      <c r="Q7" s="198" t="s">
        <v>59</v>
      </c>
      <c r="R7" s="198" t="s">
        <v>60</v>
      </c>
      <c r="S7" s="198" t="s">
        <v>61</v>
      </c>
      <c r="T7" s="198" t="s">
        <v>62</v>
      </c>
      <c r="U7" s="198"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195"/>
      <c r="O8" s="7"/>
      <c r="P8" s="188"/>
      <c r="Q8" s="188"/>
      <c r="R8" s="188"/>
      <c r="S8" s="188"/>
      <c r="T8" s="188"/>
      <c r="U8" s="188"/>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193"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193"/>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6" t="s">
        <v>73</v>
      </c>
      <c r="Q59" s="5"/>
      <c r="R59" s="196" t="s">
        <v>74</v>
      </c>
      <c r="S59" s="5"/>
      <c r="T59" s="196" t="s">
        <v>75</v>
      </c>
      <c r="U59" s="5"/>
      <c r="V59" s="5"/>
      <c r="W59" s="5"/>
    </row>
    <row r="60" spans="1:28">
      <c r="A60" s="4"/>
      <c r="B60" s="31"/>
      <c r="C60" s="31"/>
      <c r="D60" s="31"/>
      <c r="E60" s="31"/>
      <c r="F60" s="31"/>
      <c r="G60" s="31"/>
      <c r="H60" s="5"/>
      <c r="I60" s="5"/>
      <c r="J60" s="5"/>
      <c r="K60" s="5"/>
      <c r="L60" s="5"/>
      <c r="M60" s="5"/>
      <c r="N60" s="5"/>
      <c r="O60" s="5"/>
      <c r="P60" s="197"/>
      <c r="Q60" s="5"/>
      <c r="R60" s="197"/>
      <c r="S60" s="5"/>
      <c r="T60" s="197"/>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P59:P60"/>
    <mergeCell ref="R59:R60"/>
    <mergeCell ref="T59:T60"/>
    <mergeCell ref="T7:T8"/>
    <mergeCell ref="P4:Q4"/>
    <mergeCell ref="Q5:U5"/>
    <mergeCell ref="Q6:U6"/>
    <mergeCell ref="P7:P8"/>
    <mergeCell ref="Q7:Q8"/>
    <mergeCell ref="R7:R8"/>
    <mergeCell ref="S7:S8"/>
    <mergeCell ref="U7:U8"/>
    <mergeCell ref="N30:N31"/>
    <mergeCell ref="J5:J6"/>
    <mergeCell ref="K5:K6"/>
    <mergeCell ref="L5:L6"/>
    <mergeCell ref="M5:M6"/>
    <mergeCell ref="N5:N6"/>
    <mergeCell ref="N7:N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75" t="s">
        <v>3</v>
      </c>
      <c r="J4" s="176"/>
      <c r="K4" s="9"/>
      <c r="L4" s="10"/>
      <c r="M4" s="65"/>
      <c r="N4" s="65"/>
      <c r="O4" s="205" t="s">
        <v>77</v>
      </c>
      <c r="P4" s="206"/>
      <c r="Q4" s="5"/>
      <c r="R4" s="5"/>
      <c r="S4" s="5"/>
      <c r="T4" s="5"/>
      <c r="Y4" t="s">
        <v>32</v>
      </c>
    </row>
    <row r="5" spans="1:25">
      <c r="A5" s="5"/>
      <c r="B5" s="6"/>
      <c r="C5" s="177" t="s">
        <v>78</v>
      </c>
      <c r="D5" s="171" t="s">
        <v>4</v>
      </c>
      <c r="E5" s="207" t="s">
        <v>120</v>
      </c>
      <c r="F5" s="7"/>
      <c r="G5" s="7"/>
      <c r="H5" s="7"/>
      <c r="I5" s="11" t="s">
        <v>54</v>
      </c>
      <c r="J5" s="66" t="s">
        <v>80</v>
      </c>
      <c r="K5" s="11" t="s">
        <v>9</v>
      </c>
      <c r="L5" s="13">
        <v>0.33</v>
      </c>
      <c r="M5" s="65"/>
      <c r="N5" s="65"/>
      <c r="O5" s="67" t="s">
        <v>3</v>
      </c>
      <c r="P5" s="148"/>
      <c r="Q5" s="5"/>
      <c r="R5" s="5"/>
      <c r="S5" s="5"/>
      <c r="T5" s="5"/>
    </row>
    <row r="6" spans="1:25" ht="17" thickBot="1">
      <c r="A6" s="5"/>
      <c r="B6" s="6"/>
      <c r="C6" s="172"/>
      <c r="D6" s="172"/>
      <c r="E6" s="208"/>
      <c r="F6" s="7"/>
      <c r="G6" s="7"/>
      <c r="H6" s="7"/>
      <c r="I6" s="11" t="s">
        <v>56</v>
      </c>
      <c r="J6" s="66" t="s">
        <v>80</v>
      </c>
      <c r="K6" s="68" t="s">
        <v>10</v>
      </c>
      <c r="L6" s="15">
        <f>L5</f>
        <v>0.33</v>
      </c>
      <c r="M6" s="65"/>
      <c r="N6" s="65"/>
      <c r="O6" s="139"/>
      <c r="P6" s="149">
        <f>D7*L5</f>
        <v>33</v>
      </c>
      <c r="Q6" s="5"/>
      <c r="R6" s="5"/>
      <c r="S6" s="5"/>
      <c r="T6" s="5"/>
    </row>
    <row r="7" spans="1:25">
      <c r="A7" s="5"/>
      <c r="B7" s="6"/>
      <c r="C7" s="69">
        <v>35</v>
      </c>
      <c r="D7" s="69">
        <v>100</v>
      </c>
      <c r="E7" s="70">
        <f>C7/D7</f>
        <v>0.35</v>
      </c>
      <c r="F7" s="7"/>
      <c r="G7" s="7"/>
      <c r="H7" s="7"/>
      <c r="I7" s="209" t="s">
        <v>79</v>
      </c>
      <c r="J7" s="210"/>
      <c r="K7" s="167" t="s">
        <v>81</v>
      </c>
      <c r="L7" s="169" t="s">
        <v>14</v>
      </c>
      <c r="M7" s="65"/>
      <c r="N7" s="65"/>
      <c r="O7" s="139"/>
      <c r="P7" s="149">
        <f>D7*(1-L5)</f>
        <v>67</v>
      </c>
      <c r="Q7" s="5"/>
      <c r="R7" s="5"/>
      <c r="S7" s="5"/>
      <c r="T7" s="5"/>
    </row>
    <row r="8" spans="1:25">
      <c r="A8" s="5"/>
      <c r="B8" s="6"/>
      <c r="C8" s="7"/>
      <c r="D8" s="17"/>
      <c r="E8" s="17"/>
      <c r="F8" s="17"/>
      <c r="G8" s="7"/>
      <c r="H8" s="7"/>
      <c r="I8" s="186"/>
      <c r="J8" s="190"/>
      <c r="K8" s="184"/>
      <c r="L8" s="211"/>
      <c r="M8" s="65"/>
      <c r="N8" s="65"/>
      <c r="O8" s="67" t="s">
        <v>16</v>
      </c>
      <c r="P8" s="150"/>
      <c r="Q8" s="5"/>
      <c r="R8" s="5"/>
      <c r="S8" s="5"/>
      <c r="T8" s="5"/>
    </row>
    <row r="9" spans="1:25">
      <c r="A9" s="5"/>
      <c r="B9" s="6"/>
      <c r="C9" s="18" t="s">
        <v>15</v>
      </c>
      <c r="D9" s="54"/>
      <c r="E9" s="20"/>
      <c r="F9" s="7"/>
      <c r="G9" s="7"/>
      <c r="H9" s="7"/>
      <c r="I9" s="212">
        <f>E7</f>
        <v>0.35</v>
      </c>
      <c r="J9" s="213"/>
      <c r="K9" s="11">
        <f>(I9-L5)/SQRT(L5*(1-L5)/D7)</f>
        <v>0.42533941005911263</v>
      </c>
      <c r="L9" s="11">
        <f>IF(K6="&lt;",_xlfn.NORM.S.DIST(K9,TRUE),IF(K6="&gt;",1-_xlfn.NORM.S.DIST(K9,TRUE),2*MIN(_xlfn.NORM.S.DIST(K9,TRUE),1-_xlfn.NORM.S.DIST(K9,TRUE))))</f>
        <v>0.67058926817556319</v>
      </c>
      <c r="M9" s="65"/>
      <c r="N9" s="65"/>
      <c r="O9" s="139"/>
      <c r="P9" s="149">
        <f>D7*I9</f>
        <v>35</v>
      </c>
      <c r="Q9" s="5"/>
      <c r="R9" s="5"/>
      <c r="S9" s="5"/>
      <c r="T9" s="5"/>
    </row>
    <row r="10" spans="1:25">
      <c r="A10" s="5"/>
      <c r="B10" s="6"/>
      <c r="C10" s="7"/>
      <c r="D10" s="7"/>
      <c r="E10" s="7"/>
      <c r="F10" s="7"/>
      <c r="G10" s="7"/>
      <c r="H10" s="7"/>
      <c r="I10" s="7"/>
      <c r="J10" s="7"/>
      <c r="K10" s="7"/>
      <c r="L10" s="7"/>
      <c r="M10" s="65"/>
      <c r="N10" s="65"/>
      <c r="O10" s="139"/>
      <c r="P10" s="149">
        <f>D7*(1-I9)</f>
        <v>65</v>
      </c>
      <c r="Q10" s="5"/>
      <c r="R10" s="5"/>
      <c r="S10" s="5"/>
      <c r="T10" s="5"/>
    </row>
    <row r="11" spans="1:25" ht="17"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1" t="s">
        <v>82</v>
      </c>
      <c r="J12" s="171" t="s">
        <v>18</v>
      </c>
      <c r="K12" s="173" t="s">
        <v>16</v>
      </c>
      <c r="L12" s="174"/>
      <c r="M12" s="65"/>
      <c r="N12" s="65"/>
      <c r="O12" s="65"/>
      <c r="P12" s="65"/>
      <c r="Q12" s="5"/>
      <c r="R12" s="5"/>
      <c r="S12" s="5"/>
      <c r="T12" s="5"/>
    </row>
    <row r="13" spans="1:25">
      <c r="A13" s="5"/>
      <c r="B13" s="6"/>
      <c r="C13" s="7"/>
      <c r="D13" s="7"/>
      <c r="E13" s="7"/>
      <c r="F13" s="7"/>
      <c r="G13" s="7"/>
      <c r="H13" s="7"/>
      <c r="I13" s="214"/>
      <c r="J13" s="214"/>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-_xlfn.NORM.INV((1-I11)/2,0,1)*SQRT(I14*(1-I14)/D7)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75" t="s">
        <v>3</v>
      </c>
      <c r="J4" s="176"/>
      <c r="K4" s="9"/>
      <c r="L4" s="10"/>
      <c r="M4" s="65"/>
      <c r="N4" s="215" t="s">
        <v>77</v>
      </c>
      <c r="O4" s="216"/>
      <c r="P4" s="217"/>
      <c r="Q4" s="5"/>
      <c r="R4" s="5"/>
      <c r="W4" t="s">
        <v>32</v>
      </c>
    </row>
    <row r="5" spans="1:23" ht="17" customHeight="1">
      <c r="A5" s="32"/>
      <c r="B5" s="6"/>
      <c r="C5" s="167" t="s">
        <v>78</v>
      </c>
      <c r="D5" s="210" t="s">
        <v>4</v>
      </c>
      <c r="E5" s="167" t="s">
        <v>120</v>
      </c>
      <c r="F5" s="209"/>
      <c r="G5" s="7"/>
      <c r="H5" s="7"/>
      <c r="I5" s="11" t="s">
        <v>91</v>
      </c>
      <c r="J5" s="76" t="s">
        <v>93</v>
      </c>
      <c r="K5" s="11" t="s">
        <v>9</v>
      </c>
      <c r="L5" s="76" t="s">
        <v>95</v>
      </c>
      <c r="M5" s="65"/>
      <c r="N5" s="77" t="s">
        <v>83</v>
      </c>
      <c r="O5" s="78"/>
      <c r="P5" s="79"/>
      <c r="Q5" s="5"/>
      <c r="R5" s="5"/>
    </row>
    <row r="6" spans="1:23" ht="17" customHeight="1" thickBot="1">
      <c r="A6" s="32"/>
      <c r="B6" s="6"/>
      <c r="C6" s="168"/>
      <c r="D6" s="218"/>
      <c r="E6" s="168"/>
      <c r="F6" s="219"/>
      <c r="G6" s="7"/>
      <c r="H6" s="7"/>
      <c r="I6" s="80" t="s">
        <v>92</v>
      </c>
      <c r="J6" s="91" t="s">
        <v>94</v>
      </c>
      <c r="K6" s="81" t="s">
        <v>10</v>
      </c>
      <c r="L6" s="91" t="s">
        <v>96</v>
      </c>
      <c r="M6" s="65"/>
      <c r="N6" s="65"/>
      <c r="O6" s="152"/>
      <c r="P6" s="149">
        <f>D7*I10</f>
        <v>48</v>
      </c>
      <c r="Q6" s="140"/>
      <c r="R6" s="5"/>
    </row>
    <row r="7" spans="1:23" ht="17" customHeight="1" thickBot="1">
      <c r="A7" s="32"/>
      <c r="B7" s="6"/>
      <c r="C7" s="82">
        <v>48</v>
      </c>
      <c r="D7" s="82">
        <v>120</v>
      </c>
      <c r="E7" s="83">
        <f>C7/D7</f>
        <v>0.4</v>
      </c>
      <c r="F7" s="84" t="s">
        <v>83</v>
      </c>
      <c r="G7" s="7"/>
      <c r="H7" s="7"/>
      <c r="I7" s="187" t="s">
        <v>84</v>
      </c>
      <c r="J7" s="189" t="s">
        <v>85</v>
      </c>
      <c r="K7" s="183" t="s">
        <v>81</v>
      </c>
      <c r="L7" s="191" t="s">
        <v>14</v>
      </c>
      <c r="M7" s="65"/>
      <c r="N7" s="65"/>
      <c r="O7" s="139"/>
      <c r="P7" s="149">
        <f>D7*(1-I10)</f>
        <v>72</v>
      </c>
      <c r="Q7" s="140"/>
      <c r="R7" s="5"/>
    </row>
    <row r="8" spans="1:23" ht="17" customHeight="1" thickBot="1">
      <c r="A8" s="6"/>
      <c r="B8" s="6"/>
      <c r="C8" s="82">
        <v>40</v>
      </c>
      <c r="D8" s="82">
        <v>90</v>
      </c>
      <c r="E8" s="83">
        <f>C8/D8</f>
        <v>0.44444444444444442</v>
      </c>
      <c r="F8" s="84" t="s">
        <v>86</v>
      </c>
      <c r="G8" s="7"/>
      <c r="H8" s="7"/>
      <c r="I8" s="187"/>
      <c r="J8" s="189"/>
      <c r="K8" s="183"/>
      <c r="L8" s="191"/>
      <c r="M8" s="65"/>
      <c r="N8" s="77" t="s">
        <v>86</v>
      </c>
      <c r="O8" s="85"/>
      <c r="P8" s="86"/>
      <c r="Q8" s="140"/>
      <c r="R8" s="5"/>
    </row>
    <row r="9" spans="1:23" ht="17" customHeight="1">
      <c r="A9" s="6"/>
      <c r="B9" s="6"/>
      <c r="C9" s="7"/>
      <c r="D9" s="7"/>
      <c r="E9" s="7"/>
      <c r="F9" s="7"/>
      <c r="G9" s="7"/>
      <c r="H9" s="7"/>
      <c r="I9" s="188"/>
      <c r="J9" s="190"/>
      <c r="K9" s="184"/>
      <c r="L9" s="192"/>
      <c r="M9" s="65"/>
      <c r="N9" s="65"/>
      <c r="O9" s="139"/>
      <c r="P9" s="149">
        <f>D8*J10</f>
        <v>40</v>
      </c>
      <c r="Q9" s="140"/>
      <c r="R9" s="5"/>
    </row>
    <row r="10" spans="1:23" ht="17"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D8*(1-J10)</f>
        <v>50</v>
      </c>
      <c r="Q10" s="140"/>
      <c r="R10" s="5"/>
    </row>
    <row r="11" spans="1:23" ht="17" customHeight="1">
      <c r="A11" s="6"/>
      <c r="B11" s="6"/>
      <c r="C11" s="7"/>
      <c r="D11" s="7"/>
      <c r="E11" s="141">
        <f>1-E7</f>
        <v>0.6</v>
      </c>
      <c r="F11" s="7"/>
      <c r="G11" s="7"/>
      <c r="H11" s="7"/>
      <c r="I11" s="7"/>
      <c r="J11" s="7"/>
      <c r="K11" s="7"/>
      <c r="L11" s="7"/>
      <c r="M11" s="65"/>
      <c r="N11" s="65"/>
      <c r="O11" s="65"/>
      <c r="P11" s="65"/>
      <c r="Q11" s="5"/>
      <c r="R11" s="5"/>
    </row>
    <row r="12" spans="1:23" ht="17"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7" customHeight="1">
      <c r="A13" s="6"/>
      <c r="B13" s="6"/>
      <c r="C13" s="7"/>
      <c r="D13" s="7"/>
      <c r="E13" s="7"/>
      <c r="F13" s="7"/>
      <c r="G13" s="7"/>
      <c r="H13" s="7"/>
      <c r="I13" s="171" t="s">
        <v>89</v>
      </c>
      <c r="J13" s="167" t="s">
        <v>87</v>
      </c>
      <c r="K13" s="173" t="s">
        <v>16</v>
      </c>
      <c r="L13" s="174"/>
      <c r="M13" s="65"/>
      <c r="N13" s="65"/>
      <c r="O13" s="65"/>
      <c r="P13" s="65"/>
      <c r="Q13" s="5"/>
      <c r="R13" s="5"/>
    </row>
    <row r="14" spans="1:23" ht="17" customHeight="1">
      <c r="A14" s="6"/>
      <c r="B14" s="6"/>
      <c r="C14" s="7"/>
      <c r="D14" s="7"/>
      <c r="E14" s="7"/>
      <c r="F14" s="7"/>
      <c r="G14" s="7"/>
      <c r="H14" s="7"/>
      <c r="I14" s="172"/>
      <c r="J14" s="168"/>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1"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75" t="s">
        <v>3</v>
      </c>
      <c r="N4" s="176"/>
      <c r="O4" s="9"/>
      <c r="P4" s="9"/>
      <c r="Q4" s="65"/>
      <c r="R4" s="65"/>
      <c r="S4" s="220" t="s">
        <v>99</v>
      </c>
      <c r="T4" s="221"/>
      <c r="U4" s="221"/>
      <c r="V4" s="221"/>
      <c r="W4" s="93"/>
      <c r="X4" s="93"/>
      <c r="Y4" s="94"/>
    </row>
    <row r="5" spans="1:27" ht="22" thickBot="1">
      <c r="A5" s="32"/>
      <c r="B5" s="6"/>
      <c r="C5" s="222"/>
      <c r="D5" s="222" t="s">
        <v>100</v>
      </c>
      <c r="E5" s="222" t="s">
        <v>101</v>
      </c>
      <c r="F5" s="222" t="s">
        <v>102</v>
      </c>
      <c r="G5" s="222" t="s">
        <v>103</v>
      </c>
      <c r="H5" s="222" t="s">
        <v>104</v>
      </c>
      <c r="I5" s="222" t="s">
        <v>105</v>
      </c>
      <c r="J5" s="224" t="s">
        <v>68</v>
      </c>
      <c r="K5" s="7"/>
      <c r="L5" s="7"/>
      <c r="M5" s="236" t="s">
        <v>118</v>
      </c>
      <c r="N5" s="237"/>
      <c r="O5" s="237"/>
      <c r="P5" s="238"/>
      <c r="Q5" s="7"/>
      <c r="R5" s="65"/>
      <c r="S5" s="67" t="s">
        <v>106</v>
      </c>
      <c r="T5" s="95"/>
      <c r="U5" s="95"/>
      <c r="V5" s="95"/>
      <c r="W5" s="95"/>
      <c r="X5" s="95"/>
      <c r="Y5" s="79"/>
    </row>
    <row r="6" spans="1:27" ht="17" thickBot="1">
      <c r="A6" s="32"/>
      <c r="B6" s="6"/>
      <c r="C6" s="223"/>
      <c r="D6" s="223"/>
      <c r="E6" s="223"/>
      <c r="F6" s="223"/>
      <c r="G6" s="223"/>
      <c r="H6" s="223"/>
      <c r="I6" s="223"/>
      <c r="J6" s="225"/>
      <c r="K6" s="7"/>
      <c r="L6" s="7"/>
      <c r="M6" s="239" t="s">
        <v>119</v>
      </c>
      <c r="N6" s="240"/>
      <c r="O6" s="240"/>
      <c r="P6" s="241"/>
      <c r="Q6" s="7"/>
      <c r="R6" s="65"/>
      <c r="S6" s="57"/>
      <c r="T6" s="57" t="str">
        <f t="shared" ref="T6:Y6" si="0">D5</f>
        <v>Column 1</v>
      </c>
      <c r="U6" s="157" t="str">
        <f t="shared" si="0"/>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42" t="s">
        <v>108</v>
      </c>
      <c r="N7" s="243"/>
      <c r="O7" s="171" t="s">
        <v>60</v>
      </c>
      <c r="P7" s="171"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4"/>
      <c r="N8" s="245"/>
      <c r="O8" s="172"/>
      <c r="P8" s="214"/>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12">
        <f>SUM(T17:Y22)</f>
        <v>1.197478419260317</v>
      </c>
      <c r="N9" s="213"/>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20" t="s">
        <v>114</v>
      </c>
      <c r="T14" s="221"/>
      <c r="U14" s="221"/>
      <c r="V14" s="221"/>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6"/>
      <c r="M25" s="226"/>
      <c r="N25" s="226"/>
      <c r="O25" s="226"/>
      <c r="P25" s="226"/>
      <c r="Q25" s="226"/>
      <c r="R25" s="65"/>
      <c r="S25" s="65"/>
      <c r="T25" s="65"/>
      <c r="U25" s="65"/>
      <c r="V25" s="65"/>
      <c r="W25" s="65"/>
      <c r="X25" s="65"/>
      <c r="Y25" s="65"/>
    </row>
    <row r="26" spans="1:25">
      <c r="A26" s="6"/>
      <c r="B26" s="6"/>
      <c r="C26" s="7"/>
      <c r="D26" s="7"/>
      <c r="E26" s="7"/>
      <c r="F26" s="7"/>
      <c r="G26" s="7"/>
      <c r="H26" s="7"/>
      <c r="I26" s="7"/>
      <c r="J26" s="7"/>
      <c r="K26" s="7"/>
      <c r="L26" s="226"/>
      <c r="M26" s="226"/>
      <c r="N26" s="226"/>
      <c r="O26" s="226"/>
      <c r="P26" s="226"/>
      <c r="Q26" s="226"/>
      <c r="R26" s="65"/>
      <c r="S26" s="65"/>
      <c r="T26" s="65"/>
      <c r="U26" s="65"/>
      <c r="V26" s="65"/>
      <c r="W26" s="65"/>
      <c r="X26" s="65"/>
      <c r="Y26" s="65"/>
    </row>
    <row r="27" spans="1:25">
      <c r="A27" s="6"/>
      <c r="B27" s="6"/>
      <c r="C27" s="7"/>
      <c r="D27" s="7"/>
      <c r="E27" s="7"/>
      <c r="F27" s="7"/>
      <c r="G27" s="7"/>
      <c r="H27" s="7"/>
      <c r="I27" s="7"/>
      <c r="J27" s="7"/>
      <c r="K27" s="7"/>
      <c r="L27" s="226"/>
      <c r="M27" s="226"/>
      <c r="N27" s="226"/>
      <c r="O27" s="226"/>
      <c r="P27" s="226"/>
      <c r="Q27" s="226"/>
      <c r="R27" s="65"/>
      <c r="S27" s="65"/>
      <c r="T27" s="65"/>
      <c r="U27" s="65"/>
      <c r="V27" s="65"/>
      <c r="W27" s="65"/>
      <c r="X27" s="65"/>
      <c r="Y27" s="65"/>
    </row>
    <row r="28" spans="1:25">
      <c r="A28" s="6"/>
      <c r="B28" s="6"/>
      <c r="C28" s="7"/>
      <c r="D28" s="7"/>
      <c r="E28" s="7"/>
      <c r="F28" s="7"/>
      <c r="G28" s="7"/>
      <c r="H28" s="7"/>
      <c r="I28" s="7"/>
      <c r="J28" s="7"/>
      <c r="K28" s="7"/>
      <c r="L28" s="226"/>
      <c r="M28" s="226"/>
      <c r="N28" s="226"/>
      <c r="O28" s="226"/>
      <c r="P28" s="226"/>
      <c r="Q28" s="226"/>
      <c r="R28" s="65"/>
      <c r="S28" s="65"/>
      <c r="T28" s="65"/>
      <c r="U28" s="65"/>
      <c r="V28" s="65"/>
      <c r="W28" s="65"/>
      <c r="X28" s="65"/>
      <c r="Y28" s="65"/>
    </row>
    <row r="29" spans="1:25">
      <c r="A29" s="6"/>
      <c r="B29" s="6"/>
      <c r="C29" s="7"/>
      <c r="D29" s="7"/>
      <c r="E29" s="7"/>
      <c r="F29" s="7"/>
      <c r="G29" s="7"/>
      <c r="H29" s="7"/>
      <c r="I29" s="7"/>
      <c r="J29" s="7"/>
      <c r="K29" s="7"/>
      <c r="L29" s="226"/>
      <c r="M29" s="226"/>
      <c r="N29" s="226"/>
      <c r="O29" s="226"/>
      <c r="P29" s="226"/>
      <c r="Q29" s="226"/>
      <c r="R29" s="65"/>
      <c r="S29" s="65"/>
      <c r="T29" s="65"/>
      <c r="U29" s="65"/>
      <c r="V29" s="65"/>
      <c r="W29" s="65"/>
      <c r="X29" s="65"/>
      <c r="Y29" s="65"/>
    </row>
    <row r="30" spans="1:25">
      <c r="A30" s="6"/>
      <c r="B30" s="6"/>
      <c r="C30" s="7"/>
      <c r="D30" s="7"/>
      <c r="E30" s="7"/>
      <c r="F30" s="7"/>
      <c r="G30" s="7"/>
      <c r="H30" s="7"/>
      <c r="I30" s="7"/>
      <c r="J30" s="7"/>
      <c r="K30" s="7"/>
      <c r="L30" s="226"/>
      <c r="M30" s="226"/>
      <c r="N30" s="226"/>
      <c r="O30" s="226"/>
      <c r="P30" s="226"/>
      <c r="Q30" s="226"/>
      <c r="R30" s="65"/>
      <c r="S30" s="65"/>
      <c r="T30" s="65"/>
      <c r="U30" s="65"/>
      <c r="V30" s="65"/>
      <c r="W30" s="65"/>
      <c r="X30" s="65"/>
      <c r="Y30" s="65"/>
    </row>
    <row r="31" spans="1:25">
      <c r="A31" s="6"/>
      <c r="B31" s="6"/>
      <c r="C31" s="7"/>
      <c r="D31" s="7"/>
      <c r="E31" s="7"/>
      <c r="F31" s="7"/>
      <c r="G31" s="7"/>
      <c r="H31" s="7"/>
      <c r="I31" s="7"/>
      <c r="J31" s="7"/>
      <c r="K31" s="7"/>
      <c r="L31" s="226"/>
      <c r="M31" s="226"/>
      <c r="N31" s="226"/>
      <c r="O31" s="226"/>
      <c r="P31" s="226"/>
      <c r="Q31" s="226"/>
      <c r="R31" s="65"/>
      <c r="S31" s="65"/>
      <c r="T31" s="65"/>
      <c r="U31" s="65"/>
      <c r="V31" s="65"/>
      <c r="W31" s="65"/>
      <c r="X31" s="65"/>
      <c r="Y31" s="65"/>
    </row>
    <row r="32" spans="1:25">
      <c r="A32" s="6"/>
      <c r="B32" s="6"/>
      <c r="C32" s="227" t="s">
        <v>117</v>
      </c>
      <c r="D32" s="228"/>
      <c r="E32" s="228"/>
      <c r="F32" s="229"/>
      <c r="G32" s="7"/>
      <c r="H32" s="7"/>
      <c r="I32" s="7"/>
      <c r="J32" s="7"/>
      <c r="K32" s="7"/>
      <c r="L32" s="7"/>
      <c r="M32" s="7"/>
      <c r="N32" s="7"/>
      <c r="O32" s="7"/>
      <c r="P32" s="7"/>
      <c r="Q32" s="7"/>
      <c r="R32" s="65"/>
      <c r="S32" s="65"/>
      <c r="T32" s="65"/>
      <c r="U32" s="65"/>
      <c r="V32" s="65"/>
      <c r="W32" s="65"/>
      <c r="X32" s="65"/>
      <c r="Y32" s="65"/>
    </row>
    <row r="33" spans="1:25">
      <c r="A33" s="6"/>
      <c r="B33" s="6"/>
      <c r="C33" s="230"/>
      <c r="D33" s="231"/>
      <c r="E33" s="231"/>
      <c r="F33" s="232"/>
      <c r="G33" s="7"/>
      <c r="H33" s="7"/>
      <c r="I33" s="7"/>
      <c r="J33" s="7"/>
      <c r="K33" s="7"/>
      <c r="L33" s="7"/>
      <c r="M33" s="7"/>
      <c r="N33" s="7"/>
      <c r="O33" s="7"/>
      <c r="P33" s="7"/>
      <c r="Q33" s="7"/>
      <c r="R33" s="65"/>
      <c r="S33" s="65"/>
      <c r="T33" s="65"/>
      <c r="U33" s="65"/>
      <c r="V33" s="65"/>
      <c r="W33" s="65"/>
      <c r="X33" s="65"/>
      <c r="Y33" s="65"/>
    </row>
    <row r="34" spans="1:25">
      <c r="A34" s="6"/>
      <c r="B34" s="6"/>
      <c r="C34" s="233"/>
      <c r="D34" s="234"/>
      <c r="E34" s="234"/>
      <c r="F34" s="235"/>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9">
    <mergeCell ref="L25:Q31"/>
    <mergeCell ref="C32:F34"/>
    <mergeCell ref="M5:P5"/>
    <mergeCell ref="M6:P6"/>
    <mergeCell ref="M7:N8"/>
    <mergeCell ref="O7:O8"/>
    <mergeCell ref="P7:P8"/>
    <mergeCell ref="M9:N9"/>
    <mergeCell ref="M4:N4"/>
    <mergeCell ref="S4:V4"/>
    <mergeCell ref="C5:C6"/>
    <mergeCell ref="J5:J6"/>
    <mergeCell ref="S14:V14"/>
    <mergeCell ref="D5:D6"/>
    <mergeCell ref="E5:E6"/>
    <mergeCell ref="F5:F6"/>
    <mergeCell ref="G5:G6"/>
    <mergeCell ref="H5:H6"/>
    <mergeCell ref="I5:I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62"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62"/>
    <col min="26" max="26" width="66.6640625" style="120" customWidth="1"/>
    <col min="27" max="28" width="10.83203125" style="120"/>
    <col min="29" max="29" width="10.83203125" style="111"/>
    <col min="30" max="31" width="27.6640625" style="111" customWidth="1"/>
    <col min="32" max="32" width="14.1640625" style="111" customWidth="1"/>
    <col min="33" max="33" width="35.6640625" customWidth="1"/>
    <col min="35" max="35" width="25.6640625" customWidth="1"/>
  </cols>
  <sheetData>
    <row r="1" spans="1:37" ht="35">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7"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7"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7" thickBot="1">
      <c r="A4" s="159">
        <v>5.28</v>
      </c>
      <c r="B4" s="160">
        <v>76.7</v>
      </c>
      <c r="C4" s="5"/>
      <c r="D4" s="7"/>
      <c r="E4" s="7"/>
      <c r="F4" s="8" t="s">
        <v>2</v>
      </c>
      <c r="G4" s="9"/>
      <c r="H4" s="9"/>
      <c r="I4" s="9"/>
      <c r="J4" s="9"/>
      <c r="K4" s="10"/>
      <c r="L4" s="7"/>
      <c r="M4" s="7"/>
      <c r="N4" s="175" t="s">
        <v>127</v>
      </c>
      <c r="O4" s="176"/>
      <c r="P4" s="176"/>
      <c r="Q4" s="112"/>
      <c r="R4" s="7"/>
      <c r="S4" s="254" t="s">
        <v>139</v>
      </c>
      <c r="T4" s="255"/>
      <c r="U4" s="255"/>
      <c r="V4" s="256"/>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67" t="s">
        <v>4</v>
      </c>
      <c r="G5" s="167" t="s">
        <v>128</v>
      </c>
      <c r="H5" s="167" t="s">
        <v>134</v>
      </c>
      <c r="I5" s="167" t="s">
        <v>135</v>
      </c>
      <c r="J5" s="250" t="s">
        <v>136</v>
      </c>
      <c r="K5" s="250"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7" thickBot="1">
      <c r="A6" s="159">
        <v>5.4</v>
      </c>
      <c r="B6" s="160">
        <v>76.7</v>
      </c>
      <c r="C6" s="5"/>
      <c r="D6" s="7"/>
      <c r="E6" s="7"/>
      <c r="F6" s="168"/>
      <c r="G6" s="168"/>
      <c r="H6" s="168"/>
      <c r="I6" s="184"/>
      <c r="J6" s="168"/>
      <c r="K6" s="168"/>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SQRT((AD2/P9)/AD4)</f>
        <v>3.2987954138884175</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7" t="s">
        <v>129</v>
      </c>
      <c r="O7" s="167" t="s">
        <v>130</v>
      </c>
      <c r="P7" s="167" t="s">
        <v>60</v>
      </c>
      <c r="Q7" s="167"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68"/>
      <c r="O8" s="168"/>
      <c r="P8" s="168"/>
      <c r="Q8" s="168"/>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7"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TDIST(ABS(O9),F7-2,2)</f>
        <v>1.0898285741756707E-3</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7"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67" t="s">
        <v>129</v>
      </c>
      <c r="O13" s="167" t="s">
        <v>87</v>
      </c>
      <c r="P13" s="252" t="s">
        <v>16</v>
      </c>
      <c r="Q13" s="253"/>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68"/>
      <c r="O14" s="168"/>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7" thickBot="1">
      <c r="A15" s="159"/>
      <c r="B15" s="160"/>
      <c r="C15" s="5"/>
      <c r="D15" s="7"/>
      <c r="E15" s="7"/>
      <c r="F15" s="7"/>
      <c r="G15" s="7"/>
      <c r="H15" s="7"/>
      <c r="I15" s="7"/>
      <c r="J15" s="246" t="s">
        <v>131</v>
      </c>
      <c r="K15" s="247"/>
      <c r="L15" s="7"/>
      <c r="M15" s="7"/>
      <c r="N15" s="11">
        <f>N9</f>
        <v>14.465557464360248</v>
      </c>
      <c r="O15" s="11">
        <f>AD6*ROUND(_xlfn.T.INV.2T(1-N12,P9),3)</f>
        <v>7.2606487059684071</v>
      </c>
      <c r="P15" s="71">
        <f>N15-O15</f>
        <v>7.2049087583918414</v>
      </c>
      <c r="Q15" s="11">
        <f>N15+O15</f>
        <v>21.726206170328656</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48" t="s">
        <v>132</v>
      </c>
      <c r="K16" s="171"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49"/>
      <c r="K17" s="172"/>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51" t="s">
        <v>165</v>
      </c>
      <c r="T20" s="251"/>
      <c r="U20" s="251"/>
      <c r="V20" s="251"/>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2.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3.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2022-12-16T21:57:55Z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