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pt/Library/CloudStorage/Dropbox/Courses/Chulalongkorn/Fall 2023/Intro Comp Molec Biol/"/>
    </mc:Choice>
  </mc:AlternateContent>
  <xr:revisionPtr revIDLastSave="0" documentId="13_ncr:1_{EFAB3AFC-498C-FD44-A687-0079FD42420B}" xr6:coauthVersionLast="47" xr6:coauthVersionMax="47" xr10:uidLastSave="{00000000-0000-0000-0000-000000000000}"/>
  <bookViews>
    <workbookView xWindow="1060" yWindow="920" windowWidth="22560" windowHeight="11500" xr2:uid="{8DA633E0-E705-4DA7-A370-721BC44BFC8C}"/>
  </bookViews>
  <sheets>
    <sheet name="instruction" sheetId="8" r:id="rId1"/>
    <sheet name="raw data" sheetId="1" r:id="rId2"/>
    <sheet name="background flag" sheetId="3" r:id="rId3"/>
    <sheet name="norm" sheetId="4" r:id="rId4"/>
    <sheet name="log" sheetId="6" r:id="rId5"/>
    <sheet name="differential" sheetId="5" r:id="rId6"/>
    <sheet name="correcte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" i="7"/>
  <c r="G5" i="7"/>
  <c r="H5" i="7" s="1"/>
  <c r="G6" i="7"/>
  <c r="G7" i="7" s="1"/>
  <c r="G8" i="7" s="1"/>
  <c r="G4" i="7"/>
  <c r="H4" i="7" s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" i="7"/>
  <c r="E3" i="7"/>
  <c r="H3" i="7" s="1"/>
  <c r="G2" i="7"/>
  <c r="G3" i="7" s="1"/>
  <c r="E2" i="7"/>
  <c r="F2" i="7" s="1"/>
  <c r="C2" i="7"/>
  <c r="H8" i="7" l="1"/>
  <c r="G9" i="7"/>
  <c r="G10" i="7" s="1"/>
  <c r="G11" i="7" s="1"/>
  <c r="H7" i="7"/>
  <c r="H6" i="7"/>
  <c r="F3" i="7"/>
  <c r="H2" i="7"/>
  <c r="I2" i="7" s="1"/>
  <c r="B3" i="5"/>
  <c r="C3" i="5"/>
  <c r="D3" i="5" s="1"/>
  <c r="E3" i="5" s="1"/>
  <c r="F3" i="5"/>
  <c r="G3" i="5" s="1"/>
  <c r="B4" i="5"/>
  <c r="C4" i="5"/>
  <c r="D4" i="5" s="1"/>
  <c r="E4" i="5" s="1"/>
  <c r="F4" i="5"/>
  <c r="G4" i="5" s="1"/>
  <c r="B5" i="5"/>
  <c r="D5" i="5" s="1"/>
  <c r="E5" i="5" s="1"/>
  <c r="C5" i="5"/>
  <c r="F5" i="5"/>
  <c r="G5" i="5" s="1"/>
  <c r="B6" i="5"/>
  <c r="C6" i="5"/>
  <c r="D6" i="5"/>
  <c r="E6" i="5" s="1"/>
  <c r="F6" i="5"/>
  <c r="G6" i="5"/>
  <c r="B7" i="5"/>
  <c r="D7" i="5" s="1"/>
  <c r="E7" i="5" s="1"/>
  <c r="C7" i="5"/>
  <c r="F7" i="5"/>
  <c r="G7" i="5" s="1"/>
  <c r="B8" i="5"/>
  <c r="C8" i="5"/>
  <c r="D8" i="5" s="1"/>
  <c r="E8" i="5" s="1"/>
  <c r="F8" i="5"/>
  <c r="G8" i="5" s="1"/>
  <c r="B9" i="5"/>
  <c r="D9" i="5" s="1"/>
  <c r="E9" i="5" s="1"/>
  <c r="C9" i="5"/>
  <c r="F9" i="5"/>
  <c r="G9" i="5" s="1"/>
  <c r="B10" i="5"/>
  <c r="C10" i="5"/>
  <c r="D10" i="5"/>
  <c r="E10" i="5" s="1"/>
  <c r="F10" i="5"/>
  <c r="G10" i="5"/>
  <c r="B11" i="5"/>
  <c r="D11" i="5" s="1"/>
  <c r="E11" i="5" s="1"/>
  <c r="C11" i="5"/>
  <c r="F11" i="5"/>
  <c r="G11" i="5" s="1"/>
  <c r="B12" i="5"/>
  <c r="C12" i="5"/>
  <c r="D12" i="5" s="1"/>
  <c r="E12" i="5" s="1"/>
  <c r="F12" i="5"/>
  <c r="G12" i="5" s="1"/>
  <c r="B13" i="5"/>
  <c r="D13" i="5" s="1"/>
  <c r="E13" i="5" s="1"/>
  <c r="C13" i="5"/>
  <c r="F13" i="5"/>
  <c r="G13" i="5" s="1"/>
  <c r="B14" i="5"/>
  <c r="C14" i="5"/>
  <c r="D14" i="5"/>
  <c r="E14" i="5" s="1"/>
  <c r="F14" i="5"/>
  <c r="G14" i="5"/>
  <c r="B15" i="5"/>
  <c r="C15" i="5"/>
  <c r="D15" i="5"/>
  <c r="E15" i="5" s="1"/>
  <c r="F15" i="5"/>
  <c r="G15" i="5" s="1"/>
  <c r="B16" i="5"/>
  <c r="C16" i="5"/>
  <c r="D16" i="5" s="1"/>
  <c r="E16" i="5" s="1"/>
  <c r="F16" i="5"/>
  <c r="G16" i="5" s="1"/>
  <c r="B17" i="5"/>
  <c r="D17" i="5" s="1"/>
  <c r="E17" i="5" s="1"/>
  <c r="C17" i="5"/>
  <c r="F17" i="5"/>
  <c r="G17" i="5" s="1"/>
  <c r="B18" i="5"/>
  <c r="C18" i="5"/>
  <c r="D18" i="5"/>
  <c r="E18" i="5" s="1"/>
  <c r="F18" i="5"/>
  <c r="G18" i="5"/>
  <c r="B19" i="5"/>
  <c r="C19" i="5"/>
  <c r="D19" i="5"/>
  <c r="E19" i="5" s="1"/>
  <c r="F19" i="5"/>
  <c r="G19" i="5" s="1"/>
  <c r="B20" i="5"/>
  <c r="C20" i="5"/>
  <c r="D20" i="5" s="1"/>
  <c r="E20" i="5" s="1"/>
  <c r="F20" i="5"/>
  <c r="G20" i="5" s="1"/>
  <c r="B21" i="5"/>
  <c r="D21" i="5" s="1"/>
  <c r="E21" i="5" s="1"/>
  <c r="C21" i="5"/>
  <c r="F21" i="5"/>
  <c r="G21" i="5" s="1"/>
  <c r="B22" i="5"/>
  <c r="C22" i="5"/>
  <c r="D22" i="5"/>
  <c r="E22" i="5" s="1"/>
  <c r="F22" i="5"/>
  <c r="G22" i="5"/>
  <c r="B23" i="5"/>
  <c r="C23" i="5"/>
  <c r="D23" i="5"/>
  <c r="E23" i="5" s="1"/>
  <c r="F23" i="5"/>
  <c r="G23" i="5" s="1"/>
  <c r="B24" i="5"/>
  <c r="C24" i="5"/>
  <c r="D24" i="5" s="1"/>
  <c r="E24" i="5" s="1"/>
  <c r="F24" i="5"/>
  <c r="G24" i="5" s="1"/>
  <c r="B25" i="5"/>
  <c r="D25" i="5" s="1"/>
  <c r="E25" i="5" s="1"/>
  <c r="C25" i="5"/>
  <c r="F25" i="5"/>
  <c r="G25" i="5" s="1"/>
  <c r="B26" i="5"/>
  <c r="C26" i="5"/>
  <c r="D26" i="5"/>
  <c r="E26" i="5" s="1"/>
  <c r="F26" i="5"/>
  <c r="G26" i="5"/>
  <c r="B27" i="5"/>
  <c r="C27" i="5"/>
  <c r="D27" i="5"/>
  <c r="E27" i="5" s="1"/>
  <c r="F27" i="5"/>
  <c r="G27" i="5" s="1"/>
  <c r="B28" i="5"/>
  <c r="C28" i="5"/>
  <c r="D28" i="5" s="1"/>
  <c r="E28" i="5" s="1"/>
  <c r="F28" i="5"/>
  <c r="G28" i="5" s="1"/>
  <c r="B29" i="5"/>
  <c r="D29" i="5" s="1"/>
  <c r="E29" i="5" s="1"/>
  <c r="C29" i="5"/>
  <c r="F29" i="5"/>
  <c r="G29" i="5" s="1"/>
  <c r="B30" i="5"/>
  <c r="C30" i="5"/>
  <c r="D30" i="5"/>
  <c r="E30" i="5" s="1"/>
  <c r="F30" i="5"/>
  <c r="G30" i="5"/>
  <c r="B31" i="5"/>
  <c r="C31" i="5"/>
  <c r="D31" i="5"/>
  <c r="E31" i="5" s="1"/>
  <c r="F31" i="5"/>
  <c r="G31" i="5" s="1"/>
  <c r="F2" i="5"/>
  <c r="G2" i="5" s="1"/>
  <c r="E2" i="5"/>
  <c r="D2" i="5"/>
  <c r="C2" i="5"/>
  <c r="B2" i="5"/>
  <c r="B3" i="6"/>
  <c r="C3" i="6"/>
  <c r="D3" i="6"/>
  <c r="E3" i="6"/>
  <c r="F3" i="6"/>
  <c r="G3" i="6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B19" i="6"/>
  <c r="C19" i="6"/>
  <c r="D19" i="6"/>
  <c r="E19" i="6"/>
  <c r="F19" i="6"/>
  <c r="G19" i="6"/>
  <c r="B20" i="6"/>
  <c r="C20" i="6"/>
  <c r="D20" i="6"/>
  <c r="E20" i="6"/>
  <c r="F20" i="6"/>
  <c r="G20" i="6"/>
  <c r="B21" i="6"/>
  <c r="C21" i="6"/>
  <c r="D21" i="6"/>
  <c r="E21" i="6"/>
  <c r="F21" i="6"/>
  <c r="G21" i="6"/>
  <c r="B22" i="6"/>
  <c r="C22" i="6"/>
  <c r="D22" i="6"/>
  <c r="E22" i="6"/>
  <c r="F22" i="6"/>
  <c r="G22" i="6"/>
  <c r="B23" i="6"/>
  <c r="C23" i="6"/>
  <c r="D23" i="6"/>
  <c r="E23" i="6"/>
  <c r="F23" i="6"/>
  <c r="G23" i="6"/>
  <c r="B24" i="6"/>
  <c r="C24" i="6"/>
  <c r="D24" i="6"/>
  <c r="E24" i="6"/>
  <c r="F24" i="6"/>
  <c r="G24" i="6"/>
  <c r="B25" i="6"/>
  <c r="C25" i="6"/>
  <c r="D25" i="6"/>
  <c r="E25" i="6"/>
  <c r="F25" i="6"/>
  <c r="G25" i="6"/>
  <c r="B26" i="6"/>
  <c r="C26" i="6"/>
  <c r="D26" i="6"/>
  <c r="E26" i="6"/>
  <c r="F26" i="6"/>
  <c r="G26" i="6"/>
  <c r="B27" i="6"/>
  <c r="C27" i="6"/>
  <c r="D27" i="6"/>
  <c r="E27" i="6"/>
  <c r="F27" i="6"/>
  <c r="G27" i="6"/>
  <c r="B28" i="6"/>
  <c r="C28" i="6"/>
  <c r="D28" i="6"/>
  <c r="E28" i="6"/>
  <c r="F28" i="6"/>
  <c r="G28" i="6"/>
  <c r="B29" i="6"/>
  <c r="C29" i="6"/>
  <c r="D29" i="6"/>
  <c r="E29" i="6"/>
  <c r="F29" i="6"/>
  <c r="G29" i="6"/>
  <c r="B30" i="6"/>
  <c r="C30" i="6"/>
  <c r="D30" i="6"/>
  <c r="E30" i="6"/>
  <c r="F30" i="6"/>
  <c r="G30" i="6"/>
  <c r="B31" i="6"/>
  <c r="C31" i="6"/>
  <c r="D31" i="6"/>
  <c r="E31" i="6"/>
  <c r="F31" i="6"/>
  <c r="G31" i="6"/>
  <c r="C2" i="6"/>
  <c r="D2" i="6"/>
  <c r="E2" i="6"/>
  <c r="F2" i="6"/>
  <c r="G2" i="6"/>
  <c r="B2" i="6"/>
  <c r="H10" i="7" l="1"/>
  <c r="H9" i="7"/>
  <c r="H11" i="7"/>
  <c r="G12" i="7"/>
  <c r="D12" i="4"/>
  <c r="E12" i="4"/>
  <c r="F12" i="4"/>
  <c r="G12" i="4"/>
  <c r="H12" i="4"/>
  <c r="D13" i="4"/>
  <c r="E13" i="4"/>
  <c r="F13" i="4"/>
  <c r="G13" i="4"/>
  <c r="H13" i="4"/>
  <c r="D14" i="4"/>
  <c r="E14" i="4"/>
  <c r="F14" i="4"/>
  <c r="G14" i="4"/>
  <c r="H14" i="4"/>
  <c r="D15" i="4"/>
  <c r="E15" i="4"/>
  <c r="F15" i="4"/>
  <c r="G15" i="4"/>
  <c r="H15" i="4"/>
  <c r="D16" i="4"/>
  <c r="E16" i="4"/>
  <c r="F16" i="4"/>
  <c r="G16" i="4"/>
  <c r="H16" i="4"/>
  <c r="D17" i="4"/>
  <c r="E17" i="4"/>
  <c r="F17" i="4"/>
  <c r="G17" i="4"/>
  <c r="H17" i="4"/>
  <c r="D18" i="4"/>
  <c r="E18" i="4"/>
  <c r="F18" i="4"/>
  <c r="G18" i="4"/>
  <c r="H18" i="4"/>
  <c r="D19" i="4"/>
  <c r="E19" i="4"/>
  <c r="F19" i="4"/>
  <c r="G19" i="4"/>
  <c r="H19" i="4"/>
  <c r="D20" i="4"/>
  <c r="E20" i="4"/>
  <c r="F20" i="4"/>
  <c r="G20" i="4"/>
  <c r="H20" i="4"/>
  <c r="D21" i="4"/>
  <c r="E21" i="4"/>
  <c r="F21" i="4"/>
  <c r="G21" i="4"/>
  <c r="H21" i="4"/>
  <c r="D22" i="4"/>
  <c r="E22" i="4"/>
  <c r="F22" i="4"/>
  <c r="G22" i="4"/>
  <c r="H22" i="4"/>
  <c r="D23" i="4"/>
  <c r="E23" i="4"/>
  <c r="F23" i="4"/>
  <c r="G23" i="4"/>
  <c r="H23" i="4"/>
  <c r="D24" i="4"/>
  <c r="E24" i="4"/>
  <c r="F24" i="4"/>
  <c r="G24" i="4"/>
  <c r="H24" i="4"/>
  <c r="D25" i="4"/>
  <c r="E25" i="4"/>
  <c r="F25" i="4"/>
  <c r="G25" i="4"/>
  <c r="H25" i="4"/>
  <c r="D26" i="4"/>
  <c r="E26" i="4"/>
  <c r="F26" i="4"/>
  <c r="G26" i="4"/>
  <c r="H26" i="4"/>
  <c r="D27" i="4"/>
  <c r="E27" i="4"/>
  <c r="F27" i="4"/>
  <c r="G27" i="4"/>
  <c r="H27" i="4"/>
  <c r="D28" i="4"/>
  <c r="E28" i="4"/>
  <c r="F28" i="4"/>
  <c r="G28" i="4"/>
  <c r="H28" i="4"/>
  <c r="D29" i="4"/>
  <c r="E29" i="4"/>
  <c r="F29" i="4"/>
  <c r="G29" i="4"/>
  <c r="H29" i="4"/>
  <c r="D30" i="4"/>
  <c r="E30" i="4"/>
  <c r="F30" i="4"/>
  <c r="G30" i="4"/>
  <c r="H30" i="4"/>
  <c r="D31" i="4"/>
  <c r="E31" i="4"/>
  <c r="F31" i="4"/>
  <c r="G31" i="4"/>
  <c r="H31" i="4"/>
  <c r="D32" i="4"/>
  <c r="E32" i="4"/>
  <c r="F32" i="4"/>
  <c r="G32" i="4"/>
  <c r="H32" i="4"/>
  <c r="D33" i="4"/>
  <c r="E33" i="4"/>
  <c r="F33" i="4"/>
  <c r="G33" i="4"/>
  <c r="H33" i="4"/>
  <c r="D34" i="4"/>
  <c r="E34" i="4"/>
  <c r="F34" i="4"/>
  <c r="G34" i="4"/>
  <c r="H34" i="4"/>
  <c r="D35" i="4"/>
  <c r="E35" i="4"/>
  <c r="F35" i="4"/>
  <c r="G35" i="4"/>
  <c r="H35" i="4"/>
  <c r="D36" i="4"/>
  <c r="E36" i="4"/>
  <c r="F36" i="4"/>
  <c r="G36" i="4"/>
  <c r="H36" i="4"/>
  <c r="D37" i="4"/>
  <c r="E37" i="4"/>
  <c r="F37" i="4"/>
  <c r="G37" i="4"/>
  <c r="H37" i="4"/>
  <c r="D38" i="4"/>
  <c r="E38" i="4"/>
  <c r="F38" i="4"/>
  <c r="G38" i="4"/>
  <c r="H38" i="4"/>
  <c r="D39" i="4"/>
  <c r="E39" i="4"/>
  <c r="F39" i="4"/>
  <c r="G39" i="4"/>
  <c r="H39" i="4"/>
  <c r="D40" i="4"/>
  <c r="E40" i="4"/>
  <c r="F40" i="4"/>
  <c r="G40" i="4"/>
  <c r="H40" i="4"/>
  <c r="E11" i="4"/>
  <c r="F11" i="4"/>
  <c r="G11" i="4"/>
  <c r="H11" i="4"/>
  <c r="D11" i="4"/>
  <c r="H8" i="4"/>
  <c r="G8" i="4"/>
  <c r="F8" i="4"/>
  <c r="E8" i="4"/>
  <c r="D8" i="4"/>
  <c r="C8" i="4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2" i="3"/>
  <c r="J32" i="3"/>
  <c r="K32" i="3"/>
  <c r="L32" i="3"/>
  <c r="M32" i="3"/>
  <c r="N32" i="3"/>
  <c r="I33" i="3"/>
  <c r="J33" i="3"/>
  <c r="K33" i="3"/>
  <c r="L33" i="3"/>
  <c r="M33" i="3"/>
  <c r="N33" i="3"/>
  <c r="I34" i="3"/>
  <c r="J34" i="3"/>
  <c r="K34" i="3"/>
  <c r="L34" i="3"/>
  <c r="M34" i="3"/>
  <c r="N34" i="3"/>
  <c r="I35" i="3"/>
  <c r="J35" i="3"/>
  <c r="K35" i="3"/>
  <c r="L35" i="3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M39" i="3"/>
  <c r="N39" i="3"/>
  <c r="I40" i="3"/>
  <c r="J40" i="3"/>
  <c r="K40" i="3"/>
  <c r="L40" i="3"/>
  <c r="M40" i="3"/>
  <c r="N40" i="3"/>
  <c r="I41" i="3"/>
  <c r="J41" i="3"/>
  <c r="K41" i="3"/>
  <c r="L41" i="3"/>
  <c r="M41" i="3"/>
  <c r="N41" i="3"/>
  <c r="I42" i="3"/>
  <c r="J42" i="3"/>
  <c r="K42" i="3"/>
  <c r="L42" i="3"/>
  <c r="M42" i="3"/>
  <c r="N42" i="3"/>
  <c r="I43" i="3"/>
  <c r="J43" i="3"/>
  <c r="K43" i="3"/>
  <c r="L43" i="3"/>
  <c r="M43" i="3"/>
  <c r="N43" i="3"/>
  <c r="I44" i="3"/>
  <c r="J44" i="3"/>
  <c r="K44" i="3"/>
  <c r="L44" i="3"/>
  <c r="M44" i="3"/>
  <c r="N44" i="3"/>
  <c r="J15" i="3"/>
  <c r="K15" i="3"/>
  <c r="L15" i="3"/>
  <c r="M15" i="3"/>
  <c r="N15" i="3"/>
  <c r="I15" i="3"/>
  <c r="D12" i="3"/>
  <c r="D11" i="3"/>
  <c r="E11" i="3"/>
  <c r="F11" i="3"/>
  <c r="F12" i="3" s="1"/>
  <c r="G11" i="3"/>
  <c r="H11" i="3"/>
  <c r="C11" i="3"/>
  <c r="C12" i="3" s="1"/>
  <c r="D10" i="3"/>
  <c r="E10" i="3"/>
  <c r="E12" i="3" s="1"/>
  <c r="F10" i="3"/>
  <c r="G10" i="3"/>
  <c r="G12" i="3" s="1"/>
  <c r="H10" i="3"/>
  <c r="H12" i="3" s="1"/>
  <c r="C10" i="3"/>
  <c r="G13" i="7" l="1"/>
  <c r="H12" i="7"/>
  <c r="H13" i="7" l="1"/>
  <c r="G14" i="7"/>
  <c r="G15" i="7" l="1"/>
  <c r="H14" i="7"/>
  <c r="G16" i="7" l="1"/>
  <c r="H15" i="7"/>
  <c r="G17" i="7" l="1"/>
  <c r="H16" i="7"/>
  <c r="G18" i="7" l="1"/>
  <c r="H17" i="7"/>
  <c r="H18" i="7" l="1"/>
  <c r="G19" i="7"/>
  <c r="H19" i="7" l="1"/>
  <c r="G20" i="7"/>
  <c r="G21" i="7" l="1"/>
  <c r="H20" i="7"/>
  <c r="G22" i="7" l="1"/>
  <c r="H21" i="7"/>
  <c r="G23" i="7" l="1"/>
  <c r="H22" i="7"/>
  <c r="G24" i="7" l="1"/>
  <c r="H23" i="7"/>
  <c r="G25" i="7" l="1"/>
  <c r="H24" i="7"/>
  <c r="G26" i="7" l="1"/>
  <c r="H25" i="7"/>
  <c r="G27" i="7" l="1"/>
  <c r="H26" i="7"/>
  <c r="H27" i="7" l="1"/>
  <c r="G28" i="7"/>
  <c r="G29" i="7" l="1"/>
  <c r="H28" i="7"/>
  <c r="H29" i="7" l="1"/>
  <c r="G30" i="7"/>
  <c r="G31" i="7" l="1"/>
  <c r="H31" i="7" s="1"/>
  <c r="H30" i="7"/>
</calcChain>
</file>

<file path=xl/sharedStrings.xml><?xml version="1.0" encoding="utf-8"?>
<sst xmlns="http://schemas.openxmlformats.org/spreadsheetml/2006/main" count="407" uniqueCount="80">
  <si>
    <t>GeneID</t>
  </si>
  <si>
    <t>ProbeClass</t>
  </si>
  <si>
    <t>Control 1</t>
  </si>
  <si>
    <t>Control 2</t>
  </si>
  <si>
    <t>Control 3</t>
  </si>
  <si>
    <t>NEG_A</t>
  </si>
  <si>
    <t>NEG</t>
  </si>
  <si>
    <t>NEG_B</t>
  </si>
  <si>
    <t>NEG_C</t>
  </si>
  <si>
    <t>NEG_D</t>
  </si>
  <si>
    <t>NEG_E</t>
  </si>
  <si>
    <t>NEG_F</t>
  </si>
  <si>
    <t>NEG_G</t>
  </si>
  <si>
    <t>NEG_H</t>
  </si>
  <si>
    <t>POS_A</t>
  </si>
  <si>
    <t>POS</t>
  </si>
  <si>
    <t>POS_B</t>
  </si>
  <si>
    <t>POS_C</t>
  </si>
  <si>
    <t>POS_D</t>
  </si>
  <si>
    <t>POS_E</t>
  </si>
  <si>
    <t>POS_F</t>
  </si>
  <si>
    <t>G1</t>
  </si>
  <si>
    <t>GENE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</si>
  <si>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</si>
  <si>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</si>
  <si>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</si>
  <si>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</si>
  <si>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</si>
  <si>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</si>
  <si>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</si>
  <si>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</si>
  <si>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</si>
  <si>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</si>
  <si>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</si>
  <si>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</si>
  <si>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</si>
  <si>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</si>
  <si>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</si>
  <si>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</si>
  <si>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</si>
  <si>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</si>
  <si>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</si>
  <si>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</si>
  <si>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</si>
  <si>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</si>
  <si>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</si>
  <si>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</si>
  <si>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</si>
  <si>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</si>
  <si>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</si>
  <si>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</si>
  <si>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</si>
  <si>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Treatment 1</t>
  </si>
  <si>
    <t>Treatment 2</t>
  </si>
  <si>
    <t>Treatment 3</t>
  </si>
  <si>
    <t>Mean</t>
  </si>
  <si>
    <t>SD</t>
  </si>
  <si>
    <t>Mean + 2SD</t>
  </si>
  <si>
    <t>Geometric Mean</t>
  </si>
  <si>
    <t>unpaired t-test</t>
  </si>
  <si>
    <t>minus log10 p-value</t>
  </si>
  <si>
    <t>control mean</t>
  </si>
  <si>
    <t>treatment mean</t>
  </si>
  <si>
    <t>log FC</t>
  </si>
  <si>
    <t>FC</t>
  </si>
  <si>
    <t>Bonferroni</t>
  </si>
  <si>
    <t>BH Rank</t>
  </si>
  <si>
    <t>BH Factor</t>
  </si>
  <si>
    <t>BH Result</t>
  </si>
  <si>
    <t>BY Coeff</t>
  </si>
  <si>
    <t>BY Factor</t>
  </si>
  <si>
    <t>BY Result</t>
  </si>
  <si>
    <t>Number of test</t>
  </si>
  <si>
    <t>Cutoff</t>
  </si>
  <si>
    <t>About the data</t>
  </si>
  <si>
    <t>In this demo, we will analyze a small portion of raw nanostring data</t>
  </si>
  <si>
    <t>Objectives</t>
  </si>
  <si>
    <t>By the end, we will learn how to:
1. Filter out low signals based on negative control probes
2. Use positive control probes to normalize expression levels
3. Calculate fold change and perform t-test to identify differentially expressed genes
4. Visualize fold change vs t-test p-value with volcano plot
5. Perform multiple testing corrections</t>
  </si>
  <si>
    <t>Instruction</t>
  </si>
  <si>
    <t>Raw data is provided in the "raw data" sheet
Other sheets are created for you to fill in various analyses that we will perform
We will do a live analysis in class
A "SOLVED" excel file with all the analyses filled will be provided for you to check your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</si>
</sst>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Volcano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differential!$G$1</c:f>
              <c:strCache>
                <c:ptCount val="1"/>
                <c:pt idx="0">
                  <c:v>minus log10 p-value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differential!$D$2:$D$31</c:f>
              <c:numCache>
                <c:formatCode>General</c:formatCode>
                <c:ptCount val="30"/>
                <c:pt idx="0">
                  <c:v>0.28656640454067062</c:v>
                </c:pt>
                <c:pt idx="1">
                  <c:v>0.28090680394984791</c:v>
                </c:pt>
                <c:pt idx="2">
                  <c:v>0.33261221947499986</c:v>
                </c:pt>
                <c:pt idx="3">
                  <c:v>0.20395409733025738</c:v>
                </c:pt>
                <c:pt idx="4">
                  <c:v>0.2550059085858396</c:v>
                </c:pt>
                <c:pt idx="5">
                  <c:v>3.1120549952505794E-2</c:v>
                </c:pt>
                <c:pt idx="6">
                  <c:v>0.21986633787899179</c:v>
                </c:pt>
                <c:pt idx="7">
                  <c:v>4.4926209792439664E-2</c:v>
                </c:pt>
                <c:pt idx="8">
                  <c:v>0.30488592406114523</c:v>
                </c:pt>
                <c:pt idx="9">
                  <c:v>-3.6208601072569291E-2</c:v>
                </c:pt>
                <c:pt idx="10">
                  <c:v>3.0767507583703946E-2</c:v>
                </c:pt>
                <c:pt idx="11">
                  <c:v>-1.3199397406870705E-2</c:v>
                </c:pt>
                <c:pt idx="12">
                  <c:v>-1.9546345912389462E-2</c:v>
                </c:pt>
                <c:pt idx="13">
                  <c:v>4.5552955937655071E-2</c:v>
                </c:pt>
                <c:pt idx="14">
                  <c:v>0.16014633443664428</c:v>
                </c:pt>
                <c:pt idx="15">
                  <c:v>0.15891656367885787</c:v>
                </c:pt>
                <c:pt idx="16">
                  <c:v>4.9002451059663166E-2</c:v>
                </c:pt>
                <c:pt idx="17">
                  <c:v>0.16133095220120364</c:v>
                </c:pt>
                <c:pt idx="18">
                  <c:v>-1.2777298171346985E-2</c:v>
                </c:pt>
                <c:pt idx="19">
                  <c:v>0.22237194617820855</c:v>
                </c:pt>
                <c:pt idx="20">
                  <c:v>4.7322904290046708E-2</c:v>
                </c:pt>
                <c:pt idx="21">
                  <c:v>0.2238310219545685</c:v>
                </c:pt>
                <c:pt idx="22">
                  <c:v>7.2061062734681158E-2</c:v>
                </c:pt>
                <c:pt idx="23">
                  <c:v>0.49798799481097999</c:v>
                </c:pt>
                <c:pt idx="24">
                  <c:v>2.323718497978744E-2</c:v>
                </c:pt>
                <c:pt idx="25">
                  <c:v>0.14265917799273709</c:v>
                </c:pt>
                <c:pt idx="26">
                  <c:v>0.32279947086484073</c:v>
                </c:pt>
                <c:pt idx="27">
                  <c:v>1.9483035667955839E-2</c:v>
                </c:pt>
                <c:pt idx="28">
                  <c:v>-8.5508556320457174E-4</c:v>
                </c:pt>
                <c:pt idx="29">
                  <c:v>7.574895054198949E-2</c:v>
                </c:pt>
              </c:numCache>
            </c:numRef>
          </c:xVal>
          <c:yVal>
            <c:numRef>
              <c:f>differential!$G$2:$G$31</c:f>
              <c:numCache>
                <c:formatCode>General</c:formatCode>
                <c:ptCount val="30"/>
                <c:pt idx="0">
                  <c:v>1.8648597862966778</c:v>
                </c:pt>
                <c:pt idx="1">
                  <c:v>2.3224155963976254</c:v>
                </c:pt>
                <c:pt idx="2">
                  <c:v>2.3643820372754552</c:v>
                </c:pt>
                <c:pt idx="3">
                  <c:v>1.7716118922086352</c:v>
                </c:pt>
                <c:pt idx="4">
                  <c:v>1.8755975861541703</c:v>
                </c:pt>
                <c:pt idx="5">
                  <c:v>0.43165215203878354</c:v>
                </c:pt>
                <c:pt idx="6">
                  <c:v>1.8890710597101625</c:v>
                </c:pt>
                <c:pt idx="7">
                  <c:v>0.95849416102688334</c:v>
                </c:pt>
                <c:pt idx="8">
                  <c:v>1.7014925257569251</c:v>
                </c:pt>
                <c:pt idx="9">
                  <c:v>0.3161539317306799</c:v>
                </c:pt>
                <c:pt idx="10">
                  <c:v>0.34700512669924982</c:v>
                </c:pt>
                <c:pt idx="11">
                  <c:v>0.13557176043787014</c:v>
                </c:pt>
                <c:pt idx="12">
                  <c:v>0.19639577347264717</c:v>
                </c:pt>
                <c:pt idx="13">
                  <c:v>0.88549801178344656</c:v>
                </c:pt>
                <c:pt idx="14">
                  <c:v>2.349438222470428</c:v>
                </c:pt>
                <c:pt idx="15">
                  <c:v>3.3740899283162484</c:v>
                </c:pt>
                <c:pt idx="16">
                  <c:v>1.2858141692423308</c:v>
                </c:pt>
                <c:pt idx="17">
                  <c:v>2.0551337759033137</c:v>
                </c:pt>
                <c:pt idx="18">
                  <c:v>0.29146603575984092</c:v>
                </c:pt>
                <c:pt idx="19">
                  <c:v>2.9137523205415627</c:v>
                </c:pt>
                <c:pt idx="20">
                  <c:v>0.83788839150806105</c:v>
                </c:pt>
                <c:pt idx="21">
                  <c:v>2.2342434680818579</c:v>
                </c:pt>
                <c:pt idx="22">
                  <c:v>1.405506248886788</c:v>
                </c:pt>
                <c:pt idx="23">
                  <c:v>2.0445080053076805</c:v>
                </c:pt>
                <c:pt idx="24">
                  <c:v>0.25850568215305908</c:v>
                </c:pt>
                <c:pt idx="25">
                  <c:v>2.0205614847473456</c:v>
                </c:pt>
                <c:pt idx="26">
                  <c:v>3.3379334091409776</c:v>
                </c:pt>
                <c:pt idx="27">
                  <c:v>0.30421125319231884</c:v>
                </c:pt>
                <c:pt idx="28">
                  <c:v>8.0789211071148649E-3</c:v>
                </c:pt>
                <c:pt idx="29">
                  <c:v>1.0529642703183097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C-4FF3-B1F5-8D34C10F9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29679"/>
        <c:axId val="1351126959"/>
      </c:scatterChart>
      <c:valAx>
        <c:axId val="206772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FC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26959"/>
        <c:crosses val="autoZero"/>
        <c:crossBetween val="midCat"/>
      </c:valAx>
      <c:valAx>
        <c:axId val="13511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-Log10 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2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5</xdr:row>
      <xdr:rowOff>0</xdr:rowOff>
    </xdr:from>
    <xdr:to>
      <xdr:col>13</xdr:col>
      <xdr:colOff>209550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F11CD-7247-72FC-E022-00E249A68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32A9-20DF-1740-8754-095057107AAE}">
  <dimension ref="A1:B3"/>
  <sheetViews>
    <sheetView tabSelected="1" workbookViewId="0">
      <selection activeCell="B7" sqref="B7"/>
    </sheetView>
  </sheetViews>
  <sheetFormatPr baseColWidth="10" defaultColWidth="8.83203125" defaultRowHeight="15" x14ac:dyDescent="0.2"/>
  <cols>
    <col min="1" max="1" width="14.33203125" bestFit="1" customWidth="1"/>
    <col min="2" max="2" width="106" customWidth="1"/>
  </cols>
  <sheetData>
    <row r="1" spans="1:2" ht="16" x14ac:dyDescent="0.2">
      <c r="A1" s="5" t="s">
        <v>74</v>
      </c>
      <c r="B1" s="6" t="s">
        <v>75</v>
      </c>
    </row>
    <row r="2" spans="1:2" ht="96" x14ac:dyDescent="0.2">
      <c r="A2" s="5" t="s">
        <v>76</v>
      </c>
      <c r="B2" s="6" t="s">
        <v>77</v>
      </c>
    </row>
    <row r="3" spans="1:2" ht="64" x14ac:dyDescent="0.2">
      <c r="A3" s="5" t="s">
        <v>78</v>
      </c>
      <c r="B3" s="6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F489-FC48-40BC-AF10-EB190CFA29B5}">
  <dimension ref="A1:H45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9.1640625" style="2"/>
    <col min="2" max="2" width="10.6640625" style="1" bestFit="1" customWidth="1"/>
    <col min="3" max="5" width="9" style="1" bestFit="1" customWidth="1"/>
    <col min="6" max="8" width="11.6640625" style="1" bestFit="1" customWidth="1"/>
  </cols>
  <sheetData>
    <row r="1" spans="1:8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52</v>
      </c>
      <c r="G1" s="2" t="s">
        <v>53</v>
      </c>
      <c r="H1" s="2" t="s">
        <v>54</v>
      </c>
    </row>
    <row r="2" spans="1:8" x14ac:dyDescent="0.2">
      <c r="A2" s="2" t="s">
        <v>5</v>
      </c>
      <c r="B2" s="1" t="s">
        <v>6</v>
      </c>
      <c r="C2" s="1">
        <v>10</v>
      </c>
      <c r="D2" s="1">
        <v>11</v>
      </c>
      <c r="E2" s="1">
        <v>11</v>
      </c>
      <c r="F2" s="1">
        <v>11</v>
      </c>
      <c r="G2" s="1">
        <v>10</v>
      </c>
      <c r="H2" s="1">
        <v>17</v>
      </c>
    </row>
    <row r="3" spans="1:8" x14ac:dyDescent="0.2">
      <c r="A3" s="2" t="s">
        <v>7</v>
      </c>
      <c r="B3" s="1" t="s">
        <v>6</v>
      </c>
      <c r="C3" s="1">
        <v>18</v>
      </c>
      <c r="D3" s="1">
        <v>22</v>
      </c>
      <c r="E3" s="1">
        <v>20</v>
      </c>
      <c r="F3" s="1">
        <v>14</v>
      </c>
      <c r="G3" s="1">
        <v>15</v>
      </c>
      <c r="H3" s="1">
        <v>10</v>
      </c>
    </row>
    <row r="4" spans="1:8" x14ac:dyDescent="0.2">
      <c r="A4" s="2" t="s">
        <v>8</v>
      </c>
      <c r="B4" s="1" t="s">
        <v>6</v>
      </c>
      <c r="C4" s="1">
        <v>19</v>
      </c>
      <c r="D4" s="1">
        <v>15</v>
      </c>
      <c r="E4" s="1">
        <v>19</v>
      </c>
      <c r="F4" s="1">
        <v>14</v>
      </c>
      <c r="G4" s="1">
        <v>18</v>
      </c>
      <c r="H4" s="1">
        <v>21</v>
      </c>
    </row>
    <row r="5" spans="1:8" x14ac:dyDescent="0.2">
      <c r="A5" s="2" t="s">
        <v>9</v>
      </c>
      <c r="B5" s="1" t="s">
        <v>6</v>
      </c>
      <c r="C5" s="1">
        <v>6</v>
      </c>
      <c r="D5" s="1">
        <v>19</v>
      </c>
      <c r="E5" s="1">
        <v>18</v>
      </c>
      <c r="F5" s="1">
        <v>5</v>
      </c>
      <c r="G5" s="1">
        <v>14</v>
      </c>
      <c r="H5" s="1">
        <v>13</v>
      </c>
    </row>
    <row r="6" spans="1:8" x14ac:dyDescent="0.2">
      <c r="A6" s="2" t="s">
        <v>10</v>
      </c>
      <c r="B6" s="1" t="s">
        <v>6</v>
      </c>
      <c r="C6" s="1">
        <v>16</v>
      </c>
      <c r="D6" s="1">
        <v>15</v>
      </c>
      <c r="E6" s="1">
        <v>23</v>
      </c>
      <c r="F6" s="1">
        <v>15</v>
      </c>
      <c r="G6" s="1">
        <v>11</v>
      </c>
      <c r="H6" s="1">
        <v>19</v>
      </c>
    </row>
    <row r="7" spans="1:8" x14ac:dyDescent="0.2">
      <c r="A7" s="2" t="s">
        <v>11</v>
      </c>
      <c r="B7" s="1" t="s">
        <v>6</v>
      </c>
      <c r="C7" s="1">
        <v>23</v>
      </c>
      <c r="D7" s="1">
        <v>18</v>
      </c>
      <c r="E7" s="1">
        <v>31</v>
      </c>
      <c r="F7" s="1">
        <v>21</v>
      </c>
      <c r="G7" s="1">
        <v>20</v>
      </c>
      <c r="H7" s="1">
        <v>24</v>
      </c>
    </row>
    <row r="8" spans="1:8" x14ac:dyDescent="0.2">
      <c r="A8" s="2" t="s">
        <v>12</v>
      </c>
      <c r="B8" s="1" t="s">
        <v>6</v>
      </c>
      <c r="C8" s="1">
        <v>16</v>
      </c>
      <c r="D8" s="1">
        <v>18</v>
      </c>
      <c r="E8" s="1">
        <v>15</v>
      </c>
      <c r="F8" s="1">
        <v>12</v>
      </c>
      <c r="G8" s="1">
        <v>16</v>
      </c>
      <c r="H8" s="1">
        <v>15</v>
      </c>
    </row>
    <row r="9" spans="1:8" x14ac:dyDescent="0.2">
      <c r="A9" s="2" t="s">
        <v>13</v>
      </c>
      <c r="B9" s="1" t="s">
        <v>6</v>
      </c>
      <c r="C9" s="1">
        <v>15</v>
      </c>
      <c r="D9" s="1">
        <v>21</v>
      </c>
      <c r="E9" s="1">
        <v>32</v>
      </c>
      <c r="F9" s="1">
        <v>13</v>
      </c>
      <c r="G9" s="1">
        <v>17</v>
      </c>
      <c r="H9" s="1">
        <v>15</v>
      </c>
    </row>
    <row r="10" spans="1:8" x14ac:dyDescent="0.2">
      <c r="A10" s="2" t="s">
        <v>14</v>
      </c>
      <c r="B10" s="1" t="s">
        <v>15</v>
      </c>
      <c r="C10" s="1">
        <v>25454</v>
      </c>
      <c r="D10" s="1">
        <v>23504</v>
      </c>
      <c r="E10" s="1">
        <v>28733</v>
      </c>
      <c r="F10" s="1">
        <v>21084</v>
      </c>
      <c r="G10" s="1">
        <v>21968</v>
      </c>
      <c r="H10" s="1">
        <v>20052</v>
      </c>
    </row>
    <row r="11" spans="1:8" x14ac:dyDescent="0.2">
      <c r="A11" s="2" t="s">
        <v>16</v>
      </c>
      <c r="B11" s="1" t="s">
        <v>15</v>
      </c>
      <c r="C11" s="1">
        <v>10375</v>
      </c>
      <c r="D11" s="1">
        <v>10119</v>
      </c>
      <c r="E11" s="1">
        <v>11882</v>
      </c>
      <c r="F11" s="1">
        <v>8223</v>
      </c>
      <c r="G11" s="1">
        <v>9299</v>
      </c>
      <c r="H11" s="1">
        <v>8700</v>
      </c>
    </row>
    <row r="12" spans="1:8" x14ac:dyDescent="0.2">
      <c r="A12" s="2" t="s">
        <v>17</v>
      </c>
      <c r="B12" s="1" t="s">
        <v>15</v>
      </c>
      <c r="C12" s="1">
        <v>3198</v>
      </c>
      <c r="D12" s="1">
        <v>2910</v>
      </c>
      <c r="E12" s="1">
        <v>3342</v>
      </c>
      <c r="F12" s="1">
        <v>2493</v>
      </c>
      <c r="G12" s="1">
        <v>2742</v>
      </c>
      <c r="H12" s="1">
        <v>2652</v>
      </c>
    </row>
    <row r="13" spans="1:8" x14ac:dyDescent="0.2">
      <c r="A13" s="2" t="s">
        <v>18</v>
      </c>
      <c r="B13" s="1" t="s">
        <v>15</v>
      </c>
      <c r="C13" s="1">
        <v>620</v>
      </c>
      <c r="D13" s="1">
        <v>549</v>
      </c>
      <c r="E13" s="1">
        <v>632</v>
      </c>
      <c r="F13" s="1">
        <v>474</v>
      </c>
      <c r="G13" s="1">
        <v>451</v>
      </c>
      <c r="H13" s="1">
        <v>522</v>
      </c>
    </row>
    <row r="14" spans="1:8" x14ac:dyDescent="0.2">
      <c r="A14" s="2" t="s">
        <v>19</v>
      </c>
      <c r="B14" s="1" t="s">
        <v>15</v>
      </c>
      <c r="C14" s="1">
        <v>112</v>
      </c>
      <c r="D14" s="1">
        <v>107</v>
      </c>
      <c r="E14" s="1">
        <v>137</v>
      </c>
      <c r="F14" s="1">
        <v>105</v>
      </c>
      <c r="G14" s="1">
        <v>83</v>
      </c>
      <c r="H14" s="1">
        <v>105</v>
      </c>
    </row>
    <row r="15" spans="1:8" x14ac:dyDescent="0.2">
      <c r="A15" s="2" t="s">
        <v>20</v>
      </c>
      <c r="B15" s="1" t="s">
        <v>15</v>
      </c>
      <c r="C15" s="1">
        <v>79</v>
      </c>
      <c r="D15" s="1">
        <v>63</v>
      </c>
      <c r="E15" s="1">
        <v>83</v>
      </c>
      <c r="F15" s="1">
        <v>48</v>
      </c>
      <c r="G15" s="1">
        <v>57</v>
      </c>
      <c r="H15" s="1">
        <v>59</v>
      </c>
    </row>
    <row r="16" spans="1:8" x14ac:dyDescent="0.2">
      <c r="A16" s="2" t="s">
        <v>21</v>
      </c>
      <c r="B16" s="1" t="s">
        <v>22</v>
      </c>
      <c r="C16" s="1">
        <v>42.9</v>
      </c>
      <c r="D16" s="1">
        <v>31.2</v>
      </c>
      <c r="E16" s="1">
        <v>33.200000000000003</v>
      </c>
      <c r="F16" s="1">
        <v>43.03</v>
      </c>
      <c r="G16" s="1">
        <v>55.99</v>
      </c>
      <c r="H16" s="1">
        <v>68.959999999999994</v>
      </c>
    </row>
    <row r="17" spans="1:8" x14ac:dyDescent="0.2">
      <c r="A17" s="2" t="s">
        <v>23</v>
      </c>
      <c r="B17" s="1" t="s">
        <v>22</v>
      </c>
      <c r="C17" s="1">
        <v>32.369999999999997</v>
      </c>
      <c r="D17" s="1">
        <v>40.5</v>
      </c>
      <c r="E17" s="1">
        <v>37.5</v>
      </c>
      <c r="F17" s="1">
        <v>49.18</v>
      </c>
      <c r="G17" s="1">
        <v>60.66</v>
      </c>
      <c r="H17" s="1">
        <v>59.25</v>
      </c>
    </row>
    <row r="18" spans="1:8" x14ac:dyDescent="0.2">
      <c r="A18" s="2" t="s">
        <v>24</v>
      </c>
      <c r="B18" s="1" t="s">
        <v>22</v>
      </c>
      <c r="C18" s="1">
        <v>76.02</v>
      </c>
      <c r="D18" s="1">
        <v>66.39</v>
      </c>
      <c r="E18" s="1">
        <v>68.239999999999995</v>
      </c>
      <c r="F18" s="1">
        <v>97.47</v>
      </c>
      <c r="G18" s="1">
        <v>117.58</v>
      </c>
      <c r="H18" s="1">
        <v>154.43</v>
      </c>
    </row>
    <row r="19" spans="1:8" x14ac:dyDescent="0.2">
      <c r="A19" s="2" t="s">
        <v>25</v>
      </c>
      <c r="B19" s="1" t="s">
        <v>22</v>
      </c>
      <c r="C19" s="1">
        <v>58.71</v>
      </c>
      <c r="D19" s="1">
        <v>69.709999999999994</v>
      </c>
      <c r="E19" s="1">
        <v>60.86</v>
      </c>
      <c r="F19" s="1">
        <v>69.37</v>
      </c>
      <c r="G19" s="1">
        <v>83.99</v>
      </c>
      <c r="H19" s="1">
        <v>90.33</v>
      </c>
    </row>
    <row r="20" spans="1:8" x14ac:dyDescent="0.2">
      <c r="A20" s="2" t="s">
        <v>26</v>
      </c>
      <c r="B20" s="1" t="s">
        <v>22</v>
      </c>
      <c r="C20" s="1">
        <v>39.89</v>
      </c>
      <c r="D20" s="1">
        <v>37.18</v>
      </c>
      <c r="E20" s="1">
        <v>30.12</v>
      </c>
      <c r="F20" s="1">
        <v>45.66</v>
      </c>
      <c r="G20" s="1">
        <v>55.06</v>
      </c>
      <c r="H20" s="1">
        <v>53.42</v>
      </c>
    </row>
    <row r="21" spans="1:8" x14ac:dyDescent="0.2">
      <c r="A21" s="2" t="s">
        <v>27</v>
      </c>
      <c r="B21" s="1" t="s">
        <v>22</v>
      </c>
      <c r="C21" s="1">
        <v>95.59</v>
      </c>
      <c r="D21" s="1">
        <v>97.6</v>
      </c>
      <c r="E21" s="1">
        <v>96.52</v>
      </c>
      <c r="F21" s="1">
        <v>83.42</v>
      </c>
      <c r="G21" s="1">
        <v>86.79</v>
      </c>
      <c r="H21" s="1">
        <v>79.64</v>
      </c>
    </row>
    <row r="22" spans="1:8" x14ac:dyDescent="0.2">
      <c r="A22" s="2" t="s">
        <v>28</v>
      </c>
      <c r="B22" s="1" t="s">
        <v>22</v>
      </c>
      <c r="C22" s="1">
        <v>30.86</v>
      </c>
      <c r="D22" s="1">
        <v>31.87</v>
      </c>
      <c r="E22" s="1">
        <v>27.05</v>
      </c>
      <c r="F22" s="1">
        <v>37.76</v>
      </c>
      <c r="G22" s="1">
        <v>36.4</v>
      </c>
      <c r="H22" s="1">
        <v>45.65</v>
      </c>
    </row>
    <row r="23" spans="1:8" x14ac:dyDescent="0.2">
      <c r="A23" s="2" t="s">
        <v>29</v>
      </c>
      <c r="B23" s="1" t="s">
        <v>22</v>
      </c>
      <c r="C23" s="1">
        <v>284.51</v>
      </c>
      <c r="D23" s="1">
        <v>293.45</v>
      </c>
      <c r="E23" s="1">
        <v>312.31</v>
      </c>
      <c r="F23" s="1">
        <v>260.81</v>
      </c>
      <c r="G23" s="1">
        <v>271.56</v>
      </c>
      <c r="H23" s="1">
        <v>259.32</v>
      </c>
    </row>
    <row r="24" spans="1:8" x14ac:dyDescent="0.2">
      <c r="A24" s="2" t="s">
        <v>30</v>
      </c>
      <c r="B24" s="1" t="s">
        <v>22</v>
      </c>
      <c r="C24" s="1">
        <v>93.33</v>
      </c>
      <c r="D24" s="1">
        <v>63.07</v>
      </c>
      <c r="E24" s="1">
        <v>61.48</v>
      </c>
      <c r="F24" s="1">
        <v>101.86</v>
      </c>
      <c r="G24" s="1">
        <v>100.79</v>
      </c>
      <c r="H24" s="1">
        <v>149.57</v>
      </c>
    </row>
    <row r="25" spans="1:8" x14ac:dyDescent="0.2">
      <c r="A25" s="2" t="s">
        <v>31</v>
      </c>
      <c r="B25" s="1" t="s">
        <v>22</v>
      </c>
      <c r="C25" s="1">
        <v>85.81</v>
      </c>
      <c r="D25" s="1">
        <v>81.66</v>
      </c>
      <c r="E25" s="1">
        <v>73.16</v>
      </c>
      <c r="F25" s="1">
        <v>62.35</v>
      </c>
      <c r="G25" s="1">
        <v>59.73</v>
      </c>
      <c r="H25" s="1">
        <v>55.36</v>
      </c>
    </row>
    <row r="26" spans="1:8" x14ac:dyDescent="0.2">
      <c r="A26" s="2" t="s">
        <v>32</v>
      </c>
      <c r="B26" s="1" t="s">
        <v>22</v>
      </c>
      <c r="C26" s="1">
        <v>155.81</v>
      </c>
      <c r="D26" s="1">
        <v>169.96</v>
      </c>
      <c r="E26" s="1">
        <v>158.61000000000001</v>
      </c>
      <c r="F26" s="1">
        <v>126.45</v>
      </c>
      <c r="G26" s="1">
        <v>142.78</v>
      </c>
      <c r="H26" s="1">
        <v>148.6</v>
      </c>
    </row>
    <row r="27" spans="1:8" x14ac:dyDescent="0.2">
      <c r="A27" s="2" t="s">
        <v>33</v>
      </c>
      <c r="B27" s="1" t="s">
        <v>22</v>
      </c>
      <c r="C27" s="1">
        <v>436.56</v>
      </c>
      <c r="D27" s="1">
        <v>424.24</v>
      </c>
      <c r="E27" s="1">
        <v>397.15</v>
      </c>
      <c r="F27" s="1">
        <v>301.2</v>
      </c>
      <c r="G27" s="1">
        <v>340.62</v>
      </c>
      <c r="H27" s="1">
        <v>338</v>
      </c>
    </row>
    <row r="28" spans="1:8" x14ac:dyDescent="0.2">
      <c r="A28" s="2" t="s">
        <v>34</v>
      </c>
      <c r="B28" s="1" t="s">
        <v>22</v>
      </c>
      <c r="C28" s="1">
        <v>140</v>
      </c>
      <c r="D28" s="1">
        <v>165.31</v>
      </c>
      <c r="E28" s="1">
        <v>166.61</v>
      </c>
      <c r="F28" s="1">
        <v>115.92</v>
      </c>
      <c r="G28" s="1">
        <v>128.78</v>
      </c>
      <c r="H28" s="1">
        <v>116.55</v>
      </c>
    </row>
    <row r="29" spans="1:8" x14ac:dyDescent="0.2">
      <c r="A29" s="2" t="s">
        <v>35</v>
      </c>
      <c r="B29" s="1" t="s">
        <v>22</v>
      </c>
      <c r="C29" s="1">
        <v>359.03</v>
      </c>
      <c r="D29" s="1">
        <v>377.1</v>
      </c>
      <c r="E29" s="1">
        <v>398.38</v>
      </c>
      <c r="F29" s="1">
        <v>331.06</v>
      </c>
      <c r="G29" s="1">
        <v>349.02</v>
      </c>
      <c r="H29" s="1">
        <v>330.23</v>
      </c>
    </row>
    <row r="30" spans="1:8" x14ac:dyDescent="0.2">
      <c r="A30" s="2" t="s">
        <v>36</v>
      </c>
      <c r="B30" s="1" t="s">
        <v>22</v>
      </c>
      <c r="C30" s="1">
        <v>310.11</v>
      </c>
      <c r="D30" s="1">
        <v>312.04000000000002</v>
      </c>
      <c r="E30" s="1">
        <v>303.7</v>
      </c>
      <c r="F30" s="1">
        <v>345.99</v>
      </c>
      <c r="G30" s="1">
        <v>357.42</v>
      </c>
      <c r="H30" s="1">
        <v>371.02</v>
      </c>
    </row>
    <row r="31" spans="1:8" x14ac:dyDescent="0.2">
      <c r="A31" s="2" t="s">
        <v>37</v>
      </c>
      <c r="B31" s="1" t="s">
        <v>22</v>
      </c>
      <c r="C31" s="1">
        <v>146.02000000000001</v>
      </c>
      <c r="D31" s="1">
        <v>130.13</v>
      </c>
      <c r="E31" s="1">
        <v>145.69999999999999</v>
      </c>
      <c r="F31" s="1">
        <v>157.19</v>
      </c>
      <c r="G31" s="1">
        <v>157.71</v>
      </c>
      <c r="H31" s="1">
        <v>172.88</v>
      </c>
    </row>
    <row r="32" spans="1:8" x14ac:dyDescent="0.2">
      <c r="A32" s="2" t="s">
        <v>38</v>
      </c>
      <c r="B32" s="1" t="s">
        <v>22</v>
      </c>
      <c r="C32" s="1">
        <v>337.95</v>
      </c>
      <c r="D32" s="1">
        <v>329.3</v>
      </c>
      <c r="E32" s="1">
        <v>349.2</v>
      </c>
      <c r="F32" s="1">
        <v>292.42</v>
      </c>
      <c r="G32" s="1">
        <v>310.76</v>
      </c>
      <c r="H32" s="1">
        <v>309.83</v>
      </c>
    </row>
    <row r="33" spans="1:8" x14ac:dyDescent="0.2">
      <c r="A33" s="2" t="s">
        <v>39</v>
      </c>
      <c r="B33" s="1" t="s">
        <v>22</v>
      </c>
      <c r="C33" s="1">
        <v>161.07</v>
      </c>
      <c r="D33" s="1">
        <v>169.3</v>
      </c>
      <c r="E33" s="1">
        <v>157.38</v>
      </c>
      <c r="F33" s="1">
        <v>181.78</v>
      </c>
      <c r="G33" s="1">
        <v>186.64</v>
      </c>
      <c r="H33" s="1">
        <v>199.11</v>
      </c>
    </row>
    <row r="34" spans="1:8" x14ac:dyDescent="0.2">
      <c r="A34" s="2" t="s">
        <v>40</v>
      </c>
      <c r="B34" s="1" t="s">
        <v>22</v>
      </c>
      <c r="C34" s="1">
        <v>628.49</v>
      </c>
      <c r="D34" s="1">
        <v>620.76</v>
      </c>
      <c r="E34" s="1">
        <v>665.2</v>
      </c>
      <c r="F34" s="1">
        <v>473.32</v>
      </c>
      <c r="G34" s="1">
        <v>512.33000000000004</v>
      </c>
      <c r="H34" s="1">
        <v>506.02</v>
      </c>
    </row>
    <row r="35" spans="1:8" x14ac:dyDescent="0.2">
      <c r="A35" s="2" t="s">
        <v>41</v>
      </c>
      <c r="B35" s="1" t="s">
        <v>22</v>
      </c>
      <c r="C35" s="1">
        <v>153.55000000000001</v>
      </c>
      <c r="D35" s="1">
        <v>125.48</v>
      </c>
      <c r="E35" s="1">
        <v>141.4</v>
      </c>
      <c r="F35" s="1">
        <v>177.39</v>
      </c>
      <c r="G35" s="1">
        <v>199.71</v>
      </c>
      <c r="H35" s="1">
        <v>184.54</v>
      </c>
    </row>
    <row r="36" spans="1:8" x14ac:dyDescent="0.2">
      <c r="A36" s="2" t="s">
        <v>42</v>
      </c>
      <c r="B36" s="1" t="s">
        <v>22</v>
      </c>
      <c r="C36" s="1">
        <v>339.46</v>
      </c>
      <c r="D36" s="1">
        <v>355.86</v>
      </c>
      <c r="E36" s="1">
        <v>368.87</v>
      </c>
      <c r="F36" s="1">
        <v>306.47000000000003</v>
      </c>
      <c r="G36" s="1">
        <v>335.02</v>
      </c>
      <c r="H36" s="1">
        <v>310.8</v>
      </c>
    </row>
    <row r="37" spans="1:8" x14ac:dyDescent="0.2">
      <c r="A37" s="2" t="s">
        <v>43</v>
      </c>
      <c r="B37" s="1" t="s">
        <v>22</v>
      </c>
      <c r="C37" s="1">
        <v>54.95</v>
      </c>
      <c r="D37" s="1">
        <v>43.82</v>
      </c>
      <c r="E37" s="1">
        <v>52.87</v>
      </c>
      <c r="F37" s="1">
        <v>57.08</v>
      </c>
      <c r="G37" s="1">
        <v>66.260000000000005</v>
      </c>
      <c r="H37" s="1">
        <v>81.59</v>
      </c>
    </row>
    <row r="38" spans="1:8" x14ac:dyDescent="0.2">
      <c r="A38" s="2" t="s">
        <v>44</v>
      </c>
      <c r="B38" s="1" t="s">
        <v>22</v>
      </c>
      <c r="C38" s="1">
        <v>989.03</v>
      </c>
      <c r="D38" s="1">
        <v>959.36</v>
      </c>
      <c r="E38" s="1">
        <v>976.89</v>
      </c>
      <c r="F38" s="1">
        <v>871.12</v>
      </c>
      <c r="G38" s="1">
        <v>955.61</v>
      </c>
      <c r="H38" s="1">
        <v>946</v>
      </c>
    </row>
    <row r="39" spans="1:8" x14ac:dyDescent="0.2">
      <c r="A39" s="2" t="s">
        <v>45</v>
      </c>
      <c r="B39" s="1" t="s">
        <v>22</v>
      </c>
      <c r="C39" s="1">
        <v>239.35</v>
      </c>
      <c r="D39" s="1">
        <v>227.06</v>
      </c>
      <c r="E39" s="1">
        <v>349.2</v>
      </c>
      <c r="F39" s="1">
        <v>1017.77</v>
      </c>
      <c r="G39" s="1">
        <v>582.32000000000005</v>
      </c>
      <c r="H39" s="1">
        <v>515.74</v>
      </c>
    </row>
    <row r="40" spans="1:8" x14ac:dyDescent="0.2">
      <c r="A40" s="2" t="s">
        <v>46</v>
      </c>
      <c r="B40" s="1" t="s">
        <v>22</v>
      </c>
      <c r="C40" s="1">
        <v>245.37</v>
      </c>
      <c r="D40" s="1">
        <v>256.27</v>
      </c>
      <c r="E40" s="1">
        <v>243.45</v>
      </c>
      <c r="F40" s="1">
        <v>190.56</v>
      </c>
      <c r="G40" s="1">
        <v>208.11</v>
      </c>
      <c r="H40" s="1">
        <v>234.07</v>
      </c>
    </row>
    <row r="41" spans="1:8" x14ac:dyDescent="0.2">
      <c r="A41" s="2" t="s">
        <v>47</v>
      </c>
      <c r="B41" s="1" t="s">
        <v>22</v>
      </c>
      <c r="C41" s="1">
        <v>182.9</v>
      </c>
      <c r="D41" s="1">
        <v>168.63</v>
      </c>
      <c r="E41" s="1">
        <v>168.45</v>
      </c>
      <c r="F41" s="1">
        <v>175.63</v>
      </c>
      <c r="G41" s="1">
        <v>198.77</v>
      </c>
      <c r="H41" s="1">
        <v>205.91</v>
      </c>
    </row>
    <row r="42" spans="1:8" x14ac:dyDescent="0.2">
      <c r="A42" s="2" t="s">
        <v>48</v>
      </c>
      <c r="B42" s="1" t="s">
        <v>22</v>
      </c>
      <c r="C42" s="1">
        <v>234.84</v>
      </c>
      <c r="D42" s="1">
        <v>203.16</v>
      </c>
      <c r="E42" s="1">
        <v>220.09</v>
      </c>
      <c r="F42" s="1">
        <v>396.92</v>
      </c>
      <c r="G42" s="1">
        <v>358.35</v>
      </c>
      <c r="H42" s="1">
        <v>354.51</v>
      </c>
    </row>
    <row r="43" spans="1:8" x14ac:dyDescent="0.2">
      <c r="A43" s="2" t="s">
        <v>49</v>
      </c>
      <c r="B43" s="1" t="s">
        <v>22</v>
      </c>
      <c r="C43" s="1">
        <v>155.05000000000001</v>
      </c>
      <c r="D43" s="1">
        <v>147.38999999999999</v>
      </c>
      <c r="E43" s="1">
        <v>150.01</v>
      </c>
      <c r="F43" s="1">
        <v>123.82</v>
      </c>
      <c r="G43" s="1">
        <v>119.45</v>
      </c>
      <c r="H43" s="1">
        <v>136.94999999999999</v>
      </c>
    </row>
    <row r="44" spans="1:8" x14ac:dyDescent="0.2">
      <c r="A44" s="2" t="s">
        <v>50</v>
      </c>
      <c r="B44" s="1" t="s">
        <v>22</v>
      </c>
      <c r="C44" s="1">
        <v>757.95</v>
      </c>
      <c r="D44" s="1">
        <v>712.38</v>
      </c>
      <c r="E44" s="1">
        <v>711.3</v>
      </c>
      <c r="F44" s="1">
        <v>595.38</v>
      </c>
      <c r="G44" s="1">
        <v>612.19000000000005</v>
      </c>
      <c r="H44" s="1">
        <v>540.99</v>
      </c>
    </row>
    <row r="45" spans="1:8" x14ac:dyDescent="0.2">
      <c r="A45" s="2" t="s">
        <v>51</v>
      </c>
      <c r="B45" s="1" t="s">
        <v>22</v>
      </c>
      <c r="C45" s="1">
        <v>450.1</v>
      </c>
      <c r="D45" s="1">
        <v>424.24</v>
      </c>
      <c r="E45" s="1">
        <v>409.45</v>
      </c>
      <c r="F45" s="1">
        <v>377.6</v>
      </c>
      <c r="G45" s="1">
        <v>432.08</v>
      </c>
      <c r="H45" s="1">
        <v>417.64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796E8-AE57-4299-ACD6-F29C81FE5192}">
  <dimension ref="A1:N44"/>
  <sheetViews>
    <sheetView topLeftCell="A15" workbookViewId="0">
      <selection activeCell="E18" sqref="E18"/>
    </sheetView>
  </sheetViews>
  <sheetFormatPr baseColWidth="10" defaultColWidth="8.83203125" defaultRowHeight="15" x14ac:dyDescent="0.2"/>
  <cols>
    <col min="1" max="1" width="7.6640625" bestFit="1" customWidth="1"/>
    <col min="2" max="2" width="11.33203125" bestFit="1" customWidth="1"/>
    <col min="3" max="5" width="9" bestFit="1" customWidth="1"/>
    <col min="6" max="8" width="11.6640625" bestFit="1" customWidth="1"/>
    <col min="9" max="11" width="9" bestFit="1" customWidth="1"/>
    <col min="12" max="14" width="11.6640625" bestFit="1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52</v>
      </c>
      <c r="G1" s="2" t="s">
        <v>53</v>
      </c>
      <c r="H1" s="2" t="s">
        <v>54</v>
      </c>
    </row>
    <row r="2" spans="1:14" x14ac:dyDescent="0.2">
      <c r="A2" s="2" t="s">
        <v>5</v>
      </c>
      <c r="B2" s="1" t="s">
        <v>6</v>
      </c>
      <c r="C2" s="1">
        <v>10</v>
      </c>
      <c r="D2" s="1">
        <v>11</v>
      </c>
      <c r="E2" s="1">
        <v>11</v>
      </c>
      <c r="F2" s="1">
        <v>11</v>
      </c>
      <c r="G2" s="1">
        <v>10</v>
      </c>
      <c r="H2" s="1">
        <v>17</v>
      </c>
    </row>
    <row r="3" spans="1:14" x14ac:dyDescent="0.2">
      <c r="A3" s="2" t="s">
        <v>7</v>
      </c>
      <c r="B3" s="1" t="s">
        <v>6</v>
      </c>
      <c r="C3" s="1">
        <v>18</v>
      </c>
      <c r="D3" s="1">
        <v>22</v>
      </c>
      <c r="E3" s="1">
        <v>20</v>
      </c>
      <c r="F3" s="1">
        <v>14</v>
      </c>
      <c r="G3" s="1">
        <v>15</v>
      </c>
      <c r="H3" s="1">
        <v>10</v>
      </c>
    </row>
    <row r="4" spans="1:14" x14ac:dyDescent="0.2">
      <c r="A4" s="2" t="s">
        <v>8</v>
      </c>
      <c r="B4" s="1" t="s">
        <v>6</v>
      </c>
      <c r="C4" s="1">
        <v>19</v>
      </c>
      <c r="D4" s="1">
        <v>15</v>
      </c>
      <c r="E4" s="1">
        <v>19</v>
      </c>
      <c r="F4" s="1">
        <v>14</v>
      </c>
      <c r="G4" s="1">
        <v>18</v>
      </c>
      <c r="H4" s="1">
        <v>21</v>
      </c>
    </row>
    <row r="5" spans="1:14" x14ac:dyDescent="0.2">
      <c r="A5" s="2" t="s">
        <v>9</v>
      </c>
      <c r="B5" s="1" t="s">
        <v>6</v>
      </c>
      <c r="C5" s="1">
        <v>6</v>
      </c>
      <c r="D5" s="1">
        <v>19</v>
      </c>
      <c r="E5" s="1">
        <v>18</v>
      </c>
      <c r="F5" s="1">
        <v>5</v>
      </c>
      <c r="G5" s="1">
        <v>14</v>
      </c>
      <c r="H5" s="1">
        <v>13</v>
      </c>
    </row>
    <row r="6" spans="1:14" x14ac:dyDescent="0.2">
      <c r="A6" s="2" t="s">
        <v>10</v>
      </c>
      <c r="B6" s="1" t="s">
        <v>6</v>
      </c>
      <c r="C6" s="1">
        <v>16</v>
      </c>
      <c r="D6" s="1">
        <v>15</v>
      </c>
      <c r="E6" s="1">
        <v>23</v>
      </c>
      <c r="F6" s="1">
        <v>15</v>
      </c>
      <c r="G6" s="1">
        <v>11</v>
      </c>
      <c r="H6" s="1">
        <v>19</v>
      </c>
    </row>
    <row r="7" spans="1:14" x14ac:dyDescent="0.2">
      <c r="A7" s="2" t="s">
        <v>11</v>
      </c>
      <c r="B7" s="1" t="s">
        <v>6</v>
      </c>
      <c r="C7" s="1">
        <v>23</v>
      </c>
      <c r="D7" s="1">
        <v>18</v>
      </c>
      <c r="E7" s="1">
        <v>31</v>
      </c>
      <c r="F7" s="1">
        <v>21</v>
      </c>
      <c r="G7" s="1">
        <v>20</v>
      </c>
      <c r="H7" s="1">
        <v>24</v>
      </c>
    </row>
    <row r="8" spans="1:14" x14ac:dyDescent="0.2">
      <c r="A8" s="2" t="s">
        <v>12</v>
      </c>
      <c r="B8" s="1" t="s">
        <v>6</v>
      </c>
      <c r="C8" s="1">
        <v>16</v>
      </c>
      <c r="D8" s="1">
        <v>18</v>
      </c>
      <c r="E8" s="1">
        <v>15</v>
      </c>
      <c r="F8" s="1">
        <v>12</v>
      </c>
      <c r="G8" s="1">
        <v>16</v>
      </c>
      <c r="H8" s="1">
        <v>15</v>
      </c>
    </row>
    <row r="9" spans="1:14" x14ac:dyDescent="0.2">
      <c r="A9" s="2" t="s">
        <v>13</v>
      </c>
      <c r="B9" s="1" t="s">
        <v>6</v>
      </c>
      <c r="C9" s="1">
        <v>15</v>
      </c>
      <c r="D9" s="1">
        <v>21</v>
      </c>
      <c r="E9" s="1">
        <v>32</v>
      </c>
      <c r="F9" s="1">
        <v>13</v>
      </c>
      <c r="G9" s="1">
        <v>17</v>
      </c>
      <c r="H9" s="1">
        <v>15</v>
      </c>
    </row>
    <row r="10" spans="1:14" x14ac:dyDescent="0.2">
      <c r="B10" s="2" t="s">
        <v>55</v>
      </c>
      <c r="C10" s="1">
        <f>AVERAGE(C2:C9)</f>
        <v>15.375</v>
      </c>
      <c r="D10" s="1">
        <f t="shared" ref="D10:H10" si="0">AVERAGE(D2:D9)</f>
        <v>17.375</v>
      </c>
      <c r="E10" s="1">
        <f t="shared" si="0"/>
        <v>21.125</v>
      </c>
      <c r="F10" s="1">
        <f t="shared" si="0"/>
        <v>13.125</v>
      </c>
      <c r="G10" s="1">
        <f t="shared" si="0"/>
        <v>15.125</v>
      </c>
      <c r="H10" s="1">
        <f t="shared" si="0"/>
        <v>16.75</v>
      </c>
    </row>
    <row r="11" spans="1:14" x14ac:dyDescent="0.2">
      <c r="B11" s="2" t="s">
        <v>56</v>
      </c>
      <c r="C11">
        <f>STDEV(C2:C9)</f>
        <v>5.2898150116183515</v>
      </c>
      <c r="D11">
        <f t="shared" ref="D11:H11" si="1">STDEV(D2:D9)</f>
        <v>3.5831949031954311</v>
      </c>
      <c r="E11">
        <f t="shared" si="1"/>
        <v>7.3180305703496096</v>
      </c>
      <c r="F11">
        <f t="shared" si="1"/>
        <v>4.4541313086039249</v>
      </c>
      <c r="G11">
        <f t="shared" si="1"/>
        <v>3.399054490379851</v>
      </c>
      <c r="H11">
        <f t="shared" si="1"/>
        <v>4.4960299948160616</v>
      </c>
    </row>
    <row r="12" spans="1:14" x14ac:dyDescent="0.2">
      <c r="B12" s="2" t="s">
        <v>57</v>
      </c>
      <c r="C12" s="1">
        <f>C10+2*C11</f>
        <v>25.954630023236703</v>
      </c>
      <c r="D12" s="1">
        <f t="shared" ref="D12:H12" si="2">D10+2*D11</f>
        <v>24.54138980639086</v>
      </c>
      <c r="E12" s="1">
        <f t="shared" si="2"/>
        <v>35.761061140699219</v>
      </c>
      <c r="F12" s="1">
        <f t="shared" si="2"/>
        <v>22.03326261720785</v>
      </c>
      <c r="G12" s="1">
        <f t="shared" si="2"/>
        <v>21.9231089807597</v>
      </c>
      <c r="H12" s="1">
        <f t="shared" si="2"/>
        <v>25.742059989632125</v>
      </c>
    </row>
    <row r="14" spans="1:14" x14ac:dyDescent="0.2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52</v>
      </c>
      <c r="G14" s="2" t="s">
        <v>53</v>
      </c>
      <c r="H14" s="2" t="s">
        <v>54</v>
      </c>
      <c r="I14" s="2" t="s">
        <v>2</v>
      </c>
      <c r="J14" s="2" t="s">
        <v>3</v>
      </c>
      <c r="K14" s="2" t="s">
        <v>4</v>
      </c>
      <c r="L14" s="2" t="s">
        <v>52</v>
      </c>
      <c r="M14" s="2" t="s">
        <v>53</v>
      </c>
      <c r="N14" s="2" t="s">
        <v>54</v>
      </c>
    </row>
    <row r="15" spans="1:14" x14ac:dyDescent="0.2">
      <c r="A15" s="2" t="s">
        <v>21</v>
      </c>
      <c r="B15" s="1" t="s">
        <v>22</v>
      </c>
      <c r="C15" s="1">
        <v>42.9</v>
      </c>
      <c r="D15" s="1">
        <v>31.2</v>
      </c>
      <c r="E15" s="1">
        <v>33.200000000000003</v>
      </c>
      <c r="F15" s="1">
        <v>43.03</v>
      </c>
      <c r="G15" s="1">
        <v>55.99</v>
      </c>
      <c r="H15" s="1">
        <v>68.959999999999994</v>
      </c>
      <c r="I15" s="1" t="str">
        <f>IF(C15&lt;C$12,"A","P")</f>
        <v>P</v>
      </c>
      <c r="J15" s="1" t="str">
        <f t="shared" ref="J15:N15" si="3">IF(D15&lt;D$12,"A","P")</f>
        <v>P</v>
      </c>
      <c r="K15" s="1" t="str">
        <f t="shared" si="3"/>
        <v>A</v>
      </c>
      <c r="L15" s="1" t="str">
        <f t="shared" si="3"/>
        <v>P</v>
      </c>
      <c r="M15" s="1" t="str">
        <f t="shared" si="3"/>
        <v>P</v>
      </c>
      <c r="N15" s="1" t="str">
        <f t="shared" si="3"/>
        <v>P</v>
      </c>
    </row>
    <row r="16" spans="1:14" x14ac:dyDescent="0.2">
      <c r="A16" s="2" t="s">
        <v>23</v>
      </c>
      <c r="B16" s="1" t="s">
        <v>22</v>
      </c>
      <c r="C16" s="1">
        <v>32.369999999999997</v>
      </c>
      <c r="D16" s="1">
        <v>40.5</v>
      </c>
      <c r="E16" s="1">
        <v>37.5</v>
      </c>
      <c r="F16" s="1">
        <v>49.18</v>
      </c>
      <c r="G16" s="1">
        <v>60.66</v>
      </c>
      <c r="H16" s="1">
        <v>59.25</v>
      </c>
      <c r="I16" s="1" t="str">
        <f t="shared" ref="I16:I44" si="4">IF(C16&lt;C$12,"A","P")</f>
        <v>P</v>
      </c>
      <c r="J16" s="1" t="str">
        <f t="shared" ref="J16:J44" si="5">IF(D16&lt;D$12,"A","P")</f>
        <v>P</v>
      </c>
      <c r="K16" s="1" t="str">
        <f t="shared" ref="K16:K44" si="6">IF(E16&lt;E$12,"A","P")</f>
        <v>P</v>
      </c>
      <c r="L16" s="1" t="str">
        <f t="shared" ref="L16:L44" si="7">IF(F16&lt;F$12,"A","P")</f>
        <v>P</v>
      </c>
      <c r="M16" s="1" t="str">
        <f t="shared" ref="M16:M44" si="8">IF(G16&lt;G$12,"A","P")</f>
        <v>P</v>
      </c>
      <c r="N16" s="1" t="str">
        <f t="shared" ref="N16:N44" si="9">IF(H16&lt;H$12,"A","P")</f>
        <v>P</v>
      </c>
    </row>
    <row r="17" spans="1:14" x14ac:dyDescent="0.2">
      <c r="A17" s="2" t="s">
        <v>24</v>
      </c>
      <c r="B17" s="1" t="s">
        <v>22</v>
      </c>
      <c r="C17" s="1">
        <v>76.02</v>
      </c>
      <c r="D17" s="1">
        <v>66.39</v>
      </c>
      <c r="E17" s="1">
        <v>68.239999999999995</v>
      </c>
      <c r="F17" s="1">
        <v>97.47</v>
      </c>
      <c r="G17" s="1">
        <v>117.58</v>
      </c>
      <c r="H17" s="1">
        <v>154.43</v>
      </c>
      <c r="I17" s="1" t="str">
        <f t="shared" si="4"/>
        <v>P</v>
      </c>
      <c r="J17" s="1" t="str">
        <f t="shared" si="5"/>
        <v>P</v>
      </c>
      <c r="K17" s="1" t="str">
        <f t="shared" si="6"/>
        <v>P</v>
      </c>
      <c r="L17" s="1" t="str">
        <f t="shared" si="7"/>
        <v>P</v>
      </c>
      <c r="M17" s="1" t="str">
        <f t="shared" si="8"/>
        <v>P</v>
      </c>
      <c r="N17" s="1" t="str">
        <f t="shared" si="9"/>
        <v>P</v>
      </c>
    </row>
    <row r="18" spans="1:14" x14ac:dyDescent="0.2">
      <c r="A18" s="2" t="s">
        <v>25</v>
      </c>
      <c r="B18" s="1" t="s">
        <v>22</v>
      </c>
      <c r="C18" s="1">
        <v>58.71</v>
      </c>
      <c r="D18" s="1">
        <v>69.709999999999994</v>
      </c>
      <c r="E18" s="1">
        <v>60.86</v>
      </c>
      <c r="F18" s="1">
        <v>69.37</v>
      </c>
      <c r="G18" s="1">
        <v>83.99</v>
      </c>
      <c r="H18" s="1">
        <v>90.33</v>
      </c>
      <c r="I18" s="1" t="str">
        <f t="shared" si="4"/>
        <v>P</v>
      </c>
      <c r="J18" s="1" t="str">
        <f t="shared" si="5"/>
        <v>P</v>
      </c>
      <c r="K18" s="1" t="str">
        <f t="shared" si="6"/>
        <v>P</v>
      </c>
      <c r="L18" s="1" t="str">
        <f t="shared" si="7"/>
        <v>P</v>
      </c>
      <c r="M18" s="1" t="str">
        <f t="shared" si="8"/>
        <v>P</v>
      </c>
      <c r="N18" s="1" t="str">
        <f t="shared" si="9"/>
        <v>P</v>
      </c>
    </row>
    <row r="19" spans="1:14" x14ac:dyDescent="0.2">
      <c r="A19" s="2" t="s">
        <v>26</v>
      </c>
      <c r="B19" s="1" t="s">
        <v>22</v>
      </c>
      <c r="C19" s="1">
        <v>39.89</v>
      </c>
      <c r="D19" s="1">
        <v>37.18</v>
      </c>
      <c r="E19" s="1">
        <v>30.12</v>
      </c>
      <c r="F19" s="1">
        <v>45.66</v>
      </c>
      <c r="G19" s="1">
        <v>55.06</v>
      </c>
      <c r="H19" s="1">
        <v>53.42</v>
      </c>
      <c r="I19" s="1" t="str">
        <f t="shared" si="4"/>
        <v>P</v>
      </c>
      <c r="J19" s="1" t="str">
        <f t="shared" si="5"/>
        <v>P</v>
      </c>
      <c r="K19" s="1" t="str">
        <f t="shared" si="6"/>
        <v>A</v>
      </c>
      <c r="L19" s="1" t="str">
        <f t="shared" si="7"/>
        <v>P</v>
      </c>
      <c r="M19" s="1" t="str">
        <f t="shared" si="8"/>
        <v>P</v>
      </c>
      <c r="N19" s="1" t="str">
        <f t="shared" si="9"/>
        <v>P</v>
      </c>
    </row>
    <row r="20" spans="1:14" x14ac:dyDescent="0.2">
      <c r="A20" s="2" t="s">
        <v>27</v>
      </c>
      <c r="B20" s="1" t="s">
        <v>22</v>
      </c>
      <c r="C20" s="1">
        <v>95.59</v>
      </c>
      <c r="D20" s="1">
        <v>97.6</v>
      </c>
      <c r="E20" s="1">
        <v>96.52</v>
      </c>
      <c r="F20" s="1">
        <v>83.42</v>
      </c>
      <c r="G20" s="1">
        <v>86.79</v>
      </c>
      <c r="H20" s="1">
        <v>79.64</v>
      </c>
      <c r="I20" s="1" t="str">
        <f t="shared" si="4"/>
        <v>P</v>
      </c>
      <c r="J20" s="1" t="str">
        <f t="shared" si="5"/>
        <v>P</v>
      </c>
      <c r="K20" s="1" t="str">
        <f t="shared" si="6"/>
        <v>P</v>
      </c>
      <c r="L20" s="1" t="str">
        <f t="shared" si="7"/>
        <v>P</v>
      </c>
      <c r="M20" s="1" t="str">
        <f t="shared" si="8"/>
        <v>P</v>
      </c>
      <c r="N20" s="1" t="str">
        <f t="shared" si="9"/>
        <v>P</v>
      </c>
    </row>
    <row r="21" spans="1:14" x14ac:dyDescent="0.2">
      <c r="A21" s="2" t="s">
        <v>28</v>
      </c>
      <c r="B21" s="1" t="s">
        <v>22</v>
      </c>
      <c r="C21" s="1">
        <v>30.86</v>
      </c>
      <c r="D21" s="1">
        <v>31.87</v>
      </c>
      <c r="E21" s="1">
        <v>27.05</v>
      </c>
      <c r="F21" s="1">
        <v>37.76</v>
      </c>
      <c r="G21" s="1">
        <v>36.4</v>
      </c>
      <c r="H21" s="1">
        <v>45.65</v>
      </c>
      <c r="I21" s="1" t="str">
        <f t="shared" si="4"/>
        <v>P</v>
      </c>
      <c r="J21" s="1" t="str">
        <f t="shared" si="5"/>
        <v>P</v>
      </c>
      <c r="K21" s="1" t="str">
        <f t="shared" si="6"/>
        <v>A</v>
      </c>
      <c r="L21" s="1" t="str">
        <f t="shared" si="7"/>
        <v>P</v>
      </c>
      <c r="M21" s="1" t="str">
        <f t="shared" si="8"/>
        <v>P</v>
      </c>
      <c r="N21" s="1" t="str">
        <f t="shared" si="9"/>
        <v>P</v>
      </c>
    </row>
    <row r="22" spans="1:14" x14ac:dyDescent="0.2">
      <c r="A22" s="2" t="s">
        <v>29</v>
      </c>
      <c r="B22" s="1" t="s">
        <v>22</v>
      </c>
      <c r="C22" s="1">
        <v>284.51</v>
      </c>
      <c r="D22" s="1">
        <v>293.45</v>
      </c>
      <c r="E22" s="1">
        <v>312.31</v>
      </c>
      <c r="F22" s="1">
        <v>260.81</v>
      </c>
      <c r="G22" s="1">
        <v>271.56</v>
      </c>
      <c r="H22" s="1">
        <v>259.32</v>
      </c>
      <c r="I22" s="1" t="str">
        <f t="shared" si="4"/>
        <v>P</v>
      </c>
      <c r="J22" s="1" t="str">
        <f t="shared" si="5"/>
        <v>P</v>
      </c>
      <c r="K22" s="1" t="str">
        <f t="shared" si="6"/>
        <v>P</v>
      </c>
      <c r="L22" s="1" t="str">
        <f t="shared" si="7"/>
        <v>P</v>
      </c>
      <c r="M22" s="1" t="str">
        <f t="shared" si="8"/>
        <v>P</v>
      </c>
      <c r="N22" s="1" t="str">
        <f t="shared" si="9"/>
        <v>P</v>
      </c>
    </row>
    <row r="23" spans="1:14" x14ac:dyDescent="0.2">
      <c r="A23" s="2" t="s">
        <v>30</v>
      </c>
      <c r="B23" s="1" t="s">
        <v>22</v>
      </c>
      <c r="C23" s="1">
        <v>93.33</v>
      </c>
      <c r="D23" s="1">
        <v>63.07</v>
      </c>
      <c r="E23" s="1">
        <v>61.48</v>
      </c>
      <c r="F23" s="1">
        <v>101.86</v>
      </c>
      <c r="G23" s="1">
        <v>100.79</v>
      </c>
      <c r="H23" s="1">
        <v>149.57</v>
      </c>
      <c r="I23" s="1" t="str">
        <f t="shared" si="4"/>
        <v>P</v>
      </c>
      <c r="J23" s="1" t="str">
        <f t="shared" si="5"/>
        <v>P</v>
      </c>
      <c r="K23" s="1" t="str">
        <f t="shared" si="6"/>
        <v>P</v>
      </c>
      <c r="L23" s="1" t="str">
        <f t="shared" si="7"/>
        <v>P</v>
      </c>
      <c r="M23" s="1" t="str">
        <f t="shared" si="8"/>
        <v>P</v>
      </c>
      <c r="N23" s="1" t="str">
        <f t="shared" si="9"/>
        <v>P</v>
      </c>
    </row>
    <row r="24" spans="1:14" x14ac:dyDescent="0.2">
      <c r="A24" s="2" t="s">
        <v>31</v>
      </c>
      <c r="B24" s="1" t="s">
        <v>22</v>
      </c>
      <c r="C24" s="1">
        <v>85.81</v>
      </c>
      <c r="D24" s="1">
        <v>81.66</v>
      </c>
      <c r="E24" s="1">
        <v>73.16</v>
      </c>
      <c r="F24" s="1">
        <v>62.35</v>
      </c>
      <c r="G24" s="1">
        <v>59.73</v>
      </c>
      <c r="H24" s="1">
        <v>55.36</v>
      </c>
      <c r="I24" s="1" t="str">
        <f t="shared" si="4"/>
        <v>P</v>
      </c>
      <c r="J24" s="1" t="str">
        <f t="shared" si="5"/>
        <v>P</v>
      </c>
      <c r="K24" s="1" t="str">
        <f t="shared" si="6"/>
        <v>P</v>
      </c>
      <c r="L24" s="1" t="str">
        <f t="shared" si="7"/>
        <v>P</v>
      </c>
      <c r="M24" s="1" t="str">
        <f t="shared" si="8"/>
        <v>P</v>
      </c>
      <c r="N24" s="1" t="str">
        <f t="shared" si="9"/>
        <v>P</v>
      </c>
    </row>
    <row r="25" spans="1:14" x14ac:dyDescent="0.2">
      <c r="A25" s="2" t="s">
        <v>32</v>
      </c>
      <c r="B25" s="1" t="s">
        <v>22</v>
      </c>
      <c r="C25" s="1">
        <v>155.81</v>
      </c>
      <c r="D25" s="1">
        <v>169.96</v>
      </c>
      <c r="E25" s="1">
        <v>158.61000000000001</v>
      </c>
      <c r="F25" s="1">
        <v>126.45</v>
      </c>
      <c r="G25" s="1">
        <v>142.78</v>
      </c>
      <c r="H25" s="1">
        <v>148.6</v>
      </c>
      <c r="I25" s="1" t="str">
        <f t="shared" si="4"/>
        <v>P</v>
      </c>
      <c r="J25" s="1" t="str">
        <f t="shared" si="5"/>
        <v>P</v>
      </c>
      <c r="K25" s="1" t="str">
        <f t="shared" si="6"/>
        <v>P</v>
      </c>
      <c r="L25" s="1" t="str">
        <f t="shared" si="7"/>
        <v>P</v>
      </c>
      <c r="M25" s="1" t="str">
        <f t="shared" si="8"/>
        <v>P</v>
      </c>
      <c r="N25" s="1" t="str">
        <f t="shared" si="9"/>
        <v>P</v>
      </c>
    </row>
    <row r="26" spans="1:14" x14ac:dyDescent="0.2">
      <c r="A26" s="2" t="s">
        <v>33</v>
      </c>
      <c r="B26" s="1" t="s">
        <v>22</v>
      </c>
      <c r="C26" s="1">
        <v>436.56</v>
      </c>
      <c r="D26" s="1">
        <v>424.24</v>
      </c>
      <c r="E26" s="1">
        <v>397.15</v>
      </c>
      <c r="F26" s="1">
        <v>301.2</v>
      </c>
      <c r="G26" s="1">
        <v>340.62</v>
      </c>
      <c r="H26" s="1">
        <v>338</v>
      </c>
      <c r="I26" s="1" t="str">
        <f t="shared" si="4"/>
        <v>P</v>
      </c>
      <c r="J26" s="1" t="str">
        <f t="shared" si="5"/>
        <v>P</v>
      </c>
      <c r="K26" s="1" t="str">
        <f t="shared" si="6"/>
        <v>P</v>
      </c>
      <c r="L26" s="1" t="str">
        <f t="shared" si="7"/>
        <v>P</v>
      </c>
      <c r="M26" s="1" t="str">
        <f t="shared" si="8"/>
        <v>P</v>
      </c>
      <c r="N26" s="1" t="str">
        <f t="shared" si="9"/>
        <v>P</v>
      </c>
    </row>
    <row r="27" spans="1:14" x14ac:dyDescent="0.2">
      <c r="A27" s="2" t="s">
        <v>34</v>
      </c>
      <c r="B27" s="1" t="s">
        <v>22</v>
      </c>
      <c r="C27" s="1">
        <v>140</v>
      </c>
      <c r="D27" s="1">
        <v>165.31</v>
      </c>
      <c r="E27" s="1">
        <v>166.61</v>
      </c>
      <c r="F27" s="1">
        <v>115.92</v>
      </c>
      <c r="G27" s="1">
        <v>128.78</v>
      </c>
      <c r="H27" s="1">
        <v>116.55</v>
      </c>
      <c r="I27" s="1" t="str">
        <f t="shared" si="4"/>
        <v>P</v>
      </c>
      <c r="J27" s="1" t="str">
        <f t="shared" si="5"/>
        <v>P</v>
      </c>
      <c r="K27" s="1" t="str">
        <f t="shared" si="6"/>
        <v>P</v>
      </c>
      <c r="L27" s="1" t="str">
        <f t="shared" si="7"/>
        <v>P</v>
      </c>
      <c r="M27" s="1" t="str">
        <f t="shared" si="8"/>
        <v>P</v>
      </c>
      <c r="N27" s="1" t="str">
        <f t="shared" si="9"/>
        <v>P</v>
      </c>
    </row>
    <row r="28" spans="1:14" x14ac:dyDescent="0.2">
      <c r="A28" s="2" t="s">
        <v>35</v>
      </c>
      <c r="B28" s="1" t="s">
        <v>22</v>
      </c>
      <c r="C28" s="1">
        <v>359.03</v>
      </c>
      <c r="D28" s="1">
        <v>377.1</v>
      </c>
      <c r="E28" s="1">
        <v>398.38</v>
      </c>
      <c r="F28" s="1">
        <v>331.06</v>
      </c>
      <c r="G28" s="1">
        <v>349.02</v>
      </c>
      <c r="H28" s="1">
        <v>330.23</v>
      </c>
      <c r="I28" s="1" t="str">
        <f t="shared" si="4"/>
        <v>P</v>
      </c>
      <c r="J28" s="1" t="str">
        <f t="shared" si="5"/>
        <v>P</v>
      </c>
      <c r="K28" s="1" t="str">
        <f t="shared" si="6"/>
        <v>P</v>
      </c>
      <c r="L28" s="1" t="str">
        <f t="shared" si="7"/>
        <v>P</v>
      </c>
      <c r="M28" s="1" t="str">
        <f t="shared" si="8"/>
        <v>P</v>
      </c>
      <c r="N28" s="1" t="str">
        <f t="shared" si="9"/>
        <v>P</v>
      </c>
    </row>
    <row r="29" spans="1:14" x14ac:dyDescent="0.2">
      <c r="A29" s="2" t="s">
        <v>36</v>
      </c>
      <c r="B29" s="1" t="s">
        <v>22</v>
      </c>
      <c r="C29" s="1">
        <v>310.11</v>
      </c>
      <c r="D29" s="1">
        <v>312.04000000000002</v>
      </c>
      <c r="E29" s="1">
        <v>303.7</v>
      </c>
      <c r="F29" s="1">
        <v>345.99</v>
      </c>
      <c r="G29" s="1">
        <v>357.42</v>
      </c>
      <c r="H29" s="1">
        <v>371.02</v>
      </c>
      <c r="I29" s="1" t="str">
        <f t="shared" si="4"/>
        <v>P</v>
      </c>
      <c r="J29" s="1" t="str">
        <f t="shared" si="5"/>
        <v>P</v>
      </c>
      <c r="K29" s="1" t="str">
        <f t="shared" si="6"/>
        <v>P</v>
      </c>
      <c r="L29" s="1" t="str">
        <f t="shared" si="7"/>
        <v>P</v>
      </c>
      <c r="M29" s="1" t="str">
        <f t="shared" si="8"/>
        <v>P</v>
      </c>
      <c r="N29" s="1" t="str">
        <f t="shared" si="9"/>
        <v>P</v>
      </c>
    </row>
    <row r="30" spans="1:14" x14ac:dyDescent="0.2">
      <c r="A30" s="2" t="s">
        <v>37</v>
      </c>
      <c r="B30" s="1" t="s">
        <v>22</v>
      </c>
      <c r="C30" s="1">
        <v>146.02000000000001</v>
      </c>
      <c r="D30" s="1">
        <v>130.13</v>
      </c>
      <c r="E30" s="1">
        <v>145.69999999999999</v>
      </c>
      <c r="F30" s="1">
        <v>157.19</v>
      </c>
      <c r="G30" s="1">
        <v>157.71</v>
      </c>
      <c r="H30" s="1">
        <v>172.88</v>
      </c>
      <c r="I30" s="1" t="str">
        <f t="shared" si="4"/>
        <v>P</v>
      </c>
      <c r="J30" s="1" t="str">
        <f t="shared" si="5"/>
        <v>P</v>
      </c>
      <c r="K30" s="1" t="str">
        <f t="shared" si="6"/>
        <v>P</v>
      </c>
      <c r="L30" s="1" t="str">
        <f t="shared" si="7"/>
        <v>P</v>
      </c>
      <c r="M30" s="1" t="str">
        <f t="shared" si="8"/>
        <v>P</v>
      </c>
      <c r="N30" s="1" t="str">
        <f t="shared" si="9"/>
        <v>P</v>
      </c>
    </row>
    <row r="31" spans="1:14" x14ac:dyDescent="0.2">
      <c r="A31" s="2" t="s">
        <v>38</v>
      </c>
      <c r="B31" s="1" t="s">
        <v>22</v>
      </c>
      <c r="C31" s="1">
        <v>337.95</v>
      </c>
      <c r="D31" s="1">
        <v>329.3</v>
      </c>
      <c r="E31" s="1">
        <v>349.2</v>
      </c>
      <c r="F31" s="1">
        <v>292.42</v>
      </c>
      <c r="G31" s="1">
        <v>310.76</v>
      </c>
      <c r="H31" s="1">
        <v>309.83</v>
      </c>
      <c r="I31" s="1" t="str">
        <f t="shared" si="4"/>
        <v>P</v>
      </c>
      <c r="J31" s="1" t="str">
        <f t="shared" si="5"/>
        <v>P</v>
      </c>
      <c r="K31" s="1" t="str">
        <f t="shared" si="6"/>
        <v>P</v>
      </c>
      <c r="L31" s="1" t="str">
        <f t="shared" si="7"/>
        <v>P</v>
      </c>
      <c r="M31" s="1" t="str">
        <f t="shared" si="8"/>
        <v>P</v>
      </c>
      <c r="N31" s="1" t="str">
        <f t="shared" si="9"/>
        <v>P</v>
      </c>
    </row>
    <row r="32" spans="1:14" x14ac:dyDescent="0.2">
      <c r="A32" s="2" t="s">
        <v>39</v>
      </c>
      <c r="B32" s="1" t="s">
        <v>22</v>
      </c>
      <c r="C32" s="1">
        <v>161.07</v>
      </c>
      <c r="D32" s="1">
        <v>169.3</v>
      </c>
      <c r="E32" s="1">
        <v>157.38</v>
      </c>
      <c r="F32" s="1">
        <v>181.78</v>
      </c>
      <c r="G32" s="1">
        <v>186.64</v>
      </c>
      <c r="H32" s="1">
        <v>199.11</v>
      </c>
      <c r="I32" s="1" t="str">
        <f t="shared" si="4"/>
        <v>P</v>
      </c>
      <c r="J32" s="1" t="str">
        <f t="shared" si="5"/>
        <v>P</v>
      </c>
      <c r="K32" s="1" t="str">
        <f t="shared" si="6"/>
        <v>P</v>
      </c>
      <c r="L32" s="1" t="str">
        <f t="shared" si="7"/>
        <v>P</v>
      </c>
      <c r="M32" s="1" t="str">
        <f t="shared" si="8"/>
        <v>P</v>
      </c>
      <c r="N32" s="1" t="str">
        <f t="shared" si="9"/>
        <v>P</v>
      </c>
    </row>
    <row r="33" spans="1:14" x14ac:dyDescent="0.2">
      <c r="A33" s="2" t="s">
        <v>40</v>
      </c>
      <c r="B33" s="1" t="s">
        <v>22</v>
      </c>
      <c r="C33" s="1">
        <v>628.49</v>
      </c>
      <c r="D33" s="1">
        <v>620.76</v>
      </c>
      <c r="E33" s="1">
        <v>665.2</v>
      </c>
      <c r="F33" s="1">
        <v>473.32</v>
      </c>
      <c r="G33" s="1">
        <v>512.33000000000004</v>
      </c>
      <c r="H33" s="1">
        <v>506.02</v>
      </c>
      <c r="I33" s="1" t="str">
        <f t="shared" si="4"/>
        <v>P</v>
      </c>
      <c r="J33" s="1" t="str">
        <f t="shared" si="5"/>
        <v>P</v>
      </c>
      <c r="K33" s="1" t="str">
        <f t="shared" si="6"/>
        <v>P</v>
      </c>
      <c r="L33" s="1" t="str">
        <f t="shared" si="7"/>
        <v>P</v>
      </c>
      <c r="M33" s="1" t="str">
        <f t="shared" si="8"/>
        <v>P</v>
      </c>
      <c r="N33" s="1" t="str">
        <f t="shared" si="9"/>
        <v>P</v>
      </c>
    </row>
    <row r="34" spans="1:14" x14ac:dyDescent="0.2">
      <c r="A34" s="2" t="s">
        <v>41</v>
      </c>
      <c r="B34" s="1" t="s">
        <v>22</v>
      </c>
      <c r="C34" s="1">
        <v>153.55000000000001</v>
      </c>
      <c r="D34" s="1">
        <v>125.48</v>
      </c>
      <c r="E34" s="1">
        <v>141.4</v>
      </c>
      <c r="F34" s="1">
        <v>177.39</v>
      </c>
      <c r="G34" s="1">
        <v>199.71</v>
      </c>
      <c r="H34" s="1">
        <v>184.54</v>
      </c>
      <c r="I34" s="1" t="str">
        <f t="shared" si="4"/>
        <v>P</v>
      </c>
      <c r="J34" s="1" t="str">
        <f t="shared" si="5"/>
        <v>P</v>
      </c>
      <c r="K34" s="1" t="str">
        <f t="shared" si="6"/>
        <v>P</v>
      </c>
      <c r="L34" s="1" t="str">
        <f t="shared" si="7"/>
        <v>P</v>
      </c>
      <c r="M34" s="1" t="str">
        <f t="shared" si="8"/>
        <v>P</v>
      </c>
      <c r="N34" s="1" t="str">
        <f t="shared" si="9"/>
        <v>P</v>
      </c>
    </row>
    <row r="35" spans="1:14" x14ac:dyDescent="0.2">
      <c r="A35" s="2" t="s">
        <v>42</v>
      </c>
      <c r="B35" s="1" t="s">
        <v>22</v>
      </c>
      <c r="C35" s="1">
        <v>339.46</v>
      </c>
      <c r="D35" s="1">
        <v>355.86</v>
      </c>
      <c r="E35" s="1">
        <v>368.87</v>
      </c>
      <c r="F35" s="1">
        <v>306.47000000000003</v>
      </c>
      <c r="G35" s="1">
        <v>335.02</v>
      </c>
      <c r="H35" s="1">
        <v>310.8</v>
      </c>
      <c r="I35" s="1" t="str">
        <f t="shared" si="4"/>
        <v>P</v>
      </c>
      <c r="J35" s="1" t="str">
        <f t="shared" si="5"/>
        <v>P</v>
      </c>
      <c r="K35" s="1" t="str">
        <f t="shared" si="6"/>
        <v>P</v>
      </c>
      <c r="L35" s="1" t="str">
        <f t="shared" si="7"/>
        <v>P</v>
      </c>
      <c r="M35" s="1" t="str">
        <f t="shared" si="8"/>
        <v>P</v>
      </c>
      <c r="N35" s="1" t="str">
        <f t="shared" si="9"/>
        <v>P</v>
      </c>
    </row>
    <row r="36" spans="1:14" x14ac:dyDescent="0.2">
      <c r="A36" s="2" t="s">
        <v>43</v>
      </c>
      <c r="B36" s="1" t="s">
        <v>22</v>
      </c>
      <c r="C36" s="1">
        <v>54.95</v>
      </c>
      <c r="D36" s="1">
        <v>43.82</v>
      </c>
      <c r="E36" s="1">
        <v>52.87</v>
      </c>
      <c r="F36" s="1">
        <v>57.08</v>
      </c>
      <c r="G36" s="1">
        <v>66.260000000000005</v>
      </c>
      <c r="H36" s="1">
        <v>81.59</v>
      </c>
      <c r="I36" s="1" t="str">
        <f t="shared" si="4"/>
        <v>P</v>
      </c>
      <c r="J36" s="1" t="str">
        <f t="shared" si="5"/>
        <v>P</v>
      </c>
      <c r="K36" s="1" t="str">
        <f t="shared" si="6"/>
        <v>P</v>
      </c>
      <c r="L36" s="1" t="str">
        <f t="shared" si="7"/>
        <v>P</v>
      </c>
      <c r="M36" s="1" t="str">
        <f t="shared" si="8"/>
        <v>P</v>
      </c>
      <c r="N36" s="1" t="str">
        <f t="shared" si="9"/>
        <v>P</v>
      </c>
    </row>
    <row r="37" spans="1:14" x14ac:dyDescent="0.2">
      <c r="A37" s="2" t="s">
        <v>44</v>
      </c>
      <c r="B37" s="1" t="s">
        <v>22</v>
      </c>
      <c r="C37" s="1">
        <v>989.03</v>
      </c>
      <c r="D37" s="1">
        <v>959.36</v>
      </c>
      <c r="E37" s="1">
        <v>976.89</v>
      </c>
      <c r="F37" s="1">
        <v>871.12</v>
      </c>
      <c r="G37" s="1">
        <v>955.61</v>
      </c>
      <c r="H37" s="1">
        <v>946</v>
      </c>
      <c r="I37" s="1" t="str">
        <f t="shared" si="4"/>
        <v>P</v>
      </c>
      <c r="J37" s="1" t="str">
        <f t="shared" si="5"/>
        <v>P</v>
      </c>
      <c r="K37" s="1" t="str">
        <f t="shared" si="6"/>
        <v>P</v>
      </c>
      <c r="L37" s="1" t="str">
        <f t="shared" si="7"/>
        <v>P</v>
      </c>
      <c r="M37" s="1" t="str">
        <f t="shared" si="8"/>
        <v>P</v>
      </c>
      <c r="N37" s="1" t="str">
        <f t="shared" si="9"/>
        <v>P</v>
      </c>
    </row>
    <row r="38" spans="1:14" x14ac:dyDescent="0.2">
      <c r="A38" s="2" t="s">
        <v>45</v>
      </c>
      <c r="B38" s="1" t="s">
        <v>22</v>
      </c>
      <c r="C38" s="1">
        <v>239.35</v>
      </c>
      <c r="D38" s="1">
        <v>227.06</v>
      </c>
      <c r="E38" s="1">
        <v>349.2</v>
      </c>
      <c r="F38" s="1">
        <v>1017.77</v>
      </c>
      <c r="G38" s="1">
        <v>582.32000000000005</v>
      </c>
      <c r="H38" s="1">
        <v>515.74</v>
      </c>
      <c r="I38" s="1" t="str">
        <f t="shared" si="4"/>
        <v>P</v>
      </c>
      <c r="J38" s="1" t="str">
        <f t="shared" si="5"/>
        <v>P</v>
      </c>
      <c r="K38" s="1" t="str">
        <f t="shared" si="6"/>
        <v>P</v>
      </c>
      <c r="L38" s="1" t="str">
        <f t="shared" si="7"/>
        <v>P</v>
      </c>
      <c r="M38" s="1" t="str">
        <f t="shared" si="8"/>
        <v>P</v>
      </c>
      <c r="N38" s="1" t="str">
        <f t="shared" si="9"/>
        <v>P</v>
      </c>
    </row>
    <row r="39" spans="1:14" x14ac:dyDescent="0.2">
      <c r="A39" s="2" t="s">
        <v>46</v>
      </c>
      <c r="B39" s="1" t="s">
        <v>22</v>
      </c>
      <c r="C39" s="1">
        <v>245.37</v>
      </c>
      <c r="D39" s="1">
        <v>256.27</v>
      </c>
      <c r="E39" s="1">
        <v>243.45</v>
      </c>
      <c r="F39" s="1">
        <v>190.56</v>
      </c>
      <c r="G39" s="1">
        <v>208.11</v>
      </c>
      <c r="H39" s="1">
        <v>234.07</v>
      </c>
      <c r="I39" s="1" t="str">
        <f t="shared" si="4"/>
        <v>P</v>
      </c>
      <c r="J39" s="1" t="str">
        <f t="shared" si="5"/>
        <v>P</v>
      </c>
      <c r="K39" s="1" t="str">
        <f t="shared" si="6"/>
        <v>P</v>
      </c>
      <c r="L39" s="1" t="str">
        <f t="shared" si="7"/>
        <v>P</v>
      </c>
      <c r="M39" s="1" t="str">
        <f t="shared" si="8"/>
        <v>P</v>
      </c>
      <c r="N39" s="1" t="str">
        <f t="shared" si="9"/>
        <v>P</v>
      </c>
    </row>
    <row r="40" spans="1:14" x14ac:dyDescent="0.2">
      <c r="A40" s="2" t="s">
        <v>47</v>
      </c>
      <c r="B40" s="1" t="s">
        <v>22</v>
      </c>
      <c r="C40" s="1">
        <v>182.9</v>
      </c>
      <c r="D40" s="1">
        <v>168.63</v>
      </c>
      <c r="E40" s="1">
        <v>168.45</v>
      </c>
      <c r="F40" s="1">
        <v>175.63</v>
      </c>
      <c r="G40" s="1">
        <v>198.77</v>
      </c>
      <c r="H40" s="1">
        <v>205.91</v>
      </c>
      <c r="I40" s="1" t="str">
        <f t="shared" si="4"/>
        <v>P</v>
      </c>
      <c r="J40" s="1" t="str">
        <f t="shared" si="5"/>
        <v>P</v>
      </c>
      <c r="K40" s="1" t="str">
        <f t="shared" si="6"/>
        <v>P</v>
      </c>
      <c r="L40" s="1" t="str">
        <f t="shared" si="7"/>
        <v>P</v>
      </c>
      <c r="M40" s="1" t="str">
        <f t="shared" si="8"/>
        <v>P</v>
      </c>
      <c r="N40" s="1" t="str">
        <f t="shared" si="9"/>
        <v>P</v>
      </c>
    </row>
    <row r="41" spans="1:14" x14ac:dyDescent="0.2">
      <c r="A41" s="2" t="s">
        <v>48</v>
      </c>
      <c r="B41" s="1" t="s">
        <v>22</v>
      </c>
      <c r="C41" s="1">
        <v>234.84</v>
      </c>
      <c r="D41" s="1">
        <v>203.16</v>
      </c>
      <c r="E41" s="1">
        <v>220.09</v>
      </c>
      <c r="F41" s="1">
        <v>396.92</v>
      </c>
      <c r="G41" s="1">
        <v>358.35</v>
      </c>
      <c r="H41" s="1">
        <v>354.51</v>
      </c>
      <c r="I41" s="1" t="str">
        <f t="shared" si="4"/>
        <v>P</v>
      </c>
      <c r="J41" s="1" t="str">
        <f t="shared" si="5"/>
        <v>P</v>
      </c>
      <c r="K41" s="1" t="str">
        <f t="shared" si="6"/>
        <v>P</v>
      </c>
      <c r="L41" s="1" t="str">
        <f t="shared" si="7"/>
        <v>P</v>
      </c>
      <c r="M41" s="1" t="str">
        <f t="shared" si="8"/>
        <v>P</v>
      </c>
      <c r="N41" s="1" t="str">
        <f t="shared" si="9"/>
        <v>P</v>
      </c>
    </row>
    <row r="42" spans="1:14" x14ac:dyDescent="0.2">
      <c r="A42" s="2" t="s">
        <v>49</v>
      </c>
      <c r="B42" s="1" t="s">
        <v>22</v>
      </c>
      <c r="C42" s="1">
        <v>155.05000000000001</v>
      </c>
      <c r="D42" s="1">
        <v>147.38999999999999</v>
      </c>
      <c r="E42" s="1">
        <v>150.01</v>
      </c>
      <c r="F42" s="1">
        <v>123.82</v>
      </c>
      <c r="G42" s="1">
        <v>119.45</v>
      </c>
      <c r="H42" s="1">
        <v>136.94999999999999</v>
      </c>
      <c r="I42" s="1" t="str">
        <f t="shared" si="4"/>
        <v>P</v>
      </c>
      <c r="J42" s="1" t="str">
        <f t="shared" si="5"/>
        <v>P</v>
      </c>
      <c r="K42" s="1" t="str">
        <f t="shared" si="6"/>
        <v>P</v>
      </c>
      <c r="L42" s="1" t="str">
        <f t="shared" si="7"/>
        <v>P</v>
      </c>
      <c r="M42" s="1" t="str">
        <f t="shared" si="8"/>
        <v>P</v>
      </c>
      <c r="N42" s="1" t="str">
        <f t="shared" si="9"/>
        <v>P</v>
      </c>
    </row>
    <row r="43" spans="1:14" x14ac:dyDescent="0.2">
      <c r="A43" s="2" t="s">
        <v>50</v>
      </c>
      <c r="B43" s="1" t="s">
        <v>22</v>
      </c>
      <c r="C43" s="1">
        <v>757.95</v>
      </c>
      <c r="D43" s="1">
        <v>712.38</v>
      </c>
      <c r="E43" s="1">
        <v>711.3</v>
      </c>
      <c r="F43" s="1">
        <v>595.38</v>
      </c>
      <c r="G43" s="1">
        <v>612.19000000000005</v>
      </c>
      <c r="H43" s="1">
        <v>540.99</v>
      </c>
      <c r="I43" s="1" t="str">
        <f t="shared" si="4"/>
        <v>P</v>
      </c>
      <c r="J43" s="1" t="str">
        <f t="shared" si="5"/>
        <v>P</v>
      </c>
      <c r="K43" s="1" t="str">
        <f t="shared" si="6"/>
        <v>P</v>
      </c>
      <c r="L43" s="1" t="str">
        <f t="shared" si="7"/>
        <v>P</v>
      </c>
      <c r="M43" s="1" t="str">
        <f t="shared" si="8"/>
        <v>P</v>
      </c>
      <c r="N43" s="1" t="str">
        <f t="shared" si="9"/>
        <v>P</v>
      </c>
    </row>
    <row r="44" spans="1:14" x14ac:dyDescent="0.2">
      <c r="A44" s="2" t="s">
        <v>51</v>
      </c>
      <c r="B44" s="1" t="s">
        <v>22</v>
      </c>
      <c r="C44" s="1">
        <v>450.1</v>
      </c>
      <c r="D44" s="1">
        <v>424.24</v>
      </c>
      <c r="E44" s="1">
        <v>409.45</v>
      </c>
      <c r="F44" s="1">
        <v>377.6</v>
      </c>
      <c r="G44" s="1">
        <v>432.08</v>
      </c>
      <c r="H44" s="1">
        <v>417.64</v>
      </c>
      <c r="I44" s="1" t="str">
        <f t="shared" si="4"/>
        <v>P</v>
      </c>
      <c r="J44" s="1" t="str">
        <f t="shared" si="5"/>
        <v>P</v>
      </c>
      <c r="K44" s="1" t="str">
        <f t="shared" si="6"/>
        <v>P</v>
      </c>
      <c r="L44" s="1" t="str">
        <f t="shared" si="7"/>
        <v>P</v>
      </c>
      <c r="M44" s="1" t="str">
        <f t="shared" si="8"/>
        <v>P</v>
      </c>
      <c r="N44" s="1" t="str">
        <f t="shared" si="9"/>
        <v>P</v>
      </c>
    </row>
  </sheetData>
  <conditionalFormatting sqref="I15:N44">
    <cfRule type="cellIs" dxfId="0" priority="1" operator="equal">
      <formula>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FA82-6D1D-48BB-B53F-C71AF89B43E8}">
  <dimension ref="A1:H40"/>
  <sheetViews>
    <sheetView workbookViewId="0">
      <selection activeCell="G9" sqref="G9"/>
    </sheetView>
  </sheetViews>
  <sheetFormatPr baseColWidth="10" defaultColWidth="8.83203125" defaultRowHeight="15" x14ac:dyDescent="0.2"/>
  <cols>
    <col min="2" max="2" width="15.83203125" bestFit="1" customWidth="1"/>
    <col min="3" max="5" width="9" bestFit="1" customWidth="1"/>
    <col min="6" max="8" width="11.664062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52</v>
      </c>
      <c r="G1" s="2" t="s">
        <v>53</v>
      </c>
      <c r="H1" s="2" t="s">
        <v>54</v>
      </c>
    </row>
    <row r="2" spans="1:8" x14ac:dyDescent="0.2">
      <c r="A2" s="2" t="s">
        <v>14</v>
      </c>
      <c r="B2" s="1" t="s">
        <v>15</v>
      </c>
      <c r="C2" s="1">
        <v>25454</v>
      </c>
      <c r="D2" s="1">
        <v>23504</v>
      </c>
      <c r="E2" s="1">
        <v>28733</v>
      </c>
      <c r="F2" s="1">
        <v>21084</v>
      </c>
      <c r="G2" s="1">
        <v>21968</v>
      </c>
      <c r="H2" s="1">
        <v>20052</v>
      </c>
    </row>
    <row r="3" spans="1:8" x14ac:dyDescent="0.2">
      <c r="A3" s="2" t="s">
        <v>16</v>
      </c>
      <c r="B3" s="1" t="s">
        <v>15</v>
      </c>
      <c r="C3" s="1">
        <v>10375</v>
      </c>
      <c r="D3" s="1">
        <v>10119</v>
      </c>
      <c r="E3" s="1">
        <v>11882</v>
      </c>
      <c r="F3" s="1">
        <v>8223</v>
      </c>
      <c r="G3" s="1">
        <v>9299</v>
      </c>
      <c r="H3" s="1">
        <v>8700</v>
      </c>
    </row>
    <row r="4" spans="1:8" x14ac:dyDescent="0.2">
      <c r="A4" s="2" t="s">
        <v>17</v>
      </c>
      <c r="B4" s="1" t="s">
        <v>15</v>
      </c>
      <c r="C4" s="1">
        <v>3198</v>
      </c>
      <c r="D4" s="1">
        <v>2910</v>
      </c>
      <c r="E4" s="1">
        <v>3342</v>
      </c>
      <c r="F4" s="1">
        <v>2493</v>
      </c>
      <c r="G4" s="1">
        <v>2742</v>
      </c>
      <c r="H4" s="1">
        <v>2652</v>
      </c>
    </row>
    <row r="5" spans="1:8" x14ac:dyDescent="0.2">
      <c r="A5" s="2" t="s">
        <v>18</v>
      </c>
      <c r="B5" s="1" t="s">
        <v>15</v>
      </c>
      <c r="C5" s="1">
        <v>620</v>
      </c>
      <c r="D5" s="1">
        <v>549</v>
      </c>
      <c r="E5" s="1">
        <v>632</v>
      </c>
      <c r="F5" s="1">
        <v>474</v>
      </c>
      <c r="G5" s="1">
        <v>451</v>
      </c>
      <c r="H5" s="1">
        <v>522</v>
      </c>
    </row>
    <row r="6" spans="1:8" x14ac:dyDescent="0.2">
      <c r="A6" s="2" t="s">
        <v>19</v>
      </c>
      <c r="B6" s="1" t="s">
        <v>15</v>
      </c>
      <c r="C6" s="1">
        <v>112</v>
      </c>
      <c r="D6" s="1">
        <v>107</v>
      </c>
      <c r="E6" s="1">
        <v>137</v>
      </c>
      <c r="F6" s="1">
        <v>105</v>
      </c>
      <c r="G6" s="1">
        <v>83</v>
      </c>
      <c r="H6" s="1">
        <v>105</v>
      </c>
    </row>
    <row r="7" spans="1:8" x14ac:dyDescent="0.2">
      <c r="A7" s="2" t="s">
        <v>20</v>
      </c>
      <c r="B7" s="1" t="s">
        <v>15</v>
      </c>
      <c r="C7" s="1">
        <v>79</v>
      </c>
      <c r="D7" s="1">
        <v>63</v>
      </c>
      <c r="E7" s="1">
        <v>83</v>
      </c>
      <c r="F7" s="1">
        <v>48</v>
      </c>
      <c r="G7" s="1">
        <v>57</v>
      </c>
      <c r="H7" s="1">
        <v>59</v>
      </c>
    </row>
    <row r="8" spans="1:8" x14ac:dyDescent="0.2">
      <c r="B8" s="2" t="s">
        <v>58</v>
      </c>
      <c r="C8" s="1">
        <f>GEOMEAN(C2:C7)</f>
        <v>1291.1496088371409</v>
      </c>
      <c r="D8" s="1">
        <f t="shared" ref="D8:H8" si="0">GEOMEAN(D2:D7)</f>
        <v>1169.7099184609467</v>
      </c>
      <c r="E8" s="1">
        <f t="shared" si="0"/>
        <v>1420.034134668248</v>
      </c>
      <c r="F8" s="1">
        <f t="shared" si="0"/>
        <v>1005.3541517354616</v>
      </c>
      <c r="G8" s="1">
        <f t="shared" si="0"/>
        <v>1030.1582652032412</v>
      </c>
      <c r="H8" s="1">
        <f t="shared" si="0"/>
        <v>1069.4497427275955</v>
      </c>
    </row>
    <row r="10" spans="1:8" x14ac:dyDescent="0.2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52</v>
      </c>
      <c r="G10" s="2" t="s">
        <v>53</v>
      </c>
      <c r="H10" s="2" t="s">
        <v>54</v>
      </c>
    </row>
    <row r="11" spans="1:8" x14ac:dyDescent="0.2">
      <c r="A11" s="2" t="s">
        <v>21</v>
      </c>
      <c r="B11" s="1" t="s">
        <v>22</v>
      </c>
      <c r="C11" s="1">
        <v>42.9</v>
      </c>
      <c r="D11" s="1">
        <f>'background flag'!D15*$C$8/norm!D$8</f>
        <v>34.43919484646463</v>
      </c>
      <c r="E11" s="1">
        <f>'background flag'!E15*$C$8/norm!E$8</f>
        <v>30.186715915394235</v>
      </c>
      <c r="F11" s="1">
        <f>'background flag'!F15*$C$8/norm!F$8</f>
        <v>55.262285009075264</v>
      </c>
      <c r="G11" s="1">
        <f>'background flag'!G15*$C$8/norm!G$8</f>
        <v>70.175107107963697</v>
      </c>
      <c r="H11" s="1">
        <f>'background flag'!H15*$C$8/norm!H$8</f>
        <v>83.255597217987656</v>
      </c>
    </row>
    <row r="12" spans="1:8" x14ac:dyDescent="0.2">
      <c r="A12" s="2" t="s">
        <v>23</v>
      </c>
      <c r="B12" s="1" t="s">
        <v>22</v>
      </c>
      <c r="C12" s="1">
        <v>32.369999999999997</v>
      </c>
      <c r="D12" s="1">
        <f>'background flag'!D16*$C$8/norm!D$8</f>
        <v>44.704724079545429</v>
      </c>
      <c r="E12" s="1">
        <f>'background flag'!E16*$C$8/norm!E$8</f>
        <v>34.096441169496494</v>
      </c>
      <c r="F12" s="1">
        <f>'background flag'!F16*$C$8/norm!F$8</f>
        <v>63.160566505840599</v>
      </c>
      <c r="G12" s="1">
        <f>'background flag'!G16*$C$8/norm!G$8</f>
        <v>76.028254994982632</v>
      </c>
      <c r="H12" s="1">
        <f>'background flag'!H16*$C$8/norm!H$8</f>
        <v>71.532687574909659</v>
      </c>
    </row>
    <row r="13" spans="1:8" x14ac:dyDescent="0.2">
      <c r="A13" s="2" t="s">
        <v>24</v>
      </c>
      <c r="B13" s="1" t="s">
        <v>22</v>
      </c>
      <c r="C13" s="1">
        <v>76.02</v>
      </c>
      <c r="D13" s="1">
        <f>'background flag'!D17*$C$8/norm!D$8</f>
        <v>73.282632880025218</v>
      </c>
      <c r="E13" s="1">
        <f>'background flag'!E17*$C$8/norm!E$8</f>
        <v>62.046430544171749</v>
      </c>
      <c r="F13" s="1">
        <f>'background flag'!F17*$C$8/norm!F$8</f>
        <v>125.17812967312493</v>
      </c>
      <c r="G13" s="1">
        <f>'background flag'!G17*$C$8/norm!G$8</f>
        <v>147.36897827744903</v>
      </c>
      <c r="H13" s="1">
        <f>'background flag'!H17*$C$8/norm!H$8</f>
        <v>186.44376273743964</v>
      </c>
    </row>
    <row r="14" spans="1:8" x14ac:dyDescent="0.2">
      <c r="A14" s="2" t="s">
        <v>25</v>
      </c>
      <c r="B14" s="1" t="s">
        <v>22</v>
      </c>
      <c r="C14" s="1">
        <v>58.71</v>
      </c>
      <c r="D14" s="1">
        <f>'background flag'!D18*$C$8/norm!D$8</f>
        <v>76.947316434200289</v>
      </c>
      <c r="E14" s="1">
        <f>'background flag'!E18*$C$8/norm!E$8</f>
        <v>55.336250922014848</v>
      </c>
      <c r="F14" s="1">
        <f>'background flag'!F18*$C$8/norm!F$8</f>
        <v>89.090046736684897</v>
      </c>
      <c r="G14" s="1">
        <f>'background flag'!G18*$C$8/norm!G$8</f>
        <v>105.26892741557189</v>
      </c>
      <c r="H14" s="1">
        <f>'background flag'!H18*$C$8/norm!H$8</f>
        <v>109.05565685471036</v>
      </c>
    </row>
    <row r="15" spans="1:8" x14ac:dyDescent="0.2">
      <c r="A15" s="2" t="s">
        <v>26</v>
      </c>
      <c r="B15" s="1" t="s">
        <v>22</v>
      </c>
      <c r="C15" s="1">
        <v>39.89</v>
      </c>
      <c r="D15" s="1">
        <f>'background flag'!D19*$C$8/norm!D$8</f>
        <v>41.040040525370351</v>
      </c>
      <c r="E15" s="1">
        <f>'background flag'!E19*$C$8/norm!E$8</f>
        <v>27.38626154733959</v>
      </c>
      <c r="F15" s="1">
        <f>'background flag'!F19*$C$8/norm!F$8</f>
        <v>58.639924088179782</v>
      </c>
      <c r="G15" s="1">
        <f>'background flag'!G19*$C$8/norm!G$8</f>
        <v>69.009490933460995</v>
      </c>
      <c r="H15" s="1">
        <f>'background flag'!H19*$C$8/norm!H$8</f>
        <v>64.494112578087325</v>
      </c>
    </row>
    <row r="16" spans="1:8" x14ac:dyDescent="0.2">
      <c r="A16" s="2" t="s">
        <v>27</v>
      </c>
      <c r="B16" s="1" t="s">
        <v>22</v>
      </c>
      <c r="C16" s="1">
        <v>95.59</v>
      </c>
      <c r="D16" s="1">
        <f>'background flag'!D20*$C$8/norm!D$8</f>
        <v>107.73286592996628</v>
      </c>
      <c r="E16" s="1">
        <f>'background flag'!E20*$C$8/norm!E$8</f>
        <v>87.759693378128048</v>
      </c>
      <c r="F16" s="1">
        <f>'background flag'!F20*$C$8/norm!F$8</f>
        <v>107.1340882049049</v>
      </c>
      <c r="G16" s="1">
        <f>'background flag'!G20*$C$8/norm!G$8</f>
        <v>108.77830944633273</v>
      </c>
      <c r="H16" s="1">
        <f>'background flag'!H20*$C$8/norm!H$8</f>
        <v>96.149590522629623</v>
      </c>
    </row>
    <row r="17" spans="1:8" x14ac:dyDescent="0.2">
      <c r="A17" s="2" t="s">
        <v>28</v>
      </c>
      <c r="B17" s="1" t="s">
        <v>22</v>
      </c>
      <c r="C17" s="1">
        <v>30.86</v>
      </c>
      <c r="D17" s="1">
        <f>'background flag'!D21*$C$8/norm!D$8</f>
        <v>35.17875447938551</v>
      </c>
      <c r="E17" s="1">
        <f>'background flag'!E21*$C$8/norm!E$8</f>
        <v>24.594899563596808</v>
      </c>
      <c r="F17" s="1">
        <f>'background flag'!F21*$C$8/norm!F$8</f>
        <v>48.494164116725109</v>
      </c>
      <c r="G17" s="1">
        <f>'background flag'!G21*$C$8/norm!G$8</f>
        <v>45.621966399890674</v>
      </c>
      <c r="H17" s="1">
        <f>'background flag'!H21*$C$8/norm!H$8</f>
        <v>55.113370258137145</v>
      </c>
    </row>
    <row r="18" spans="1:8" x14ac:dyDescent="0.2">
      <c r="A18" s="2" t="s">
        <v>29</v>
      </c>
      <c r="B18" s="1" t="s">
        <v>22</v>
      </c>
      <c r="C18" s="1">
        <v>284.51</v>
      </c>
      <c r="D18" s="1">
        <f>'background flag'!D22*$C$8/norm!D$8</f>
        <v>323.91608101586684</v>
      </c>
      <c r="E18" s="1">
        <f>'background flag'!E22*$C$8/norm!E$8</f>
        <v>283.9642544438787</v>
      </c>
      <c r="F18" s="1">
        <f>'background flag'!F22*$C$8/norm!F$8</f>
        <v>334.95134913355605</v>
      </c>
      <c r="G18" s="1">
        <f>'background flag'!G22*$C$8/norm!G$8</f>
        <v>340.35992295478877</v>
      </c>
      <c r="H18" s="1">
        <f>'background flag'!H22*$C$8/norm!H$8</f>
        <v>313.07774754304762</v>
      </c>
    </row>
    <row r="19" spans="1:8" x14ac:dyDescent="0.2">
      <c r="A19" s="2" t="s">
        <v>30</v>
      </c>
      <c r="B19" s="1" t="s">
        <v>22</v>
      </c>
      <c r="C19" s="1">
        <v>93.33</v>
      </c>
      <c r="D19" s="1">
        <f>'background flag'!D23*$C$8/norm!D$8</f>
        <v>69.617949325850134</v>
      </c>
      <c r="E19" s="1">
        <f>'background flag'!E23*$C$8/norm!E$8</f>
        <v>55.899978749350524</v>
      </c>
      <c r="F19" s="1">
        <f>'background flag'!F23*$C$8/norm!F$8</f>
        <v>130.81608996105984</v>
      </c>
      <c r="G19" s="1">
        <f>'background flag'!G23*$C$8/norm!G$8</f>
        <v>126.32521960013683</v>
      </c>
      <c r="H19" s="1">
        <f>'background flag'!H23*$C$8/norm!H$8</f>
        <v>180.57627140218122</v>
      </c>
    </row>
    <row r="20" spans="1:8" x14ac:dyDescent="0.2">
      <c r="A20" s="2" t="s">
        <v>31</v>
      </c>
      <c r="B20" s="1" t="s">
        <v>22</v>
      </c>
      <c r="C20" s="1">
        <v>85.81</v>
      </c>
      <c r="D20" s="1">
        <f>'background flag'!D24*$C$8/norm!D$8</f>
        <v>90.137969588535299</v>
      </c>
      <c r="E20" s="1">
        <f>'background flag'!E24*$C$8/norm!E$8</f>
        <v>66.519883625609694</v>
      </c>
      <c r="F20" s="1">
        <f>'background flag'!F24*$C$8/norm!F$8</f>
        <v>80.074447369645412</v>
      </c>
      <c r="G20" s="1">
        <f>'background flag'!G24*$C$8/norm!G$8</f>
        <v>74.862638820479944</v>
      </c>
      <c r="H20" s="1">
        <f>'background flag'!H24*$C$8/norm!H$8</f>
        <v>66.836279901215164</v>
      </c>
    </row>
    <row r="21" spans="1:8" x14ac:dyDescent="0.2">
      <c r="A21" s="2" t="s">
        <v>32</v>
      </c>
      <c r="B21" s="1" t="s">
        <v>22</v>
      </c>
      <c r="C21" s="1">
        <v>155.81</v>
      </c>
      <c r="D21" s="1">
        <f>'background flag'!D25*$C$8/norm!D$8</f>
        <v>187.60530628542077</v>
      </c>
      <c r="E21" s="1">
        <f>'background flag'!E25*$C$8/norm!E$8</f>
        <v>144.2143075705024</v>
      </c>
      <c r="F21" s="1">
        <f>'background flag'!F25*$C$8/norm!F$8</f>
        <v>162.39637321398016</v>
      </c>
      <c r="G21" s="1">
        <f>'background flag'!G25*$C$8/norm!G$8</f>
        <v>178.95341655429644</v>
      </c>
      <c r="H21" s="1">
        <f>'background flag'!H25*$C$8/norm!H$8</f>
        <v>179.40518774061729</v>
      </c>
    </row>
    <row r="22" spans="1:8" x14ac:dyDescent="0.2">
      <c r="A22" s="2" t="s">
        <v>33</v>
      </c>
      <c r="B22" s="1" t="s">
        <v>22</v>
      </c>
      <c r="C22" s="1">
        <v>436.56</v>
      </c>
      <c r="D22" s="1">
        <f>'background flag'!D26*$C$8/norm!D$8</f>
        <v>468.28474428410749</v>
      </c>
      <c r="E22" s="1">
        <f>'background flag'!E26*$C$8/norm!E$8</f>
        <v>361.10404294574755</v>
      </c>
      <c r="F22" s="1">
        <f>'background flag'!F26*$C$8/norm!F$8</f>
        <v>386.82315232938572</v>
      </c>
      <c r="G22" s="1">
        <f>'background flag'!G26*$C$8/norm!G$8</f>
        <v>426.91632404205382</v>
      </c>
      <c r="H22" s="1">
        <f>'background flag'!H26*$C$8/norm!H$8</f>
        <v>408.06832743155212</v>
      </c>
    </row>
    <row r="23" spans="1:8" x14ac:dyDescent="0.2">
      <c r="A23" s="2" t="s">
        <v>34</v>
      </c>
      <c r="B23" s="1" t="s">
        <v>22</v>
      </c>
      <c r="C23" s="1">
        <v>140</v>
      </c>
      <c r="D23" s="1">
        <f>'background flag'!D27*$C$8/norm!D$8</f>
        <v>182.47254166888038</v>
      </c>
      <c r="E23" s="1">
        <f>'background flag'!E27*$C$8/norm!E$8</f>
        <v>151.48821501999498</v>
      </c>
      <c r="F23" s="1">
        <f>'background flag'!F27*$C$8/norm!F$8</f>
        <v>148.87297416342096</v>
      </c>
      <c r="G23" s="1">
        <f>'background flag'!G27*$C$8/norm!G$8</f>
        <v>161.40650640049233</v>
      </c>
      <c r="H23" s="1">
        <f>'background flag'!H27*$C$8/norm!H$8</f>
        <v>140.71113479925268</v>
      </c>
    </row>
    <row r="24" spans="1:8" x14ac:dyDescent="0.2">
      <c r="A24" s="2" t="s">
        <v>35</v>
      </c>
      <c r="B24" s="1" t="s">
        <v>22</v>
      </c>
      <c r="C24" s="1">
        <v>359.03</v>
      </c>
      <c r="D24" s="1">
        <f>'background flag'!D28*$C$8/norm!D$8</f>
        <v>416.25065309621192</v>
      </c>
      <c r="E24" s="1">
        <f>'background flag'!E28*$C$8/norm!E$8</f>
        <v>362.22240621610706</v>
      </c>
      <c r="F24" s="1">
        <f>'background flag'!F28*$C$8/norm!F$8</f>
        <v>425.1715564746562</v>
      </c>
      <c r="G24" s="1">
        <f>'background flag'!G28*$C$8/norm!G$8</f>
        <v>437.44447013433631</v>
      </c>
      <c r="H24" s="1">
        <f>'background flag'!H28*$C$8/norm!H$8</f>
        <v>398.68758511160195</v>
      </c>
    </row>
    <row r="25" spans="1:8" x14ac:dyDescent="0.2">
      <c r="A25" s="2" t="s">
        <v>36</v>
      </c>
      <c r="B25" s="1" t="s">
        <v>22</v>
      </c>
      <c r="C25" s="1">
        <v>310.11</v>
      </c>
      <c r="D25" s="1">
        <f>'background flag'!D29*$C$8/norm!D$8</f>
        <v>344.43610127855203</v>
      </c>
      <c r="E25" s="1">
        <f>'background flag'!E29*$C$8/norm!E$8</f>
        <v>276.13571155136225</v>
      </c>
      <c r="F25" s="1">
        <f>'background flag'!F29*$C$8/norm!F$8</f>
        <v>444.34575854729138</v>
      </c>
      <c r="G25" s="1">
        <f>'background flag'!G29*$C$8/norm!G$8</f>
        <v>447.97261622661875</v>
      </c>
      <c r="H25" s="1">
        <f>'background flag'!H29*$C$8/norm!H$8</f>
        <v>447.93346403448061</v>
      </c>
    </row>
    <row r="26" spans="1:8" x14ac:dyDescent="0.2">
      <c r="A26" s="2" t="s">
        <v>37</v>
      </c>
      <c r="B26" s="1" t="s">
        <v>22</v>
      </c>
      <c r="C26" s="1">
        <v>146.02000000000001</v>
      </c>
      <c r="D26" s="1">
        <f>'background flag'!D30*$C$8/norm!D$8</f>
        <v>143.64014183879621</v>
      </c>
      <c r="E26" s="1">
        <f>'background flag'!E30*$C$8/norm!E$8</f>
        <v>132.47603942388372</v>
      </c>
      <c r="F26" s="1">
        <f>'background flag'!F30*$C$8/norm!F$8</f>
        <v>201.87493796366579</v>
      </c>
      <c r="G26" s="1">
        <f>'background flag'!G30*$C$8/norm!G$8</f>
        <v>197.66594288260322</v>
      </c>
      <c r="H26" s="1">
        <f>'background flag'!H30*$C$8/norm!H$8</f>
        <v>208.71849836203174</v>
      </c>
    </row>
    <row r="27" spans="1:8" x14ac:dyDescent="0.2">
      <c r="A27" s="2" t="s">
        <v>38</v>
      </c>
      <c r="B27" s="1" t="s">
        <v>22</v>
      </c>
      <c r="C27" s="1">
        <v>337.95</v>
      </c>
      <c r="D27" s="1">
        <f>'background flag'!D31*$C$8/norm!D$8</f>
        <v>363.48804047887188</v>
      </c>
      <c r="E27" s="1">
        <f>'background flag'!E31*$C$8/norm!E$8</f>
        <v>317.50606017035136</v>
      </c>
      <c r="F27" s="1">
        <f>'background flag'!F31*$C$8/norm!F$8</f>
        <v>375.54723175351586</v>
      </c>
      <c r="G27" s="1">
        <f>'background flag'!G31*$C$8/norm!G$8</f>
        <v>389.4912713854402</v>
      </c>
      <c r="H27" s="1">
        <f>'background flag'!H31*$C$8/norm!H$8</f>
        <v>374.05860913644318</v>
      </c>
    </row>
    <row r="28" spans="1:8" x14ac:dyDescent="0.2">
      <c r="A28" s="2" t="s">
        <v>39</v>
      </c>
      <c r="B28" s="1" t="s">
        <v>22</v>
      </c>
      <c r="C28" s="1">
        <v>161.07</v>
      </c>
      <c r="D28" s="1">
        <f>'background flag'!D32*$C$8/norm!D$8</f>
        <v>186.87678485597635</v>
      </c>
      <c r="E28" s="1">
        <f>'background flag'!E32*$C$8/norm!E$8</f>
        <v>143.09594430014289</v>
      </c>
      <c r="F28" s="1">
        <f>'background flag'!F32*$C$8/norm!F$8</f>
        <v>233.4552212165861</v>
      </c>
      <c r="G28" s="1">
        <f>'background flag'!G32*$C$8/norm!G$8</f>
        <v>233.92537936471413</v>
      </c>
      <c r="H28" s="1">
        <f>'background flag'!H32*$C$8/norm!H$8</f>
        <v>240.38604933401285</v>
      </c>
    </row>
    <row r="29" spans="1:8" x14ac:dyDescent="0.2">
      <c r="A29" s="2" t="s">
        <v>40</v>
      </c>
      <c r="B29" s="1" t="s">
        <v>22</v>
      </c>
      <c r="C29" s="1">
        <v>628.49</v>
      </c>
      <c r="D29" s="1">
        <f>'background flag'!D33*$C$8/norm!D$8</f>
        <v>685.20751900292896</v>
      </c>
      <c r="E29" s="1">
        <f>'background flag'!E33*$C$8/norm!E$8</f>
        <v>604.82540442530853</v>
      </c>
      <c r="F29" s="1">
        <f>'background flag'!F33*$C$8/norm!F$8</f>
        <v>607.87229236568669</v>
      </c>
      <c r="G29" s="1">
        <f>'background flag'!G33*$C$8/norm!G$8</f>
        <v>642.12917707846123</v>
      </c>
      <c r="H29" s="1">
        <f>'background flag'!H33*$C$8/norm!H$8</f>
        <v>610.91933445832547</v>
      </c>
    </row>
    <row r="30" spans="1:8" x14ac:dyDescent="0.2">
      <c r="A30" s="2" t="s">
        <v>41</v>
      </c>
      <c r="B30" s="1" t="s">
        <v>22</v>
      </c>
      <c r="C30" s="1">
        <v>153.55000000000001</v>
      </c>
      <c r="D30" s="1">
        <f>'background flag'!D34*$C$8/norm!D$8</f>
        <v>138.50737722225583</v>
      </c>
      <c r="E30" s="1">
        <f>'background flag'!E34*$C$8/norm!E$8</f>
        <v>128.56631416978146</v>
      </c>
      <c r="F30" s="1">
        <f>'background flag'!F34*$C$8/norm!F$8</f>
        <v>227.81726092865117</v>
      </c>
      <c r="G30" s="1">
        <f>'background flag'!G34*$C$8/norm!G$8</f>
        <v>250.30667334401554</v>
      </c>
      <c r="H30" s="1">
        <f>'background flag'!H34*$C$8/norm!H$8</f>
        <v>222.79564835567641</v>
      </c>
    </row>
    <row r="31" spans="1:8" x14ac:dyDescent="0.2">
      <c r="A31" s="2" t="s">
        <v>42</v>
      </c>
      <c r="B31" s="1" t="s">
        <v>22</v>
      </c>
      <c r="C31" s="1">
        <v>339.46</v>
      </c>
      <c r="D31" s="1">
        <f>'background flag'!D35*$C$8/norm!D$8</f>
        <v>392.80550891227256</v>
      </c>
      <c r="E31" s="1">
        <f>'background flag'!E35*$C$8/norm!E$8</f>
        <v>335.39078011179129</v>
      </c>
      <c r="F31" s="1">
        <f>'background flag'!F35*$C$8/norm!F$8</f>
        <v>393.59127322173589</v>
      </c>
      <c r="G31" s="1">
        <f>'background flag'!G35*$C$8/norm!G$8</f>
        <v>419.89755998053221</v>
      </c>
      <c r="H31" s="1">
        <f>'background flag'!H35*$C$8/norm!H$8</f>
        <v>375.22969279800708</v>
      </c>
    </row>
    <row r="32" spans="1:8" x14ac:dyDescent="0.2">
      <c r="A32" s="2" t="s">
        <v>43</v>
      </c>
      <c r="B32" s="1" t="s">
        <v>22</v>
      </c>
      <c r="C32" s="1">
        <v>54.95</v>
      </c>
      <c r="D32" s="1">
        <f>'background flag'!D36*$C$8/norm!D$8</f>
        <v>48.369407633720513</v>
      </c>
      <c r="E32" s="1">
        <f>'background flag'!E36*$C$8/norm!E$8</f>
        <v>48.071435856834128</v>
      </c>
      <c r="F32" s="1">
        <f>'background flag'!F36*$C$8/norm!F$8</f>
        <v>73.306326477295272</v>
      </c>
      <c r="G32" s="1">
        <f>'background flag'!G36*$C$8/norm!G$8</f>
        <v>83.047019056504283</v>
      </c>
      <c r="H32" s="1">
        <f>'background flag'!H36*$C$8/norm!H$8</f>
        <v>98.503830873196264</v>
      </c>
    </row>
    <row r="33" spans="1:8" x14ac:dyDescent="0.2">
      <c r="A33" s="2" t="s">
        <v>44</v>
      </c>
      <c r="B33" s="1" t="s">
        <v>22</v>
      </c>
      <c r="C33" s="1">
        <v>989.03</v>
      </c>
      <c r="D33" s="1">
        <f>'background flag'!D37*$C$8/norm!D$8</f>
        <v>1058.9610887148815</v>
      </c>
      <c r="E33" s="1">
        <f>'background flag'!E37*$C$8/norm!E$8</f>
        <v>888.2259310418516</v>
      </c>
      <c r="F33" s="1">
        <f>'background flag'!F37*$C$8/norm!F$8</f>
        <v>1118.7562564979232</v>
      </c>
      <c r="G33" s="1">
        <f>'background flag'!G37*$C$8/norm!G$8</f>
        <v>1197.7144865769098</v>
      </c>
      <c r="H33" s="1">
        <f>'background flag'!H37*$C$8/norm!H$8</f>
        <v>1142.1083957107937</v>
      </c>
    </row>
    <row r="34" spans="1:8" x14ac:dyDescent="0.2">
      <c r="A34" s="2" t="s">
        <v>45</v>
      </c>
      <c r="B34" s="1" t="s">
        <v>22</v>
      </c>
      <c r="C34" s="1">
        <v>239.35</v>
      </c>
      <c r="D34" s="1">
        <f>'background flag'!D38*$C$8/norm!D$8</f>
        <v>250.63344813584163</v>
      </c>
      <c r="E34" s="1">
        <f>'background flag'!E38*$C$8/norm!E$8</f>
        <v>317.50606017035136</v>
      </c>
      <c r="F34" s="1">
        <f>'background flag'!F38*$C$8/norm!F$8</f>
        <v>1307.0949526768889</v>
      </c>
      <c r="G34" s="1">
        <f>'background flag'!G38*$C$8/norm!G$8</f>
        <v>729.85119434022909</v>
      </c>
      <c r="H34" s="1">
        <f>'background flag'!H38*$C$8/norm!H$8</f>
        <v>622.65431712884219</v>
      </c>
    </row>
    <row r="35" spans="1:8" x14ac:dyDescent="0.2">
      <c r="A35" s="2" t="s">
        <v>46</v>
      </c>
      <c r="B35" s="1" t="s">
        <v>22</v>
      </c>
      <c r="C35" s="1">
        <v>245.37</v>
      </c>
      <c r="D35" s="1">
        <f>'background flag'!D39*$C$8/norm!D$8</f>
        <v>282.87604049049645</v>
      </c>
      <c r="E35" s="1">
        <f>'background flag'!E39*$C$8/norm!E$8</f>
        <v>221.35409607237122</v>
      </c>
      <c r="F35" s="1">
        <f>'background flag'!F39*$C$8/norm!F$8</f>
        <v>244.73114179245599</v>
      </c>
      <c r="G35" s="1">
        <f>'background flag'!G39*$C$8/norm!G$8</f>
        <v>260.83481943629801</v>
      </c>
      <c r="H35" s="1">
        <f>'background flag'!H39*$C$8/norm!H$8</f>
        <v>282.59335326006925</v>
      </c>
    </row>
    <row r="36" spans="1:8" x14ac:dyDescent="0.2">
      <c r="A36" s="2" t="s">
        <v>47</v>
      </c>
      <c r="B36" s="1" t="s">
        <v>22</v>
      </c>
      <c r="C36" s="1">
        <v>182.9</v>
      </c>
      <c r="D36" s="1">
        <f>'background flag'!D40*$C$8/norm!D$8</f>
        <v>186.13722522305545</v>
      </c>
      <c r="E36" s="1">
        <f>'background flag'!E40*$C$8/norm!E$8</f>
        <v>153.16121373337825</v>
      </c>
      <c r="F36" s="1">
        <f>'background flag'!F40*$C$8/norm!F$8</f>
        <v>225.55693971982075</v>
      </c>
      <c r="G36" s="1">
        <f>'background flag'!G40*$C$8/norm!G$8</f>
        <v>249.12852366226014</v>
      </c>
      <c r="H36" s="1">
        <f>'background flag'!H40*$C$8/norm!H$8</f>
        <v>248.5957079923991</v>
      </c>
    </row>
    <row r="37" spans="1:8" x14ac:dyDescent="0.2">
      <c r="A37" s="2" t="s">
        <v>48</v>
      </c>
      <c r="B37" s="1" t="s">
        <v>22</v>
      </c>
      <c r="C37" s="1">
        <v>234.84</v>
      </c>
      <c r="D37" s="1">
        <f>'background flag'!D41*$C$8/norm!D$8</f>
        <v>224.25214182717161</v>
      </c>
      <c r="E37" s="1">
        <f>'background flag'!E41*$C$8/norm!E$8</f>
        <v>200.11428631985291</v>
      </c>
      <c r="F37" s="1">
        <f>'background flag'!F41*$C$8/norm!F$8</f>
        <v>509.75380352782133</v>
      </c>
      <c r="G37" s="1">
        <f>'background flag'!G41*$C$8/norm!G$8</f>
        <v>449.13823240112151</v>
      </c>
      <c r="H37" s="1">
        <f>'background flag'!H41*$C$8/norm!H$8</f>
        <v>428.00089573301642</v>
      </c>
    </row>
    <row r="38" spans="1:8" x14ac:dyDescent="0.2">
      <c r="A38" s="2" t="s">
        <v>49</v>
      </c>
      <c r="B38" s="1" t="s">
        <v>22</v>
      </c>
      <c r="C38" s="1">
        <v>155.05000000000001</v>
      </c>
      <c r="D38" s="1">
        <f>'background flag'!D42*$C$8/norm!D$8</f>
        <v>162.69208103911606</v>
      </c>
      <c r="E38" s="1">
        <f>'background flag'!E42*$C$8/norm!E$8</f>
        <v>136.39485706229783</v>
      </c>
      <c r="F38" s="1">
        <f>'background flag'!F42*$C$8/norm!F$8</f>
        <v>159.01873413487564</v>
      </c>
      <c r="G38" s="1">
        <f>'background flag'!G42*$C$8/norm!G$8</f>
        <v>149.71274413370716</v>
      </c>
      <c r="H38" s="1">
        <f>'background flag'!H42*$C$8/norm!H$8</f>
        <v>165.34011077441141</v>
      </c>
    </row>
    <row r="39" spans="1:8" x14ac:dyDescent="0.2">
      <c r="A39" s="2" t="s">
        <v>50</v>
      </c>
      <c r="B39" s="1" t="s">
        <v>22</v>
      </c>
      <c r="C39" s="1">
        <v>757.95</v>
      </c>
      <c r="D39" s="1">
        <f>'background flag'!D43*$C$8/norm!D$8</f>
        <v>786.33953925398953</v>
      </c>
      <c r="E39" s="1">
        <f>'background flag'!E43*$C$8/norm!E$8</f>
        <v>646.74129610300952</v>
      </c>
      <c r="F39" s="1">
        <f>'background flag'!F43*$C$8/norm!F$8</f>
        <v>764.63070529173194</v>
      </c>
      <c r="G39" s="1">
        <f>'background flag'!G43*$C$8/norm!G$8</f>
        <v>767.28878050409537</v>
      </c>
      <c r="H39" s="1">
        <f>'background flag'!H43*$C$8/norm!H$8</f>
        <v>653.13871141182062</v>
      </c>
    </row>
    <row r="40" spans="1:8" x14ac:dyDescent="0.2">
      <c r="A40" s="2" t="s">
        <v>51</v>
      </c>
      <c r="B40" s="1" t="s">
        <v>22</v>
      </c>
      <c r="C40" s="1">
        <v>450.1</v>
      </c>
      <c r="D40" s="1">
        <f>'background flag'!D44*$C$8/norm!D$8</f>
        <v>468.28474428410749</v>
      </c>
      <c r="E40" s="1">
        <f>'background flag'!E44*$C$8/norm!E$8</f>
        <v>372.28767564934242</v>
      </c>
      <c r="F40" s="1">
        <f>'background flag'!F44*$C$8/norm!F$8</f>
        <v>484.94164116725119</v>
      </c>
      <c r="G40" s="1">
        <f>'background flag'!G44*$C$8/norm!G$8</f>
        <v>541.54778137540552</v>
      </c>
      <c r="H40" s="1">
        <f>'background flag'!H44*$C$8/norm!H$8</f>
        <v>504.21791795418176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9452-3A80-4F67-BEA3-680F2DA27006}">
  <dimension ref="A1:G31"/>
  <sheetViews>
    <sheetView workbookViewId="0">
      <selection activeCell="C2" sqref="C2"/>
    </sheetView>
  </sheetViews>
  <sheetFormatPr baseColWidth="10" defaultColWidth="8.83203125" defaultRowHeight="15" x14ac:dyDescent="0.2"/>
  <cols>
    <col min="2" max="7" width="12" bestFit="1" customWidth="1"/>
  </cols>
  <sheetData>
    <row r="1" spans="1:7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52</v>
      </c>
      <c r="F1" s="2" t="s">
        <v>53</v>
      </c>
      <c r="G1" s="2" t="s">
        <v>54</v>
      </c>
    </row>
    <row r="2" spans="1:7" x14ac:dyDescent="0.2">
      <c r="A2" s="2" t="s">
        <v>21</v>
      </c>
      <c r="B2" s="1">
        <f>LOG10(norm!C11)</f>
        <v>1.6324572921847242</v>
      </c>
      <c r="C2" s="1">
        <f>LOG10(norm!D11)</f>
        <v>1.5370529895346667</v>
      </c>
      <c r="D2" s="1">
        <f>LOG10(norm!E11)</f>
        <v>1.4798158676636186</v>
      </c>
      <c r="E2" s="1">
        <f>LOG10(norm!F11)</f>
        <v>1.7424288383495081</v>
      </c>
      <c r="F2" s="1">
        <f>LOG10(norm!G11)</f>
        <v>1.8461830841687796</v>
      </c>
      <c r="G2" s="1">
        <f>LOG10(norm!H11)</f>
        <v>1.9204134404867337</v>
      </c>
    </row>
    <row r="3" spans="1:7" x14ac:dyDescent="0.2">
      <c r="A3" s="2" t="s">
        <v>23</v>
      </c>
      <c r="B3" s="1">
        <f>LOG10(norm!C12)</f>
        <v>1.5101426994025731</v>
      </c>
      <c r="C3" s="1">
        <f>LOG10(norm!D12)</f>
        <v>1.6503534187308924</v>
      </c>
      <c r="D3" s="1">
        <f>LOG10(norm!E12)</f>
        <v>1.5327090516873012</v>
      </c>
      <c r="E3" s="1">
        <f>LOG10(norm!F12)</f>
        <v>1.8004460166696508</v>
      </c>
      <c r="F3" s="1">
        <f>LOG10(norm!G12)</f>
        <v>1.8809750226484405</v>
      </c>
      <c r="G3" s="1">
        <f>LOG10(norm!H12)</f>
        <v>1.8545045423522188</v>
      </c>
    </row>
    <row r="4" spans="1:7" x14ac:dyDescent="0.2">
      <c r="A4" s="2" t="s">
        <v>24</v>
      </c>
      <c r="B4" s="1">
        <f>LOG10(norm!C13)</f>
        <v>1.8809278652670849</v>
      </c>
      <c r="C4" s="1">
        <f>LOG10(norm!D13)</f>
        <v>1.8650010641631443</v>
      </c>
      <c r="D4" s="1">
        <f>LOG10(norm!E13)</f>
        <v>1.7927168021190489</v>
      </c>
      <c r="E4" s="1">
        <f>LOG10(norm!F13)</f>
        <v>2.0975284583315976</v>
      </c>
      <c r="F4" s="1">
        <f>LOG10(norm!G13)</f>
        <v>2.1684060725268588</v>
      </c>
      <c r="G4" s="1">
        <f>LOG10(norm!H13)</f>
        <v>2.2705478591158208</v>
      </c>
    </row>
    <row r="5" spans="1:7" x14ac:dyDescent="0.2">
      <c r="A5" s="2" t="s">
        <v>25</v>
      </c>
      <c r="B5" s="1">
        <f>LOG10(norm!C14)</f>
        <v>1.7687120803776637</v>
      </c>
      <c r="C5" s="1">
        <f>LOG10(norm!D14)</f>
        <v>1.886193478252731</v>
      </c>
      <c r="D5" s="1">
        <f>LOG10(norm!E14)</f>
        <v>1.7430097319817306</v>
      </c>
      <c r="E5" s="1">
        <f>LOG10(norm!F14)</f>
        <v>1.9498291867664848</v>
      </c>
      <c r="F5" s="1">
        <f>LOG10(norm!G14)</f>
        <v>2.0223001979339137</v>
      </c>
      <c r="G5" s="1">
        <f>LOG10(norm!H14)</f>
        <v>2.0376481979024992</v>
      </c>
    </row>
    <row r="6" spans="1:7" x14ac:dyDescent="0.2">
      <c r="A6" s="2" t="s">
        <v>26</v>
      </c>
      <c r="B6" s="1">
        <f>LOG10(norm!C15)</f>
        <v>1.6008640363098396</v>
      </c>
      <c r="C6" s="1">
        <f>LOG10(norm!D15)</f>
        <v>1.6132077809521037</v>
      </c>
      <c r="D6" s="1">
        <f>LOG10(norm!E15)</f>
        <v>1.4375327514882454</v>
      </c>
      <c r="E6" s="1">
        <f>LOG10(norm!F15)</f>
        <v>1.7681933994211689</v>
      </c>
      <c r="F6" s="1">
        <f>LOG10(norm!G15)</f>
        <v>1.8389088237311073</v>
      </c>
      <c r="G6" s="1">
        <f>LOG10(norm!H15)</f>
        <v>1.8095200713554314</v>
      </c>
    </row>
    <row r="7" spans="1:7" x14ac:dyDescent="0.2">
      <c r="A7" s="2" t="s">
        <v>27</v>
      </c>
      <c r="B7" s="1">
        <f>LOG10(norm!C16)</f>
        <v>1.9804124616068914</v>
      </c>
      <c r="C7" s="1">
        <f>LOG10(norm!D16)</f>
        <v>2.0323482131829156</v>
      </c>
      <c r="D7" s="1">
        <f>LOG10(norm!E16)</f>
        <v>1.9432950971963305</v>
      </c>
      <c r="E7" s="1">
        <f>LOG10(norm!F16)</f>
        <v>2.0299276777767652</v>
      </c>
      <c r="F7" s="1">
        <f>LOG10(norm!G16)</f>
        <v>2.0365423050414413</v>
      </c>
      <c r="G7" s="1">
        <f>LOG10(norm!H16)</f>
        <v>1.9829474390254493</v>
      </c>
    </row>
    <row r="8" spans="1:7" x14ac:dyDescent="0.2">
      <c r="A8" s="2" t="s">
        <v>28</v>
      </c>
      <c r="B8" s="1">
        <f>LOG10(norm!C17)</f>
        <v>1.4893959217271295</v>
      </c>
      <c r="C8" s="1">
        <f>LOG10(norm!D17)</f>
        <v>1.5462804589899566</v>
      </c>
      <c r="D8" s="1">
        <f>LOG10(norm!E17)</f>
        <v>1.3908450534021706</v>
      </c>
      <c r="E8" s="1">
        <f>LOG10(norm!F17)</f>
        <v>1.6856894778929838</v>
      </c>
      <c r="F8" s="1">
        <f>LOG10(norm!G17)</f>
        <v>1.6591740003228519</v>
      </c>
      <c r="G8" s="1">
        <f>LOG10(norm!H17)</f>
        <v>1.7412569695403952</v>
      </c>
    </row>
    <row r="9" spans="1:7" x14ac:dyDescent="0.2">
      <c r="A9" s="2" t="s">
        <v>29</v>
      </c>
      <c r="B9" s="1">
        <f>LOG10(norm!C18)</f>
        <v>2.4540975356467136</v>
      </c>
      <c r="C9" s="1">
        <f>LOG10(norm!D18)</f>
        <v>2.510432509365816</v>
      </c>
      <c r="D9" s="1">
        <f>LOG10(norm!E18)</f>
        <v>2.4532636742906098</v>
      </c>
      <c r="E9" s="1">
        <f>LOG10(norm!F18)</f>
        <v>2.5249817314033658</v>
      </c>
      <c r="F9" s="1">
        <f>LOG10(norm!G18)</f>
        <v>2.5319384166761494</v>
      </c>
      <c r="G9" s="1">
        <f>LOG10(norm!H18)</f>
        <v>2.4956522006009436</v>
      </c>
    </row>
    <row r="10" spans="1:7" x14ac:dyDescent="0.2">
      <c r="A10" s="2" t="s">
        <v>30</v>
      </c>
      <c r="B10" s="1">
        <f>LOG10(norm!C19)</f>
        <v>1.9700212658283658</v>
      </c>
      <c r="C10" s="1">
        <f>LOG10(norm!D19)</f>
        <v>1.8427212265095436</v>
      </c>
      <c r="D10" s="1">
        <f>LOG10(norm!E19)</f>
        <v>1.7474116427872899</v>
      </c>
      <c r="E10" s="1">
        <f>LOG10(norm!F19)</f>
        <v>2.1166611641071116</v>
      </c>
      <c r="F10" s="1">
        <f>LOG10(norm!G19)</f>
        <v>2.1014900618759893</v>
      </c>
      <c r="G10" s="1">
        <f>LOG10(norm!H19)</f>
        <v>2.256660681325533</v>
      </c>
    </row>
    <row r="11" spans="1:7" x14ac:dyDescent="0.2">
      <c r="A11" s="2" t="s">
        <v>31</v>
      </c>
      <c r="B11" s="1">
        <f>LOG10(norm!C20)</f>
        <v>1.9335379019717047</v>
      </c>
      <c r="C11" s="1">
        <f>LOG10(norm!D20)</f>
        <v>1.9549077711032021</v>
      </c>
      <c r="D11" s="1">
        <f>LOG10(norm!E20)</f>
        <v>1.8229514807639615</v>
      </c>
      <c r="E11" s="1">
        <f>LOG10(norm!F20)</f>
        <v>1.9034939500815138</v>
      </c>
      <c r="F11" s="1">
        <f>LOG10(norm!G20)</f>
        <v>1.8742651314208678</v>
      </c>
      <c r="G11" s="1">
        <f>LOG10(norm!H20)</f>
        <v>1.8250122691187787</v>
      </c>
    </row>
    <row r="12" spans="1:7" x14ac:dyDescent="0.2">
      <c r="A12" s="2" t="s">
        <v>32</v>
      </c>
      <c r="B12" s="1">
        <f>LOG10(norm!C21)</f>
        <v>2.1925953275692116</v>
      </c>
      <c r="C12" s="1">
        <f>LOG10(norm!D21)</f>
        <v>2.2732451179337008</v>
      </c>
      <c r="D12" s="1">
        <f>LOG10(norm!E21)</f>
        <v>2.1590083490843561</v>
      </c>
      <c r="E12" s="1">
        <f>LOG10(norm!F21)</f>
        <v>2.2105763259473759</v>
      </c>
      <c r="F12" s="1">
        <f>LOG10(norm!G21)</f>
        <v>2.2527399942963715</v>
      </c>
      <c r="G12" s="1">
        <f>LOG10(norm!H21)</f>
        <v>2.2538349970946339</v>
      </c>
    </row>
    <row r="13" spans="1:7" x14ac:dyDescent="0.2">
      <c r="A13" s="2" t="s">
        <v>33</v>
      </c>
      <c r="B13" s="1">
        <f>LOG10(norm!C22)</f>
        <v>2.6400439407750897</v>
      </c>
      <c r="C13" s="1">
        <f>LOG10(norm!D22)</f>
        <v>2.6705100096267302</v>
      </c>
      <c r="D13" s="1">
        <f>LOG10(norm!E22)</f>
        <v>2.5576323508449921</v>
      </c>
      <c r="E13" s="1">
        <f>LOG10(norm!F22)</f>
        <v>2.5875124597956156</v>
      </c>
      <c r="F13" s="1">
        <f>LOG10(norm!G22)</f>
        <v>2.6303427612828525</v>
      </c>
      <c r="G13" s="1">
        <f>LOG10(norm!H22)</f>
        <v>2.6107328879477323</v>
      </c>
    </row>
    <row r="14" spans="1:7" x14ac:dyDescent="0.2">
      <c r="A14" s="2" t="s">
        <v>34</v>
      </c>
      <c r="B14" s="1">
        <f>LOG10(norm!C23)</f>
        <v>2.1461280356782382</v>
      </c>
      <c r="C14" s="1">
        <f>LOG10(norm!D23)</f>
        <v>2.2611975214013968</v>
      </c>
      <c r="D14" s="1">
        <f>LOG10(norm!E23)</f>
        <v>2.1803788483441795</v>
      </c>
      <c r="E14" s="1">
        <f>LOG10(norm!F23)</f>
        <v>2.1728158647300706</v>
      </c>
      <c r="F14" s="1">
        <f>LOG10(norm!G23)</f>
        <v>2.2079210374299012</v>
      </c>
      <c r="G14" s="1">
        <f>LOG10(norm!H23)</f>
        <v>2.148328465526673</v>
      </c>
    </row>
    <row r="15" spans="1:7" x14ac:dyDescent="0.2">
      <c r="A15" s="2" t="s">
        <v>35</v>
      </c>
      <c r="B15" s="1">
        <f>LOG10(norm!C24)</f>
        <v>2.5551307390800102</v>
      </c>
      <c r="C15" s="1">
        <f>LOG10(norm!D24)</f>
        <v>2.6193549279218442</v>
      </c>
      <c r="D15" s="1">
        <f>LOG10(norm!E24)</f>
        <v>2.5589753112321656</v>
      </c>
      <c r="E15" s="1">
        <f>LOG10(norm!F24)</f>
        <v>2.6285642029836902</v>
      </c>
      <c r="F15" s="1">
        <f>LOG10(norm!G24)</f>
        <v>2.6409229308558073</v>
      </c>
      <c r="G15" s="1">
        <f>LOG10(norm!H24)</f>
        <v>2.6006327122074877</v>
      </c>
    </row>
    <row r="16" spans="1:7" x14ac:dyDescent="0.2">
      <c r="A16" s="2" t="s">
        <v>36</v>
      </c>
      <c r="B16" s="1">
        <f>LOG10(norm!C25)</f>
        <v>2.4915157709931974</v>
      </c>
      <c r="C16" s="1">
        <f>LOG10(norm!D25)</f>
        <v>2.5371086647455505</v>
      </c>
      <c r="D16" s="1">
        <f>LOG10(norm!E25)</f>
        <v>2.4411225758778476</v>
      </c>
      <c r="E16" s="1">
        <f>LOG10(norm!F25)</f>
        <v>2.6477210390147015</v>
      </c>
      <c r="F16" s="1">
        <f>LOG10(norm!G25)</f>
        <v>2.6512514671562841</v>
      </c>
      <c r="G16" s="1">
        <f>LOG10(norm!H25)</f>
        <v>2.6512135087555424</v>
      </c>
    </row>
    <row r="17" spans="1:7" x14ac:dyDescent="0.2">
      <c r="A17" s="2" t="s">
        <v>37</v>
      </c>
      <c r="B17" s="1">
        <f>LOG10(norm!C26)</f>
        <v>2.1644123441047691</v>
      </c>
      <c r="C17" s="1">
        <f>LOG10(norm!D26)</f>
        <v>2.1572758253023792</v>
      </c>
      <c r="D17" s="1">
        <f>LOG10(norm!E26)</f>
        <v>2.1221373357295725</v>
      </c>
      <c r="E17" s="1">
        <f>LOG10(norm!F26)</f>
        <v>2.3050824062161479</v>
      </c>
      <c r="F17" s="1">
        <f>LOG10(norm!G26)</f>
        <v>2.2959318484118834</v>
      </c>
      <c r="G17" s="1">
        <f>LOG10(norm!H26)</f>
        <v>2.3195609415452623</v>
      </c>
    </row>
    <row r="18" spans="1:7" x14ac:dyDescent="0.2">
      <c r="A18" s="2" t="s">
        <v>38</v>
      </c>
      <c r="B18" s="1">
        <f>LOG10(norm!C27)</f>
        <v>2.528852450779512</v>
      </c>
      <c r="C18" s="1">
        <f>LOG10(norm!D27)</f>
        <v>2.5604901262281317</v>
      </c>
      <c r="D18" s="1">
        <f>LOG10(norm!E27)</f>
        <v>2.5017520189931144</v>
      </c>
      <c r="E18" s="1">
        <f>LOG10(norm!F27)</f>
        <v>2.5746645650418198</v>
      </c>
      <c r="F18" s="1">
        <f>LOG10(norm!G27)</f>
        <v>2.5904977294498823</v>
      </c>
      <c r="G18" s="1">
        <f>LOG10(norm!H27)</f>
        <v>2.5729396546880463</v>
      </c>
    </row>
    <row r="19" spans="1:7" x14ac:dyDescent="0.2">
      <c r="A19" s="2" t="s">
        <v>39</v>
      </c>
      <c r="B19" s="1">
        <f>LOG10(norm!C28)</f>
        <v>2.2070146586829003</v>
      </c>
      <c r="C19" s="1">
        <f>LOG10(norm!D28)</f>
        <v>2.2715553536251591</v>
      </c>
      <c r="D19" s="1">
        <f>LOG10(norm!E28)</f>
        <v>2.1556273249335796</v>
      </c>
      <c r="E19" s="1">
        <f>LOG10(norm!F28)</f>
        <v>2.3682035913539745</v>
      </c>
      <c r="F19" s="1">
        <f>LOG10(norm!G28)</f>
        <v>2.3690773424594922</v>
      </c>
      <c r="G19" s="1">
        <f>LOG10(norm!H28)</f>
        <v>2.3809092600317827</v>
      </c>
    </row>
    <row r="20" spans="1:7" x14ac:dyDescent="0.2">
      <c r="A20" s="2" t="s">
        <v>40</v>
      </c>
      <c r="B20" s="1">
        <f>LOG10(norm!C29)</f>
        <v>2.7982983719513808</v>
      </c>
      <c r="C20" s="1">
        <f>LOG10(norm!D29)</f>
        <v>2.8358221199729314</v>
      </c>
      <c r="D20" s="1">
        <f>LOG10(norm!E29)</f>
        <v>2.7816300245070638</v>
      </c>
      <c r="E20" s="1">
        <f>LOG10(norm!F29)</f>
        <v>2.7838123481106609</v>
      </c>
      <c r="F20" s="1">
        <f>LOG10(norm!G29)</f>
        <v>2.8076224038462358</v>
      </c>
      <c r="G20" s="1">
        <f>LOG10(norm!H29)</f>
        <v>2.7859838699604391</v>
      </c>
    </row>
    <row r="21" spans="1:7" x14ac:dyDescent="0.2">
      <c r="A21" s="2" t="s">
        <v>41</v>
      </c>
      <c r="B21" s="1">
        <f>LOG10(norm!C30)</f>
        <v>2.1862498207790879</v>
      </c>
      <c r="C21" s="1">
        <f>LOG10(norm!D30)</f>
        <v>2.1414729055419315</v>
      </c>
      <c r="D21" s="1">
        <f>LOG10(norm!E30)</f>
        <v>2.1091271934204632</v>
      </c>
      <c r="E21" s="1">
        <f>LOG10(norm!F30)</f>
        <v>2.3575866259857206</v>
      </c>
      <c r="F21" s="1">
        <f>LOG10(norm!G30)</f>
        <v>2.3984724283451291</v>
      </c>
      <c r="G21" s="1">
        <f>LOG10(norm!H30)</f>
        <v>2.3479067039452572</v>
      </c>
    </row>
    <row r="22" spans="1:7" x14ac:dyDescent="0.2">
      <c r="A22" s="2" t="s">
        <v>42</v>
      </c>
      <c r="B22" s="1">
        <f>LOG10(norm!C31)</f>
        <v>2.5307886068853547</v>
      </c>
      <c r="C22" s="1">
        <f>LOG10(norm!D31)</f>
        <v>2.5941775699332021</v>
      </c>
      <c r="D22" s="1">
        <f>LOG10(norm!E31)</f>
        <v>2.52555111968447</v>
      </c>
      <c r="E22" s="1">
        <f>LOG10(norm!F31)</f>
        <v>2.595045460608743</v>
      </c>
      <c r="F22" s="1">
        <f>LOG10(norm!G31)</f>
        <v>2.6231433509654711</v>
      </c>
      <c r="G22" s="1">
        <f>LOG10(norm!H31)</f>
        <v>2.5742971977989542</v>
      </c>
    </row>
    <row r="23" spans="1:7" x14ac:dyDescent="0.2">
      <c r="A23" s="2" t="s">
        <v>43</v>
      </c>
      <c r="B23" s="1">
        <f>LOG10(norm!C32)</f>
        <v>1.7399676967595095</v>
      </c>
      <c r="C23" s="1">
        <f>LOG10(norm!D32)</f>
        <v>1.6845707687409104</v>
      </c>
      <c r="D23" s="1">
        <f>LOG10(norm!E32)</f>
        <v>1.6818870943646937</v>
      </c>
      <c r="E23" s="1">
        <f>LOG10(norm!F32)</f>
        <v>1.8651414567095619</v>
      </c>
      <c r="F23" s="1">
        <f>LOG10(norm!G32)</f>
        <v>1.9193240482197371</v>
      </c>
      <c r="G23" s="1">
        <f>LOG10(norm!H32)</f>
        <v>1.9934531207995194</v>
      </c>
    </row>
    <row r="24" spans="1:7" x14ac:dyDescent="0.2">
      <c r="A24" s="2" t="s">
        <v>44</v>
      </c>
      <c r="B24" s="1">
        <f>LOG10(norm!C33)</f>
        <v>2.9952094651430388</v>
      </c>
      <c r="C24" s="1">
        <f>LOG10(norm!D33)</f>
        <v>3.0248800023483904</v>
      </c>
      <c r="D24" s="1">
        <f>LOG10(norm!E33)</f>
        <v>2.9485234479009268</v>
      </c>
      <c r="E24" s="1">
        <f>LOG10(norm!F33)</f>
        <v>3.0487354770658022</v>
      </c>
      <c r="F24" s="1">
        <f>LOG10(norm!G33)</f>
        <v>3.0783533024587264</v>
      </c>
      <c r="G24" s="1">
        <f>LOG10(norm!H33)</f>
        <v>3.05770732407187</v>
      </c>
    </row>
    <row r="25" spans="1:7" x14ac:dyDescent="0.2">
      <c r="A25" s="2" t="s">
        <v>45</v>
      </c>
      <c r="B25" s="1">
        <f>LOG10(norm!C34)</f>
        <v>2.3790334318179673</v>
      </c>
      <c r="C25" s="1">
        <f>LOG10(norm!D34)</f>
        <v>2.3990390290343515</v>
      </c>
      <c r="D25" s="1">
        <f>LOG10(norm!E34)</f>
        <v>2.5017520189931144</v>
      </c>
      <c r="E25" s="1">
        <f>LOG10(norm!F34)</f>
        <v>3.1163071376385028</v>
      </c>
      <c r="F25" s="1">
        <f>LOG10(norm!G34)</f>
        <v>2.8632343230457336</v>
      </c>
      <c r="G25" s="1">
        <f>LOG10(norm!H34)</f>
        <v>2.7942470035941365</v>
      </c>
    </row>
    <row r="26" spans="1:7" x14ac:dyDescent="0.2">
      <c r="A26" s="2" t="s">
        <v>46</v>
      </c>
      <c r="B26" s="1">
        <f>LOG10(norm!C35)</f>
        <v>2.3898214629105228</v>
      </c>
      <c r="C26" s="1">
        <f>LOG10(norm!D35)</f>
        <v>2.4515961644120119</v>
      </c>
      <c r="D26" s="1">
        <f>LOG10(norm!E35)</f>
        <v>2.3450875628414956</v>
      </c>
      <c r="E26" s="1">
        <f>LOG10(norm!F35)</f>
        <v>2.3886892364056549</v>
      </c>
      <c r="F26" s="1">
        <f>LOG10(norm!G35)</f>
        <v>2.4163655658929906</v>
      </c>
      <c r="G26" s="1">
        <f>LOG10(norm!H35)</f>
        <v>2.451161942804748</v>
      </c>
    </row>
    <row r="27" spans="1:7" x14ac:dyDescent="0.2">
      <c r="A27" s="2" t="s">
        <v>47</v>
      </c>
      <c r="B27" s="1">
        <f>LOG10(norm!C36)</f>
        <v>2.2622137054764169</v>
      </c>
      <c r="C27" s="1">
        <f>LOG10(norm!D36)</f>
        <v>2.2698332355288242</v>
      </c>
      <c r="D27" s="1">
        <f>LOG10(norm!E36)</f>
        <v>2.1851487992767211</v>
      </c>
      <c r="E27" s="1">
        <f>LOG10(norm!F36)</f>
        <v>2.3532561935958198</v>
      </c>
      <c r="F27" s="1">
        <f>LOG10(norm!G36)</f>
        <v>2.3964234543929526</v>
      </c>
      <c r="G27" s="1">
        <f>LOG10(norm!H36)</f>
        <v>2.3954936262714015</v>
      </c>
    </row>
    <row r="28" spans="1:7" x14ac:dyDescent="0.2">
      <c r="A28" s="2" t="s">
        <v>48</v>
      </c>
      <c r="B28" s="1">
        <f>LOG10(norm!C37)</f>
        <v>2.370772071705626</v>
      </c>
      <c r="C28" s="1">
        <f>LOG10(norm!D37)</f>
        <v>2.3507365996727838</v>
      </c>
      <c r="D28" s="1">
        <f>LOG10(norm!E37)</f>
        <v>2.3012780943753546</v>
      </c>
      <c r="E28" s="1">
        <f>LOG10(norm!F37)</f>
        <v>2.7073604749503875</v>
      </c>
      <c r="F28" s="1">
        <f>LOG10(norm!G37)</f>
        <v>2.652380025479355</v>
      </c>
      <c r="G28" s="1">
        <f>LOG10(norm!H37)</f>
        <v>2.6314446779185441</v>
      </c>
    </row>
    <row r="29" spans="1:7" x14ac:dyDescent="0.2">
      <c r="A29" s="2" t="s">
        <v>49</v>
      </c>
      <c r="B29" s="1">
        <f>LOG10(norm!C38)</f>
        <v>2.1904717705733452</v>
      </c>
      <c r="C29" s="1">
        <f>LOG10(norm!D38)</f>
        <v>2.2113664143707079</v>
      </c>
      <c r="D29" s="1">
        <f>LOG10(norm!E38)</f>
        <v>2.1347979950156679</v>
      </c>
      <c r="E29" s="1">
        <f>LOG10(norm!F38)</f>
        <v>2.2014482919438385</v>
      </c>
      <c r="F29" s="1">
        <f>LOG10(norm!G38)</f>
        <v>2.1752587707596924</v>
      </c>
      <c r="G29" s="1">
        <f>LOG10(norm!H38)</f>
        <v>2.2183782242600576</v>
      </c>
    </row>
    <row r="30" spans="1:7" x14ac:dyDescent="0.2">
      <c r="A30" s="2" t="s">
        <v>50</v>
      </c>
      <c r="B30" s="1">
        <f>LOG10(norm!C39)</f>
        <v>2.8796405572939117</v>
      </c>
      <c r="C30" s="1">
        <f>LOG10(norm!D39)</f>
        <v>2.8956101137027628</v>
      </c>
      <c r="D30" s="1">
        <f>LOG10(norm!E39)</f>
        <v>2.8107305926574329</v>
      </c>
      <c r="E30" s="1">
        <f>LOG10(norm!F39)</f>
        <v>2.8834517340060684</v>
      </c>
      <c r="F30" s="1">
        <f>LOG10(norm!G39)</f>
        <v>2.8849588478804082</v>
      </c>
      <c r="G30" s="1">
        <f>LOG10(norm!H39)</f>
        <v>2.8150054250780188</v>
      </c>
    </row>
    <row r="31" spans="1:7" x14ac:dyDescent="0.2">
      <c r="A31" s="2" t="s">
        <v>51</v>
      </c>
      <c r="B31" s="1">
        <f>LOG10(norm!C40)</f>
        <v>2.6533090129384789</v>
      </c>
      <c r="C31" s="1">
        <f>LOG10(norm!D40)</f>
        <v>2.6705100096267302</v>
      </c>
      <c r="D31" s="1">
        <f>LOG10(norm!E40)</f>
        <v>2.5708786594091615</v>
      </c>
      <c r="E31" s="1">
        <f>LOG10(norm!F40)</f>
        <v>2.6856894778929838</v>
      </c>
      <c r="F31" s="1">
        <f>LOG10(norm!G40)</f>
        <v>2.7336367809469331</v>
      </c>
      <c r="G31" s="1">
        <f>LOG10(norm!H40)</f>
        <v>2.7026182747604217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F50B-928B-4DB8-BDB6-FC07D77A09D2}">
  <dimension ref="A1:G31"/>
  <sheetViews>
    <sheetView workbookViewId="0">
      <selection activeCell="F1" activeCellId="1" sqref="A1:A1048576 F1:F1048576"/>
    </sheetView>
  </sheetViews>
  <sheetFormatPr baseColWidth="10" defaultColWidth="8.83203125" defaultRowHeight="15" x14ac:dyDescent="0.2"/>
  <cols>
    <col min="2" max="2" width="12.6640625" bestFit="1" customWidth="1"/>
    <col min="3" max="3" width="15.5" bestFit="1" customWidth="1"/>
    <col min="4" max="4" width="16.6640625" bestFit="1" customWidth="1"/>
    <col min="5" max="5" width="13.33203125" bestFit="1" customWidth="1"/>
    <col min="6" max="6" width="14.5" bestFit="1" customWidth="1"/>
    <col min="7" max="7" width="19" bestFit="1" customWidth="1"/>
  </cols>
  <sheetData>
    <row r="1" spans="1:7" x14ac:dyDescent="0.2">
      <c r="A1" s="2" t="s">
        <v>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59</v>
      </c>
      <c r="G1" s="2" t="s">
        <v>60</v>
      </c>
    </row>
    <row r="2" spans="1:7" x14ac:dyDescent="0.2">
      <c r="A2" s="2" t="s">
        <v>21</v>
      </c>
      <c r="B2" s="1">
        <f>AVERAGE(log!B2:D2)</f>
        <v>1.5497753831276697</v>
      </c>
      <c r="C2" s="1">
        <f>AVERAGE(log!E2:G2)</f>
        <v>1.8363417876683403</v>
      </c>
      <c r="D2" s="1">
        <f>C2-B2</f>
        <v>0.28656640454067062</v>
      </c>
      <c r="E2" s="1">
        <f>IF(D2&lt;0,-1/POWER(10,D2),POWER(10,D2))</f>
        <v>1.9344896235435838</v>
      </c>
      <c r="F2" s="1">
        <f>_xlfn.T.TEST(log!B2:D2,log!E2:G2,2,2)</f>
        <v>1.3650237688159548E-2</v>
      </c>
      <c r="G2" s="1">
        <f>-LOG10(F2)</f>
        <v>1.8648597862966778</v>
      </c>
    </row>
    <row r="3" spans="1:7" x14ac:dyDescent="0.2">
      <c r="A3" s="2" t="s">
        <v>23</v>
      </c>
      <c r="B3" s="1">
        <f>AVERAGE(log!B3:D3)</f>
        <v>1.5644017232735887</v>
      </c>
      <c r="C3" s="1">
        <f>AVERAGE(log!E3:G3)</f>
        <v>1.8453085272234366</v>
      </c>
      <c r="D3" s="1">
        <f t="shared" ref="D3:D31" si="0">C3-B3</f>
        <v>0.28090680394984791</v>
      </c>
      <c r="E3" s="1">
        <f t="shared" ref="E3:E31" si="1">IF(D3&lt;0,-1/POWER(10,D3),POWER(10,D3))</f>
        <v>1.9094434636202597</v>
      </c>
      <c r="F3" s="1">
        <f>_xlfn.T.TEST(log!B3:D3,log!E3:G3,2,2)</f>
        <v>4.7597528612029118E-3</v>
      </c>
      <c r="G3" s="1">
        <f t="shared" ref="G3:G31" si="2">-LOG10(F3)</f>
        <v>2.3224155963976254</v>
      </c>
    </row>
    <row r="4" spans="1:7" x14ac:dyDescent="0.2">
      <c r="A4" s="2" t="s">
        <v>24</v>
      </c>
      <c r="B4" s="1">
        <f>AVERAGE(log!B4:D4)</f>
        <v>1.8462152438497592</v>
      </c>
      <c r="C4" s="1">
        <f>AVERAGE(log!E4:G4)</f>
        <v>2.1788274633247591</v>
      </c>
      <c r="D4" s="1">
        <f t="shared" si="0"/>
        <v>0.33261221947499986</v>
      </c>
      <c r="E4" s="1">
        <f t="shared" si="1"/>
        <v>2.1508603788738077</v>
      </c>
      <c r="F4" s="1">
        <f>_xlfn.T.TEST(log!B4:D4,log!E4:G4,2,2)</f>
        <v>4.3213352744662916E-3</v>
      </c>
      <c r="G4" s="1">
        <f t="shared" si="2"/>
        <v>2.3643820372754552</v>
      </c>
    </row>
    <row r="5" spans="1:7" x14ac:dyDescent="0.2">
      <c r="A5" s="2" t="s">
        <v>25</v>
      </c>
      <c r="B5" s="1">
        <f>AVERAGE(log!B5:D5)</f>
        <v>1.7993050968707085</v>
      </c>
      <c r="C5" s="1">
        <f>AVERAGE(log!E5:G5)</f>
        <v>2.0032591942009659</v>
      </c>
      <c r="D5" s="1">
        <f t="shared" si="0"/>
        <v>0.20395409733025738</v>
      </c>
      <c r="E5" s="1">
        <f t="shared" si="1"/>
        <v>1.5993889725781523</v>
      </c>
      <c r="F5" s="1">
        <f>_xlfn.T.TEST(log!B5:D5,log!E5:G5,2,2)</f>
        <v>1.6919522714402366E-2</v>
      </c>
      <c r="G5" s="1">
        <f t="shared" si="2"/>
        <v>1.7716118922086352</v>
      </c>
    </row>
    <row r="6" spans="1:7" x14ac:dyDescent="0.2">
      <c r="A6" s="2" t="s">
        <v>26</v>
      </c>
      <c r="B6" s="1">
        <f>AVERAGE(log!B6:D6)</f>
        <v>1.5505348562500629</v>
      </c>
      <c r="C6" s="1">
        <f>AVERAGE(log!E6:G6)</f>
        <v>1.8055407648359025</v>
      </c>
      <c r="D6" s="1">
        <f t="shared" si="0"/>
        <v>0.2550059085858396</v>
      </c>
      <c r="E6" s="1">
        <f t="shared" si="1"/>
        <v>1.7988953889730619</v>
      </c>
      <c r="F6" s="1">
        <f>_xlfn.T.TEST(log!B6:D6,log!E6:G6,2,2)</f>
        <v>1.3316877778838398E-2</v>
      </c>
      <c r="G6" s="1">
        <f t="shared" si="2"/>
        <v>1.8755975861541703</v>
      </c>
    </row>
    <row r="7" spans="1:7" x14ac:dyDescent="0.2">
      <c r="A7" s="2" t="s">
        <v>27</v>
      </c>
      <c r="B7" s="1">
        <f>AVERAGE(log!B7:D7)</f>
        <v>1.9853519239953794</v>
      </c>
      <c r="C7" s="1">
        <f>AVERAGE(log!E7:G7)</f>
        <v>2.0164724739478852</v>
      </c>
      <c r="D7" s="1">
        <f t="shared" si="0"/>
        <v>3.1120549952505794E-2</v>
      </c>
      <c r="E7" s="1">
        <f t="shared" si="1"/>
        <v>1.0742875679672934</v>
      </c>
      <c r="F7" s="1">
        <f>_xlfn.T.TEST(log!B7:D7,log!E7:G7,2,2)</f>
        <v>0.37012451214488051</v>
      </c>
      <c r="G7" s="1">
        <f t="shared" si="2"/>
        <v>0.43165215203878354</v>
      </c>
    </row>
    <row r="8" spans="1:7" x14ac:dyDescent="0.2">
      <c r="A8" s="2" t="s">
        <v>28</v>
      </c>
      <c r="B8" s="1">
        <f>AVERAGE(log!B8:D8)</f>
        <v>1.4755071447064187</v>
      </c>
      <c r="C8" s="1">
        <f>AVERAGE(log!E8:G8)</f>
        <v>1.6953734825854105</v>
      </c>
      <c r="D8" s="1">
        <f t="shared" si="0"/>
        <v>0.21986633787899179</v>
      </c>
      <c r="E8" s="1">
        <f t="shared" si="1"/>
        <v>1.6590762176093592</v>
      </c>
      <c r="F8" s="1">
        <f>_xlfn.T.TEST(log!B8:D8,log!E8:G8,2,2)</f>
        <v>1.2910080202701076E-2</v>
      </c>
      <c r="G8" s="1">
        <f t="shared" si="2"/>
        <v>1.8890710597101625</v>
      </c>
    </row>
    <row r="9" spans="1:7" x14ac:dyDescent="0.2">
      <c r="A9" s="2" t="s">
        <v>29</v>
      </c>
      <c r="B9" s="1">
        <f>AVERAGE(log!B9:D9)</f>
        <v>2.4725979064343799</v>
      </c>
      <c r="C9" s="1">
        <f>AVERAGE(log!E9:G9)</f>
        <v>2.5175241162268196</v>
      </c>
      <c r="D9" s="1">
        <f t="shared" si="0"/>
        <v>4.4926209792439664E-2</v>
      </c>
      <c r="E9" s="1">
        <f t="shared" si="1"/>
        <v>1.1089863733400007</v>
      </c>
      <c r="F9" s="1">
        <f>_xlfn.T.TEST(log!B9:D9,log!E9:G9,2,2)</f>
        <v>0.11002866382557684</v>
      </c>
      <c r="G9" s="1">
        <f t="shared" si="2"/>
        <v>0.95849416102688334</v>
      </c>
    </row>
    <row r="10" spans="1:7" x14ac:dyDescent="0.2">
      <c r="A10" s="2" t="s">
        <v>30</v>
      </c>
      <c r="B10" s="1">
        <f>AVERAGE(log!B10:D10)</f>
        <v>1.8533847117083997</v>
      </c>
      <c r="C10" s="1">
        <f>AVERAGE(log!E10:G10)</f>
        <v>2.1582706357695449</v>
      </c>
      <c r="D10" s="1">
        <f t="shared" si="0"/>
        <v>0.30488592406114523</v>
      </c>
      <c r="E10" s="1">
        <f t="shared" si="1"/>
        <v>2.0178362699072059</v>
      </c>
      <c r="F10" s="1">
        <f>_xlfn.T.TEST(log!B10:D10,log!E10:G10,2,2)</f>
        <v>1.9884170309198198E-2</v>
      </c>
      <c r="G10" s="1">
        <f t="shared" si="2"/>
        <v>1.7014925257569251</v>
      </c>
    </row>
    <row r="11" spans="1:7" x14ac:dyDescent="0.2">
      <c r="A11" s="2" t="s">
        <v>31</v>
      </c>
      <c r="B11" s="1">
        <f>AVERAGE(log!B11:D11)</f>
        <v>1.9037990512796228</v>
      </c>
      <c r="C11" s="1">
        <f>AVERAGE(log!E11:G11)</f>
        <v>1.8675904502070535</v>
      </c>
      <c r="D11" s="1">
        <f t="shared" si="0"/>
        <v>-3.6208601072569291E-2</v>
      </c>
      <c r="E11" s="1">
        <f t="shared" si="1"/>
        <v>-1.0869475827854687</v>
      </c>
      <c r="F11" s="1">
        <f>_xlfn.T.TEST(log!B11:D11,log!E11:G11,2,2)</f>
        <v>0.4828876165785233</v>
      </c>
      <c r="G11" s="1">
        <f t="shared" si="2"/>
        <v>0.3161539317306799</v>
      </c>
    </row>
    <row r="12" spans="1:7" x14ac:dyDescent="0.2">
      <c r="A12" s="2" t="s">
        <v>32</v>
      </c>
      <c r="B12" s="1">
        <f>AVERAGE(log!B12:D12)</f>
        <v>2.2082829315290895</v>
      </c>
      <c r="C12" s="1">
        <f>AVERAGE(log!E12:G12)</f>
        <v>2.2390504391127934</v>
      </c>
      <c r="D12" s="1">
        <f t="shared" si="0"/>
        <v>3.0767507583703946E-2</v>
      </c>
      <c r="E12" s="1">
        <f t="shared" si="1"/>
        <v>1.0734146236184257</v>
      </c>
      <c r="F12" s="1">
        <f>_xlfn.T.TEST(log!B12:D12,log!E12:G12,2,2)</f>
        <v>0.44977454542579365</v>
      </c>
      <c r="G12" s="1">
        <f t="shared" si="2"/>
        <v>0.34700512669924982</v>
      </c>
    </row>
    <row r="13" spans="1:7" x14ac:dyDescent="0.2">
      <c r="A13" s="2" t="s">
        <v>33</v>
      </c>
      <c r="B13" s="1">
        <f>AVERAGE(log!B13:D13)</f>
        <v>2.6227287670822705</v>
      </c>
      <c r="C13" s="1">
        <f>AVERAGE(log!E13:G13)</f>
        <v>2.6095293696753998</v>
      </c>
      <c r="D13" s="1">
        <f t="shared" si="0"/>
        <v>-1.3199397406870705E-2</v>
      </c>
      <c r="E13" s="1">
        <f t="shared" si="1"/>
        <v>-1.0308593097217071</v>
      </c>
      <c r="F13" s="1">
        <f>_xlfn.T.TEST(log!B13:D13,log!E13:G13,2,2)</f>
        <v>0.73186038461313063</v>
      </c>
      <c r="G13" s="1">
        <f t="shared" si="2"/>
        <v>0.13557176043787014</v>
      </c>
    </row>
    <row r="14" spans="1:7" x14ac:dyDescent="0.2">
      <c r="A14" s="2" t="s">
        <v>34</v>
      </c>
      <c r="B14" s="1">
        <f>AVERAGE(log!B14:D14)</f>
        <v>2.1959014684746045</v>
      </c>
      <c r="C14" s="1">
        <f>AVERAGE(log!E14:G14)</f>
        <v>2.1763551225622151</v>
      </c>
      <c r="D14" s="1">
        <f t="shared" si="0"/>
        <v>-1.9546345912389462E-2</v>
      </c>
      <c r="E14" s="1">
        <f t="shared" si="1"/>
        <v>-1.0460353125912702</v>
      </c>
      <c r="F14" s="1">
        <f>_xlfn.T.TEST(log!B14:D14,log!E14:G14,2,2)</f>
        <v>0.63621547215347807</v>
      </c>
      <c r="G14" s="1">
        <f t="shared" si="2"/>
        <v>0.19639577347264717</v>
      </c>
    </row>
    <row r="15" spans="1:7" x14ac:dyDescent="0.2">
      <c r="A15" s="2" t="s">
        <v>35</v>
      </c>
      <c r="B15" s="1">
        <f>AVERAGE(log!B15:D15)</f>
        <v>2.5778203260780068</v>
      </c>
      <c r="C15" s="1">
        <f>AVERAGE(log!E15:G15)</f>
        <v>2.6233732820156619</v>
      </c>
      <c r="D15" s="1">
        <f t="shared" si="0"/>
        <v>4.5552955937655071E-2</v>
      </c>
      <c r="E15" s="1">
        <f t="shared" si="1"/>
        <v>1.1105879472328</v>
      </c>
      <c r="F15" s="1">
        <f>_xlfn.T.TEST(log!B15:D15,log!E15:G15,2,2)</f>
        <v>0.13016732746750756</v>
      </c>
      <c r="G15" s="1">
        <f t="shared" si="2"/>
        <v>0.88549801178344656</v>
      </c>
    </row>
    <row r="16" spans="1:7" x14ac:dyDescent="0.2">
      <c r="A16" s="2" t="s">
        <v>36</v>
      </c>
      <c r="B16" s="1">
        <f>AVERAGE(log!B16:D16)</f>
        <v>2.4899156705388652</v>
      </c>
      <c r="C16" s="1">
        <f>AVERAGE(log!E16:G16)</f>
        <v>2.6500620049755095</v>
      </c>
      <c r="D16" s="1">
        <f t="shared" si="0"/>
        <v>0.16014633443664428</v>
      </c>
      <c r="E16" s="1">
        <f t="shared" si="1"/>
        <v>1.4459268901143245</v>
      </c>
      <c r="F16" s="1">
        <f>_xlfn.T.TEST(log!B16:D16,log!E16:G16,2,2)</f>
        <v>4.4726176936442721E-3</v>
      </c>
      <c r="G16" s="1">
        <f t="shared" si="2"/>
        <v>2.349438222470428</v>
      </c>
    </row>
    <row r="17" spans="1:7" x14ac:dyDescent="0.2">
      <c r="A17" s="2" t="s">
        <v>37</v>
      </c>
      <c r="B17" s="1">
        <f>AVERAGE(log!B17:D17)</f>
        <v>2.1479418350455735</v>
      </c>
      <c r="C17" s="1">
        <f>AVERAGE(log!E17:G17)</f>
        <v>2.3068583987244313</v>
      </c>
      <c r="D17" s="1">
        <f t="shared" si="0"/>
        <v>0.15891656367885787</v>
      </c>
      <c r="E17" s="1">
        <f t="shared" si="1"/>
        <v>1.4418383200473956</v>
      </c>
      <c r="F17" s="1">
        <f>_xlfn.T.TEST(log!B17:D17,log!E17:G17,2,2)</f>
        <v>4.225811023506232E-4</v>
      </c>
      <c r="G17" s="1">
        <f t="shared" si="2"/>
        <v>3.3740899283162484</v>
      </c>
    </row>
    <row r="18" spans="1:7" x14ac:dyDescent="0.2">
      <c r="A18" s="2" t="s">
        <v>38</v>
      </c>
      <c r="B18" s="1">
        <f>AVERAGE(log!B18:D18)</f>
        <v>2.5303648653335862</v>
      </c>
      <c r="C18" s="1">
        <f>AVERAGE(log!E18:G18)</f>
        <v>2.5793673163932493</v>
      </c>
      <c r="D18" s="1">
        <f t="shared" si="0"/>
        <v>4.9002451059663166E-2</v>
      </c>
      <c r="E18" s="1">
        <f t="shared" si="1"/>
        <v>1.1194442013387771</v>
      </c>
      <c r="F18" s="1">
        <f>_xlfn.T.TEST(log!B18:D18,log!E18:G18,2,2)</f>
        <v>5.1782835871533296E-2</v>
      </c>
      <c r="G18" s="1">
        <f t="shared" si="2"/>
        <v>1.2858141692423308</v>
      </c>
    </row>
    <row r="19" spans="1:7" x14ac:dyDescent="0.2">
      <c r="A19" s="2" t="s">
        <v>39</v>
      </c>
      <c r="B19" s="1">
        <f>AVERAGE(log!B19:D19)</f>
        <v>2.2113991124138797</v>
      </c>
      <c r="C19" s="1">
        <f>AVERAGE(log!E19:G19)</f>
        <v>2.3727300646150833</v>
      </c>
      <c r="D19" s="1">
        <f t="shared" si="0"/>
        <v>0.16133095220120364</v>
      </c>
      <c r="E19" s="1">
        <f t="shared" si="1"/>
        <v>1.449876304535946</v>
      </c>
      <c r="F19" s="1">
        <f>_xlfn.T.TEST(log!B19:D19,log!E19:G19,2,2)</f>
        <v>8.8077752496443056E-3</v>
      </c>
      <c r="G19" s="1">
        <f t="shared" si="2"/>
        <v>2.0551337759033137</v>
      </c>
    </row>
    <row r="20" spans="1:7" x14ac:dyDescent="0.2">
      <c r="A20" s="2" t="s">
        <v>40</v>
      </c>
      <c r="B20" s="1">
        <f>AVERAGE(log!B20:D20)</f>
        <v>2.8052501721437921</v>
      </c>
      <c r="C20" s="1">
        <f>AVERAGE(log!E20:G20)</f>
        <v>2.7924728739724451</v>
      </c>
      <c r="D20" s="1">
        <f t="shared" si="0"/>
        <v>-1.2777298171346985E-2</v>
      </c>
      <c r="E20" s="1">
        <f t="shared" si="1"/>
        <v>-1.0298578842834465</v>
      </c>
      <c r="F20" s="1">
        <f>_xlfn.T.TEST(log!B20:D20,log!E20:G20,2,2)</f>
        <v>0.5111330509173061</v>
      </c>
      <c r="G20" s="1">
        <f t="shared" si="2"/>
        <v>0.29146603575984092</v>
      </c>
    </row>
    <row r="21" spans="1:7" x14ac:dyDescent="0.2">
      <c r="A21" s="2" t="s">
        <v>41</v>
      </c>
      <c r="B21" s="1">
        <f>AVERAGE(log!B21:D21)</f>
        <v>2.1456166399138272</v>
      </c>
      <c r="C21" s="1">
        <f>AVERAGE(log!E21:G21)</f>
        <v>2.3679885860920358</v>
      </c>
      <c r="D21" s="1">
        <f t="shared" si="0"/>
        <v>0.22237194617820855</v>
      </c>
      <c r="E21" s="1">
        <f t="shared" si="1"/>
        <v>1.6686757175868441</v>
      </c>
      <c r="F21" s="1">
        <f>_xlfn.T.TEST(log!B21:D21,log!E21:G21,2,2)</f>
        <v>1.2196849906584144E-3</v>
      </c>
      <c r="G21" s="1">
        <f t="shared" si="2"/>
        <v>2.9137523205415627</v>
      </c>
    </row>
    <row r="22" spans="1:7" x14ac:dyDescent="0.2">
      <c r="A22" s="2" t="s">
        <v>42</v>
      </c>
      <c r="B22" s="1">
        <f>AVERAGE(log!B22:D22)</f>
        <v>2.5501724321676758</v>
      </c>
      <c r="C22" s="1">
        <f>AVERAGE(log!E22:G22)</f>
        <v>2.5974953364577225</v>
      </c>
      <c r="D22" s="1">
        <f t="shared" si="0"/>
        <v>4.7322904290046708E-2</v>
      </c>
      <c r="E22" s="1">
        <f t="shared" si="1"/>
        <v>1.1151233359265602</v>
      </c>
      <c r="F22" s="1">
        <f>_xlfn.T.TEST(log!B22:D22,log!E22:G22,2,2)</f>
        <v>0.14524848408753321</v>
      </c>
      <c r="G22" s="1">
        <f t="shared" si="2"/>
        <v>0.83788839150806105</v>
      </c>
    </row>
    <row r="23" spans="1:7" x14ac:dyDescent="0.2">
      <c r="A23" s="2" t="s">
        <v>43</v>
      </c>
      <c r="B23" s="1">
        <f>AVERAGE(log!B23:D23)</f>
        <v>1.702141853288371</v>
      </c>
      <c r="C23" s="1">
        <f>AVERAGE(log!E23:G23)</f>
        <v>1.9259728752429395</v>
      </c>
      <c r="D23" s="1">
        <f t="shared" si="0"/>
        <v>0.2238310219545685</v>
      </c>
      <c r="E23" s="1">
        <f t="shared" si="1"/>
        <v>1.6742913054192621</v>
      </c>
      <c r="F23" s="1">
        <f>_xlfn.T.TEST(log!B23:D23,log!E23:G23,2,2)</f>
        <v>5.8311811312683499E-3</v>
      </c>
      <c r="G23" s="1">
        <f t="shared" si="2"/>
        <v>2.2342434680818579</v>
      </c>
    </row>
    <row r="24" spans="1:7" x14ac:dyDescent="0.2">
      <c r="A24" s="2" t="s">
        <v>44</v>
      </c>
      <c r="B24" s="1">
        <f>AVERAGE(log!B24:D24)</f>
        <v>2.9895376384641188</v>
      </c>
      <c r="C24" s="1">
        <f>AVERAGE(log!E24:G24)</f>
        <v>3.0615987011988</v>
      </c>
      <c r="D24" s="1">
        <f t="shared" si="0"/>
        <v>7.2061062734681158E-2</v>
      </c>
      <c r="E24" s="1">
        <f t="shared" si="1"/>
        <v>1.1804866029294783</v>
      </c>
      <c r="F24" s="1">
        <f>_xlfn.T.TEST(log!B24:D24,log!E24:G24,2,2)</f>
        <v>3.9309158883167022E-2</v>
      </c>
      <c r="G24" s="1">
        <f t="shared" si="2"/>
        <v>1.405506248886788</v>
      </c>
    </row>
    <row r="25" spans="1:7" x14ac:dyDescent="0.2">
      <c r="A25" s="2" t="s">
        <v>45</v>
      </c>
      <c r="B25" s="1">
        <f>AVERAGE(log!B25:D25)</f>
        <v>2.4266081599484779</v>
      </c>
      <c r="C25" s="1">
        <f>AVERAGE(log!E25:G25)</f>
        <v>2.9245961547594579</v>
      </c>
      <c r="D25" s="1">
        <f t="shared" si="0"/>
        <v>0.49798799481097999</v>
      </c>
      <c r="E25" s="1">
        <f t="shared" si="1"/>
        <v>3.1476613021940199</v>
      </c>
      <c r="F25" s="1">
        <f>_xlfn.T.TEST(log!B25:D25,log!E25:G25,2,2)</f>
        <v>9.0259306990791537E-3</v>
      </c>
      <c r="G25" s="1">
        <f t="shared" si="2"/>
        <v>2.0445080053076805</v>
      </c>
    </row>
    <row r="26" spans="1:7" x14ac:dyDescent="0.2">
      <c r="A26" s="2" t="s">
        <v>46</v>
      </c>
      <c r="B26" s="1">
        <f>AVERAGE(log!B26:D26)</f>
        <v>2.395501730054677</v>
      </c>
      <c r="C26" s="1">
        <f>AVERAGE(log!E26:G26)</f>
        <v>2.4187389150344645</v>
      </c>
      <c r="D26" s="1">
        <f t="shared" si="0"/>
        <v>2.323718497978744E-2</v>
      </c>
      <c r="E26" s="1">
        <f t="shared" si="1"/>
        <v>1.054962895046617</v>
      </c>
      <c r="F26" s="1">
        <f>_xlfn.T.TEST(log!B26:D26,log!E26:G26,2,2)</f>
        <v>0.55143498755717224</v>
      </c>
      <c r="G26" s="1">
        <f t="shared" si="2"/>
        <v>0.25850568215305908</v>
      </c>
    </row>
    <row r="27" spans="1:7" x14ac:dyDescent="0.2">
      <c r="A27" s="2" t="s">
        <v>47</v>
      </c>
      <c r="B27" s="1">
        <f>AVERAGE(log!B27:D27)</f>
        <v>2.2390652467606542</v>
      </c>
      <c r="C27" s="1">
        <f>AVERAGE(log!E27:G27)</f>
        <v>2.3817244247533913</v>
      </c>
      <c r="D27" s="1">
        <f t="shared" si="0"/>
        <v>0.14265917799273709</v>
      </c>
      <c r="E27" s="1">
        <f t="shared" si="1"/>
        <v>1.388862263661909</v>
      </c>
      <c r="F27" s="1">
        <f>_xlfn.T.TEST(log!B27:D27,log!E27:G27,2,2)</f>
        <v>9.5375870597885111E-3</v>
      </c>
      <c r="G27" s="1">
        <f t="shared" si="2"/>
        <v>2.0205614847473456</v>
      </c>
    </row>
    <row r="28" spans="1:7" x14ac:dyDescent="0.2">
      <c r="A28" s="2" t="s">
        <v>48</v>
      </c>
      <c r="B28" s="1">
        <f>AVERAGE(log!B28:D28)</f>
        <v>2.3409289219179215</v>
      </c>
      <c r="C28" s="1">
        <f>AVERAGE(log!E28:G28)</f>
        <v>2.6637283927827622</v>
      </c>
      <c r="D28" s="1">
        <f t="shared" si="0"/>
        <v>0.32279947086484073</v>
      </c>
      <c r="E28" s="1">
        <f t="shared" si="1"/>
        <v>2.1028072750205227</v>
      </c>
      <c r="F28" s="1">
        <f>_xlfn.T.TEST(log!B28:D28,log!E28:G28,2,2)</f>
        <v>4.5926842758041192E-4</v>
      </c>
      <c r="G28" s="1">
        <f t="shared" si="2"/>
        <v>3.3379334091409776</v>
      </c>
    </row>
    <row r="29" spans="1:7" x14ac:dyDescent="0.2">
      <c r="A29" s="2" t="s">
        <v>49</v>
      </c>
      <c r="B29" s="1">
        <f>AVERAGE(log!B29:D29)</f>
        <v>2.1788787266532403</v>
      </c>
      <c r="C29" s="1">
        <f>AVERAGE(log!E29:G29)</f>
        <v>2.1983617623211962</v>
      </c>
      <c r="D29" s="1">
        <f t="shared" si="0"/>
        <v>1.9483035667955839E-2</v>
      </c>
      <c r="E29" s="1">
        <f t="shared" si="1"/>
        <v>1.0458828355801868</v>
      </c>
      <c r="F29" s="1">
        <f>_xlfn.T.TEST(log!B29:D29,log!E29:G29,2,2)</f>
        <v>0.4963508235568807</v>
      </c>
      <c r="G29" s="1">
        <f t="shared" si="2"/>
        <v>0.30421125319231884</v>
      </c>
    </row>
    <row r="30" spans="1:7" x14ac:dyDescent="0.2">
      <c r="A30" s="2" t="s">
        <v>50</v>
      </c>
      <c r="B30" s="1">
        <f>AVERAGE(log!B30:D30)</f>
        <v>2.8619937545513694</v>
      </c>
      <c r="C30" s="1">
        <f>AVERAGE(log!E30:G30)</f>
        <v>2.8611386689881648</v>
      </c>
      <c r="D30" s="1">
        <f t="shared" si="0"/>
        <v>-8.5508556320457174E-4</v>
      </c>
      <c r="E30" s="1">
        <f t="shared" si="1"/>
        <v>-1.0019708468417263</v>
      </c>
      <c r="F30" s="1">
        <f>_xlfn.T.TEST(log!B30:D30,log!E30:G30,2,2)</f>
        <v>0.98156955347501951</v>
      </c>
      <c r="G30" s="1">
        <f t="shared" si="2"/>
        <v>8.0789211071148649E-3</v>
      </c>
    </row>
    <row r="31" spans="1:7" x14ac:dyDescent="0.2">
      <c r="A31" s="2" t="s">
        <v>51</v>
      </c>
      <c r="B31" s="1">
        <f>AVERAGE(log!B31:D31)</f>
        <v>2.6315658939914566</v>
      </c>
      <c r="C31" s="1">
        <f>AVERAGE(log!E31:G31)</f>
        <v>2.7073148445334461</v>
      </c>
      <c r="D31" s="1">
        <f t="shared" si="0"/>
        <v>7.574895054198949E-2</v>
      </c>
      <c r="E31" s="1">
        <f t="shared" si="1"/>
        <v>1.1905535944009682</v>
      </c>
      <c r="F31" s="1">
        <f>_xlfn.T.TEST(log!B31:D31,log!E31:G31,2,2)</f>
        <v>8.8518843184735199E-2</v>
      </c>
      <c r="G31" s="1">
        <f t="shared" si="2"/>
        <v>1.0529642703183097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0B01F-003F-4E29-B3E3-9A50A6FED346}">
  <dimension ref="A1:L31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7.6640625" style="2" bestFit="1" customWidth="1"/>
    <col min="2" max="2" width="14.5" style="1" bestFit="1" customWidth="1"/>
    <col min="3" max="3" width="10.5" bestFit="1" customWidth="1"/>
    <col min="4" max="4" width="8.1640625" bestFit="1" customWidth="1"/>
    <col min="5" max="5" width="12" bestFit="1" customWidth="1"/>
    <col min="6" max="6" width="9.5" bestFit="1" customWidth="1"/>
    <col min="7" max="7" width="8.5" bestFit="1" customWidth="1"/>
    <col min="8" max="8" width="12" bestFit="1" customWidth="1"/>
    <col min="9" max="9" width="9.33203125" bestFit="1" customWidth="1"/>
    <col min="11" max="11" width="14.5" bestFit="1" customWidth="1"/>
  </cols>
  <sheetData>
    <row r="1" spans="1:12" x14ac:dyDescent="0.2">
      <c r="A1" s="2" t="s">
        <v>0</v>
      </c>
      <c r="B1" s="2" t="s">
        <v>59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</row>
    <row r="2" spans="1:12" x14ac:dyDescent="0.2">
      <c r="A2" s="2" t="s">
        <v>37</v>
      </c>
      <c r="B2" s="1">
        <v>4.225811023506232E-4</v>
      </c>
      <c r="C2" s="4" t="str">
        <f>IF(B2&lt;$L$3/$L$2,"PASS","")</f>
        <v>PASS</v>
      </c>
      <c r="D2" s="1">
        <v>1</v>
      </c>
      <c r="E2" s="1">
        <f>$L$3*D2/$L$2</f>
        <v>1.6666666666666668E-3</v>
      </c>
      <c r="F2" s="4" t="str">
        <f>IF(B2&lt;E2,"PASS","")</f>
        <v>PASS</v>
      </c>
      <c r="G2" s="1">
        <f>D2</f>
        <v>1</v>
      </c>
      <c r="H2" s="1">
        <f>E2/G2</f>
        <v>1.6666666666666668E-3</v>
      </c>
      <c r="I2" s="4" t="str">
        <f>IF(B2&lt;H2,"PASS","")</f>
        <v>PASS</v>
      </c>
      <c r="K2" s="2" t="s">
        <v>72</v>
      </c>
      <c r="L2" s="1">
        <v>30</v>
      </c>
    </row>
    <row r="3" spans="1:12" x14ac:dyDescent="0.2">
      <c r="A3" s="2" t="s">
        <v>48</v>
      </c>
      <c r="B3" s="1">
        <v>4.5926842758041192E-4</v>
      </c>
      <c r="C3" s="4" t="str">
        <f>IF(B3&lt;$L$3/$L$2,"PASS","")</f>
        <v>PASS</v>
      </c>
      <c r="D3" s="1">
        <v>2</v>
      </c>
      <c r="E3" s="1">
        <f t="shared" ref="E3:E31" si="0">$L$3*D3/$L$2</f>
        <v>3.3333333333333335E-3</v>
      </c>
      <c r="F3" s="4" t="str">
        <f t="shared" ref="F3:F31" si="1">IF(B3&lt;E3,"PASS","")</f>
        <v>PASS</v>
      </c>
      <c r="G3" s="1">
        <f>G2+1/D3</f>
        <v>1.5</v>
      </c>
      <c r="H3" s="1">
        <f t="shared" ref="H3:H31" si="2">E3/G3</f>
        <v>2.2222222222222222E-3</v>
      </c>
      <c r="I3" s="4" t="str">
        <f>IF(B3&lt;H3,"PASS","")</f>
        <v>PASS</v>
      </c>
      <c r="K3" s="2" t="s">
        <v>73</v>
      </c>
      <c r="L3" s="1">
        <v>0.05</v>
      </c>
    </row>
    <row r="4" spans="1:12" x14ac:dyDescent="0.2">
      <c r="A4" s="2" t="s">
        <v>41</v>
      </c>
      <c r="B4" s="1">
        <v>1.2196849906584144E-3</v>
      </c>
      <c r="C4" s="4" t="str">
        <f t="shared" ref="C4:C31" si="3">IF(B4&lt;$L$3/$L$2,"PASS","")</f>
        <v>PASS</v>
      </c>
      <c r="D4" s="1">
        <v>3</v>
      </c>
      <c r="E4" s="1">
        <f t="shared" si="0"/>
        <v>5.000000000000001E-3</v>
      </c>
      <c r="F4" s="4" t="str">
        <f t="shared" si="1"/>
        <v>PASS</v>
      </c>
      <c r="G4" s="1">
        <f>G3+1/D4</f>
        <v>1.8333333333333333</v>
      </c>
      <c r="H4" s="1">
        <f t="shared" si="2"/>
        <v>2.7272727272727279E-3</v>
      </c>
      <c r="I4" s="4" t="str">
        <f t="shared" ref="I4:I31" si="4">IF(B4&lt;H4,"PASS","")</f>
        <v>PASS</v>
      </c>
    </row>
    <row r="5" spans="1:12" x14ac:dyDescent="0.2">
      <c r="A5" s="2" t="s">
        <v>24</v>
      </c>
      <c r="B5" s="1">
        <v>4.3213352744662916E-3</v>
      </c>
      <c r="C5" s="4" t="str">
        <f t="shared" si="3"/>
        <v/>
      </c>
      <c r="D5" s="1">
        <v>4</v>
      </c>
      <c r="E5" s="1">
        <f t="shared" si="0"/>
        <v>6.6666666666666671E-3</v>
      </c>
      <c r="F5" s="4" t="str">
        <f t="shared" si="1"/>
        <v>PASS</v>
      </c>
      <c r="G5" s="1">
        <f t="shared" ref="G5:G31" si="5">G4+1/D5</f>
        <v>2.083333333333333</v>
      </c>
      <c r="H5" s="1">
        <f t="shared" si="2"/>
        <v>3.2000000000000006E-3</v>
      </c>
      <c r="I5" s="4" t="str">
        <f t="shared" si="4"/>
        <v/>
      </c>
    </row>
    <row r="6" spans="1:12" x14ac:dyDescent="0.2">
      <c r="A6" s="2" t="s">
        <v>36</v>
      </c>
      <c r="B6" s="1">
        <v>4.4726176936442721E-3</v>
      </c>
      <c r="C6" s="4" t="str">
        <f t="shared" si="3"/>
        <v/>
      </c>
      <c r="D6" s="1">
        <v>5</v>
      </c>
      <c r="E6" s="1">
        <f t="shared" si="0"/>
        <v>8.3333333333333332E-3</v>
      </c>
      <c r="F6" s="4" t="str">
        <f t="shared" si="1"/>
        <v>PASS</v>
      </c>
      <c r="G6" s="1">
        <f t="shared" si="5"/>
        <v>2.2833333333333332</v>
      </c>
      <c r="H6" s="1">
        <f t="shared" si="2"/>
        <v>3.6496350364963507E-3</v>
      </c>
      <c r="I6" s="4" t="str">
        <f t="shared" si="4"/>
        <v/>
      </c>
    </row>
    <row r="7" spans="1:12" x14ac:dyDescent="0.2">
      <c r="A7" s="2" t="s">
        <v>23</v>
      </c>
      <c r="B7" s="1">
        <v>4.7597528612029118E-3</v>
      </c>
      <c r="C7" s="4" t="str">
        <f t="shared" si="3"/>
        <v/>
      </c>
      <c r="D7" s="1">
        <v>6</v>
      </c>
      <c r="E7" s="1">
        <f t="shared" si="0"/>
        <v>1.0000000000000002E-2</v>
      </c>
      <c r="F7" s="4" t="str">
        <f t="shared" si="1"/>
        <v>PASS</v>
      </c>
      <c r="G7" s="1">
        <f t="shared" si="5"/>
        <v>2.4499999999999997</v>
      </c>
      <c r="H7" s="1">
        <f t="shared" si="2"/>
        <v>4.0816326530612257E-3</v>
      </c>
      <c r="I7" s="4" t="str">
        <f t="shared" si="4"/>
        <v/>
      </c>
    </row>
    <row r="8" spans="1:12" x14ac:dyDescent="0.2">
      <c r="A8" s="2" t="s">
        <v>43</v>
      </c>
      <c r="B8" s="1">
        <v>5.8311811312683499E-3</v>
      </c>
      <c r="C8" s="4" t="str">
        <f t="shared" si="3"/>
        <v/>
      </c>
      <c r="D8" s="1">
        <v>7</v>
      </c>
      <c r="E8" s="1">
        <f t="shared" si="0"/>
        <v>1.1666666666666667E-2</v>
      </c>
      <c r="F8" s="4" t="str">
        <f t="shared" si="1"/>
        <v>PASS</v>
      </c>
      <c r="G8" s="1">
        <f t="shared" si="5"/>
        <v>2.5928571428571425</v>
      </c>
      <c r="H8" s="1">
        <f t="shared" si="2"/>
        <v>4.4995408631772274E-3</v>
      </c>
      <c r="I8" s="4" t="str">
        <f t="shared" si="4"/>
        <v/>
      </c>
    </row>
    <row r="9" spans="1:12" x14ac:dyDescent="0.2">
      <c r="A9" s="2" t="s">
        <v>39</v>
      </c>
      <c r="B9" s="1">
        <v>8.8077752496443056E-3</v>
      </c>
      <c r="C9" s="4" t="str">
        <f t="shared" si="3"/>
        <v/>
      </c>
      <c r="D9" s="1">
        <v>8</v>
      </c>
      <c r="E9" s="1">
        <f t="shared" si="0"/>
        <v>1.3333333333333334E-2</v>
      </c>
      <c r="F9" s="4" t="str">
        <f t="shared" si="1"/>
        <v>PASS</v>
      </c>
      <c r="G9" s="1">
        <f t="shared" si="5"/>
        <v>2.7178571428571425</v>
      </c>
      <c r="H9" s="1">
        <f t="shared" si="2"/>
        <v>4.905825667980728E-3</v>
      </c>
      <c r="I9" s="4" t="str">
        <f t="shared" si="4"/>
        <v/>
      </c>
    </row>
    <row r="10" spans="1:12" x14ac:dyDescent="0.2">
      <c r="A10" s="2" t="s">
        <v>45</v>
      </c>
      <c r="B10" s="1">
        <v>9.0259306990791537E-3</v>
      </c>
      <c r="C10" s="4" t="str">
        <f t="shared" si="3"/>
        <v/>
      </c>
      <c r="D10" s="1">
        <v>9</v>
      </c>
      <c r="E10" s="1">
        <f t="shared" si="0"/>
        <v>1.5000000000000001E-2</v>
      </c>
      <c r="F10" s="4" t="str">
        <f t="shared" si="1"/>
        <v>PASS</v>
      </c>
      <c r="G10" s="1">
        <f t="shared" si="5"/>
        <v>2.8289682539682537</v>
      </c>
      <c r="H10" s="1">
        <f t="shared" si="2"/>
        <v>5.3022864356852299E-3</v>
      </c>
      <c r="I10" s="4" t="str">
        <f t="shared" si="4"/>
        <v/>
      </c>
    </row>
    <row r="11" spans="1:12" x14ac:dyDescent="0.2">
      <c r="A11" s="2" t="s">
        <v>47</v>
      </c>
      <c r="B11" s="1">
        <v>9.5375870597885111E-3</v>
      </c>
      <c r="C11" s="4" t="str">
        <f t="shared" si="3"/>
        <v/>
      </c>
      <c r="D11" s="1">
        <v>10</v>
      </c>
      <c r="E11" s="1">
        <f t="shared" si="0"/>
        <v>1.6666666666666666E-2</v>
      </c>
      <c r="F11" s="4" t="str">
        <f t="shared" si="1"/>
        <v>PASS</v>
      </c>
      <c r="G11" s="1">
        <f t="shared" si="5"/>
        <v>2.9289682539682538</v>
      </c>
      <c r="H11" s="1">
        <f t="shared" si="2"/>
        <v>5.6902858691234249E-3</v>
      </c>
      <c r="I11" s="4" t="str">
        <f t="shared" si="4"/>
        <v/>
      </c>
    </row>
    <row r="12" spans="1:12" x14ac:dyDescent="0.2">
      <c r="A12" s="2" t="s">
        <v>28</v>
      </c>
      <c r="B12" s="1">
        <v>1.2910080202701076E-2</v>
      </c>
      <c r="C12" s="4" t="str">
        <f t="shared" si="3"/>
        <v/>
      </c>
      <c r="D12" s="1">
        <v>11</v>
      </c>
      <c r="E12" s="1">
        <f t="shared" si="0"/>
        <v>1.8333333333333333E-2</v>
      </c>
      <c r="F12" s="4" t="str">
        <f t="shared" si="1"/>
        <v>PASS</v>
      </c>
      <c r="G12" s="1">
        <f t="shared" si="5"/>
        <v>3.0198773448773446</v>
      </c>
      <c r="H12" s="1">
        <f t="shared" si="2"/>
        <v>6.0708867412884813E-3</v>
      </c>
      <c r="I12" s="4" t="str">
        <f t="shared" si="4"/>
        <v/>
      </c>
    </row>
    <row r="13" spans="1:12" x14ac:dyDescent="0.2">
      <c r="A13" s="2" t="s">
        <v>26</v>
      </c>
      <c r="B13" s="1">
        <v>1.3316877778838398E-2</v>
      </c>
      <c r="C13" s="4" t="str">
        <f t="shared" si="3"/>
        <v/>
      </c>
      <c r="D13" s="1">
        <v>12</v>
      </c>
      <c r="E13" s="1">
        <f t="shared" si="0"/>
        <v>2.0000000000000004E-2</v>
      </c>
      <c r="F13" s="4" t="str">
        <f t="shared" si="1"/>
        <v>PASS</v>
      </c>
      <c r="G13" s="1">
        <f t="shared" si="5"/>
        <v>3.1032106782106781</v>
      </c>
      <c r="H13" s="1">
        <f t="shared" si="2"/>
        <v>6.4449378640099525E-3</v>
      </c>
      <c r="I13" s="4" t="str">
        <f t="shared" si="4"/>
        <v/>
      </c>
    </row>
    <row r="14" spans="1:12" x14ac:dyDescent="0.2">
      <c r="A14" s="2" t="s">
        <v>21</v>
      </c>
      <c r="B14" s="1">
        <v>1.3650237688159548E-2</v>
      </c>
      <c r="C14" s="4" t="str">
        <f t="shared" si="3"/>
        <v/>
      </c>
      <c r="D14" s="1">
        <v>13</v>
      </c>
      <c r="E14" s="1">
        <f t="shared" si="0"/>
        <v>2.1666666666666667E-2</v>
      </c>
      <c r="F14" s="4" t="str">
        <f t="shared" si="1"/>
        <v>PASS</v>
      </c>
      <c r="G14" s="1">
        <f t="shared" si="5"/>
        <v>3.1801337551337552</v>
      </c>
      <c r="H14" s="1">
        <f t="shared" si="2"/>
        <v>6.8131306212167089E-3</v>
      </c>
      <c r="I14" s="4" t="str">
        <f t="shared" si="4"/>
        <v/>
      </c>
    </row>
    <row r="15" spans="1:12" x14ac:dyDescent="0.2">
      <c r="A15" s="2" t="s">
        <v>25</v>
      </c>
      <c r="B15" s="1">
        <v>1.6919522714402366E-2</v>
      </c>
      <c r="C15" s="4" t="str">
        <f t="shared" si="3"/>
        <v/>
      </c>
      <c r="D15" s="1">
        <v>14</v>
      </c>
      <c r="E15" s="1">
        <f t="shared" si="0"/>
        <v>2.3333333333333334E-2</v>
      </c>
      <c r="F15" s="4" t="str">
        <f t="shared" si="1"/>
        <v>PASS</v>
      </c>
      <c r="G15" s="1">
        <f t="shared" si="5"/>
        <v>3.2515623265623268</v>
      </c>
      <c r="H15" s="1">
        <f t="shared" si="2"/>
        <v>7.1760375443893788E-3</v>
      </c>
      <c r="I15" s="4" t="str">
        <f t="shared" si="4"/>
        <v/>
      </c>
    </row>
    <row r="16" spans="1:12" x14ac:dyDescent="0.2">
      <c r="A16" s="2" t="s">
        <v>30</v>
      </c>
      <c r="B16" s="1">
        <v>1.9884170309198198E-2</v>
      </c>
      <c r="C16" s="4" t="str">
        <f t="shared" si="3"/>
        <v/>
      </c>
      <c r="D16" s="1">
        <v>15</v>
      </c>
      <c r="E16" s="1">
        <f t="shared" si="0"/>
        <v>2.5000000000000001E-2</v>
      </c>
      <c r="F16" s="4" t="str">
        <f t="shared" si="1"/>
        <v>PASS</v>
      </c>
      <c r="G16" s="1">
        <f t="shared" si="5"/>
        <v>3.3182289932289937</v>
      </c>
      <c r="H16" s="1">
        <f t="shared" si="2"/>
        <v>7.5341394614457614E-3</v>
      </c>
      <c r="I16" s="4" t="str">
        <f t="shared" si="4"/>
        <v/>
      </c>
    </row>
    <row r="17" spans="1:9" x14ac:dyDescent="0.2">
      <c r="A17" s="2" t="s">
        <v>44</v>
      </c>
      <c r="B17" s="1">
        <v>3.9309158883167022E-2</v>
      </c>
      <c r="C17" s="4" t="str">
        <f t="shared" si="3"/>
        <v/>
      </c>
      <c r="D17" s="1">
        <v>16</v>
      </c>
      <c r="E17" s="1">
        <f t="shared" si="0"/>
        <v>2.6666666666666668E-2</v>
      </c>
      <c r="F17" s="4" t="str">
        <f t="shared" si="1"/>
        <v/>
      </c>
      <c r="G17" s="1">
        <f t="shared" si="5"/>
        <v>3.3807289932289937</v>
      </c>
      <c r="H17" s="1">
        <f t="shared" si="2"/>
        <v>7.8878451127183859E-3</v>
      </c>
      <c r="I17" s="4" t="str">
        <f t="shared" si="4"/>
        <v/>
      </c>
    </row>
    <row r="18" spans="1:9" x14ac:dyDescent="0.2">
      <c r="A18" s="2" t="s">
        <v>38</v>
      </c>
      <c r="B18" s="1">
        <v>5.1782835871533296E-2</v>
      </c>
      <c r="C18" s="4" t="str">
        <f t="shared" si="3"/>
        <v/>
      </c>
      <c r="D18" s="1">
        <v>17</v>
      </c>
      <c r="E18" s="1">
        <f t="shared" si="0"/>
        <v>2.8333333333333335E-2</v>
      </c>
      <c r="F18" s="4" t="str">
        <f t="shared" si="1"/>
        <v/>
      </c>
      <c r="G18" s="1">
        <f t="shared" si="5"/>
        <v>3.4395525226407582</v>
      </c>
      <c r="H18" s="1">
        <f t="shared" si="2"/>
        <v>8.2375056484324527E-3</v>
      </c>
      <c r="I18" s="4" t="str">
        <f t="shared" si="4"/>
        <v/>
      </c>
    </row>
    <row r="19" spans="1:9" x14ac:dyDescent="0.2">
      <c r="A19" s="2" t="s">
        <v>51</v>
      </c>
      <c r="B19" s="1">
        <v>8.8518843184735199E-2</v>
      </c>
      <c r="C19" s="4" t="str">
        <f t="shared" si="3"/>
        <v/>
      </c>
      <c r="D19" s="1">
        <v>18</v>
      </c>
      <c r="E19" s="1">
        <f t="shared" si="0"/>
        <v>3.0000000000000002E-2</v>
      </c>
      <c r="F19" s="4" t="str">
        <f t="shared" si="1"/>
        <v/>
      </c>
      <c r="G19" s="1">
        <f t="shared" si="5"/>
        <v>3.4951080781963135</v>
      </c>
      <c r="H19" s="1">
        <f t="shared" si="2"/>
        <v>8.5834255561795993E-3</v>
      </c>
      <c r="I19" s="4" t="str">
        <f t="shared" si="4"/>
        <v/>
      </c>
    </row>
    <row r="20" spans="1:9" x14ac:dyDescent="0.2">
      <c r="A20" s="2" t="s">
        <v>29</v>
      </c>
      <c r="B20" s="1">
        <v>0.11002866382557684</v>
      </c>
      <c r="C20" s="4" t="str">
        <f t="shared" si="3"/>
        <v/>
      </c>
      <c r="D20" s="1">
        <v>19</v>
      </c>
      <c r="E20" s="1">
        <f t="shared" si="0"/>
        <v>3.1666666666666669E-2</v>
      </c>
      <c r="F20" s="4" t="str">
        <f t="shared" si="1"/>
        <v/>
      </c>
      <c r="G20" s="1">
        <f t="shared" si="5"/>
        <v>3.5477396571436821</v>
      </c>
      <c r="H20" s="1">
        <f t="shared" si="2"/>
        <v>8.9258710409888965E-3</v>
      </c>
      <c r="I20" s="4" t="str">
        <f t="shared" si="4"/>
        <v/>
      </c>
    </row>
    <row r="21" spans="1:9" x14ac:dyDescent="0.2">
      <c r="A21" s="2" t="s">
        <v>35</v>
      </c>
      <c r="B21" s="1">
        <v>0.13016732746750756</v>
      </c>
      <c r="C21" s="4" t="str">
        <f t="shared" si="3"/>
        <v/>
      </c>
      <c r="D21" s="1">
        <v>20</v>
      </c>
      <c r="E21" s="1">
        <f t="shared" si="0"/>
        <v>3.3333333333333333E-2</v>
      </c>
      <c r="F21" s="4" t="str">
        <f t="shared" si="1"/>
        <v/>
      </c>
      <c r="G21" s="1">
        <f t="shared" si="5"/>
        <v>3.5977396571436819</v>
      </c>
      <c r="H21" s="1">
        <f t="shared" si="2"/>
        <v>9.2650765508133903E-3</v>
      </c>
      <c r="I21" s="4" t="str">
        <f t="shared" si="4"/>
        <v/>
      </c>
    </row>
    <row r="22" spans="1:9" x14ac:dyDescent="0.2">
      <c r="A22" s="2" t="s">
        <v>42</v>
      </c>
      <c r="B22" s="1">
        <v>0.14524848408753321</v>
      </c>
      <c r="C22" s="4" t="str">
        <f t="shared" si="3"/>
        <v/>
      </c>
      <c r="D22" s="1">
        <v>21</v>
      </c>
      <c r="E22" s="1">
        <f t="shared" si="0"/>
        <v>3.5000000000000003E-2</v>
      </c>
      <c r="F22" s="4" t="str">
        <f t="shared" si="1"/>
        <v/>
      </c>
      <c r="G22" s="1">
        <f t="shared" si="5"/>
        <v>3.6453587047627294</v>
      </c>
      <c r="H22" s="1">
        <f t="shared" si="2"/>
        <v>9.6012499275508461E-3</v>
      </c>
      <c r="I22" s="4" t="str">
        <f t="shared" si="4"/>
        <v/>
      </c>
    </row>
    <row r="23" spans="1:9" x14ac:dyDescent="0.2">
      <c r="A23" s="2" t="s">
        <v>27</v>
      </c>
      <c r="B23" s="1">
        <v>0.37012451214488051</v>
      </c>
      <c r="C23" s="4" t="str">
        <f t="shared" si="3"/>
        <v/>
      </c>
      <c r="D23" s="1">
        <v>22</v>
      </c>
      <c r="E23" s="1">
        <f t="shared" si="0"/>
        <v>3.6666666666666667E-2</v>
      </c>
      <c r="F23" s="4" t="str">
        <f t="shared" si="1"/>
        <v/>
      </c>
      <c r="G23" s="1">
        <f t="shared" si="5"/>
        <v>3.6908132502172748</v>
      </c>
      <c r="H23" s="1">
        <f t="shared" si="2"/>
        <v>9.9345765230760812E-3</v>
      </c>
      <c r="I23" s="4" t="str">
        <f t="shared" si="4"/>
        <v/>
      </c>
    </row>
    <row r="24" spans="1:9" x14ac:dyDescent="0.2">
      <c r="A24" s="2" t="s">
        <v>32</v>
      </c>
      <c r="B24" s="1">
        <v>0.44977454542579365</v>
      </c>
      <c r="C24" s="4" t="str">
        <f t="shared" si="3"/>
        <v/>
      </c>
      <c r="D24" s="1">
        <v>23</v>
      </c>
      <c r="E24" s="1">
        <f t="shared" si="0"/>
        <v>3.8333333333333337E-2</v>
      </c>
      <c r="F24" s="4" t="str">
        <f t="shared" si="1"/>
        <v/>
      </c>
      <c r="G24" s="1">
        <f t="shared" si="5"/>
        <v>3.7342915110868402</v>
      </c>
      <c r="H24" s="1">
        <f t="shared" si="2"/>
        <v>1.0265222524680907E-2</v>
      </c>
      <c r="I24" s="4" t="str">
        <f t="shared" si="4"/>
        <v/>
      </c>
    </row>
    <row r="25" spans="1:9" x14ac:dyDescent="0.2">
      <c r="A25" s="2" t="s">
        <v>31</v>
      </c>
      <c r="B25" s="1">
        <v>0.4828876165785233</v>
      </c>
      <c r="C25" s="4" t="str">
        <f t="shared" si="3"/>
        <v/>
      </c>
      <c r="D25" s="1">
        <v>24</v>
      </c>
      <c r="E25" s="1">
        <f t="shared" si="0"/>
        <v>4.0000000000000008E-2</v>
      </c>
      <c r="F25" s="4" t="str">
        <f t="shared" si="1"/>
        <v/>
      </c>
      <c r="G25" s="1">
        <f t="shared" si="5"/>
        <v>3.7759581777535067</v>
      </c>
      <c r="H25" s="1">
        <f t="shared" si="2"/>
        <v>1.0593337668744485E-2</v>
      </c>
      <c r="I25" s="4" t="str">
        <f t="shared" si="4"/>
        <v/>
      </c>
    </row>
    <row r="26" spans="1:9" x14ac:dyDescent="0.2">
      <c r="A26" s="2" t="s">
        <v>49</v>
      </c>
      <c r="B26" s="1">
        <v>0.4963508235568807</v>
      </c>
      <c r="C26" s="4" t="str">
        <f t="shared" si="3"/>
        <v/>
      </c>
      <c r="D26" s="1">
        <v>25</v>
      </c>
      <c r="E26" s="1">
        <f t="shared" si="0"/>
        <v>4.1666666666666664E-2</v>
      </c>
      <c r="F26" s="4" t="str">
        <f t="shared" si="1"/>
        <v/>
      </c>
      <c r="G26" s="1">
        <f t="shared" si="5"/>
        <v>3.8159581777535068</v>
      </c>
      <c r="H26" s="1">
        <f t="shared" si="2"/>
        <v>1.0919057475414013E-2</v>
      </c>
      <c r="I26" s="4" t="str">
        <f t="shared" si="4"/>
        <v/>
      </c>
    </row>
    <row r="27" spans="1:9" x14ac:dyDescent="0.2">
      <c r="A27" s="2" t="s">
        <v>40</v>
      </c>
      <c r="B27" s="1">
        <v>0.5111330509173061</v>
      </c>
      <c r="C27" s="4" t="str">
        <f t="shared" si="3"/>
        <v/>
      </c>
      <c r="D27" s="1">
        <v>26</v>
      </c>
      <c r="E27" s="1">
        <f t="shared" si="0"/>
        <v>4.3333333333333335E-2</v>
      </c>
      <c r="F27" s="4" t="str">
        <f t="shared" si="1"/>
        <v/>
      </c>
      <c r="G27" s="1">
        <f t="shared" si="5"/>
        <v>3.8544197162150451</v>
      </c>
      <c r="H27" s="1">
        <f t="shared" si="2"/>
        <v>1.1242505104214678E-2</v>
      </c>
      <c r="I27" s="4" t="str">
        <f t="shared" si="4"/>
        <v/>
      </c>
    </row>
    <row r="28" spans="1:9" x14ac:dyDescent="0.2">
      <c r="A28" s="2" t="s">
        <v>46</v>
      </c>
      <c r="B28" s="1">
        <v>0.55143498755717224</v>
      </c>
      <c r="C28" s="4" t="str">
        <f t="shared" si="3"/>
        <v/>
      </c>
      <c r="D28" s="1">
        <v>27</v>
      </c>
      <c r="E28" s="1">
        <f t="shared" si="0"/>
        <v>4.5000000000000005E-2</v>
      </c>
      <c r="F28" s="4" t="str">
        <f t="shared" si="1"/>
        <v/>
      </c>
      <c r="G28" s="1">
        <f t="shared" si="5"/>
        <v>3.8914567532520823</v>
      </c>
      <c r="H28" s="1">
        <f t="shared" si="2"/>
        <v>1.1563792906703537E-2</v>
      </c>
      <c r="I28" s="4" t="str">
        <f t="shared" si="4"/>
        <v/>
      </c>
    </row>
    <row r="29" spans="1:9" x14ac:dyDescent="0.2">
      <c r="A29" s="2" t="s">
        <v>34</v>
      </c>
      <c r="B29" s="1">
        <v>0.63621547215347807</v>
      </c>
      <c r="C29" s="4" t="str">
        <f t="shared" si="3"/>
        <v/>
      </c>
      <c r="D29" s="1">
        <v>28</v>
      </c>
      <c r="E29" s="1">
        <f t="shared" si="0"/>
        <v>4.6666666666666669E-2</v>
      </c>
      <c r="F29" s="4" t="str">
        <f t="shared" si="1"/>
        <v/>
      </c>
      <c r="G29" s="1">
        <f t="shared" si="5"/>
        <v>3.9271710389663679</v>
      </c>
      <c r="H29" s="1">
        <f t="shared" si="2"/>
        <v>1.1883023734802583E-2</v>
      </c>
      <c r="I29" s="4" t="str">
        <f t="shared" si="4"/>
        <v/>
      </c>
    </row>
    <row r="30" spans="1:9" x14ac:dyDescent="0.2">
      <c r="A30" s="2" t="s">
        <v>33</v>
      </c>
      <c r="B30" s="1">
        <v>0.73186038461313063</v>
      </c>
      <c r="C30" s="4" t="str">
        <f t="shared" si="3"/>
        <v/>
      </c>
      <c r="D30" s="1">
        <v>29</v>
      </c>
      <c r="E30" s="1">
        <f t="shared" si="0"/>
        <v>4.8333333333333339E-2</v>
      </c>
      <c r="F30" s="4" t="str">
        <f t="shared" si="1"/>
        <v/>
      </c>
      <c r="G30" s="1">
        <f t="shared" si="5"/>
        <v>3.9616537975870574</v>
      </c>
      <c r="H30" s="1">
        <f t="shared" si="2"/>
        <v>1.2200292050449219E-2</v>
      </c>
      <c r="I30" s="4" t="str">
        <f t="shared" si="4"/>
        <v/>
      </c>
    </row>
    <row r="31" spans="1:9" x14ac:dyDescent="0.2">
      <c r="A31" s="2" t="s">
        <v>50</v>
      </c>
      <c r="B31" s="1">
        <v>0.98156955347501951</v>
      </c>
      <c r="C31" s="4" t="str">
        <f t="shared" si="3"/>
        <v/>
      </c>
      <c r="D31" s="1">
        <v>30</v>
      </c>
      <c r="E31" s="1">
        <f t="shared" si="0"/>
        <v>0.05</v>
      </c>
      <c r="F31" s="4" t="str">
        <f t="shared" si="1"/>
        <v/>
      </c>
      <c r="G31" s="1">
        <f t="shared" si="5"/>
        <v>3.9949871309203906</v>
      </c>
      <c r="H31" s="1">
        <f t="shared" si="2"/>
        <v>1.2515684872426781E-2</v>
      </c>
      <c r="I31" s="4" t="str">
        <f t="shared" si="4"/>
        <v/>
      </c>
    </row>
  </sheetData>
  <sortState xmlns:xlrd2="http://schemas.microsoft.com/office/spreadsheetml/2017/richdata2" ref="A2:B31">
    <sortCondition ref="B1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</vt:lpstr>
      <vt:lpstr>raw data</vt:lpstr>
      <vt:lpstr>background flag</vt:lpstr>
      <vt:lpstr>norm</vt:lpstr>
      <vt:lpstr>log</vt:lpstr>
      <vt:lpstr>differential</vt:lpstr>
      <vt:lpstr>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Sriswasdi</dc:creator>
  <cp:lastModifiedBy>Sira Sriswasdi</cp:lastModifiedBy>
  <dcterms:created xsi:type="dcterms:W3CDTF">2023-09-17T07:24:50Z</dcterms:created>
  <dcterms:modified xsi:type="dcterms:W3CDTF">2023-09-18T05:34:10Z</dcterms:modified>
</cp:coreProperties>
</file>