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Ewald/EwaldPreResearch/"/>
    </mc:Choice>
  </mc:AlternateContent>
  <xr:revisionPtr revIDLastSave="0" documentId="13_ncr:1_{053518BC-0C92-A84E-8A06-D1709E5C96E3}" xr6:coauthVersionLast="45" xr6:coauthVersionMax="45" xr10:uidLastSave="{00000000-0000-0000-0000-000000000000}"/>
  <bookViews>
    <workbookView xWindow="11820" yWindow="1120" windowWidth="44600" windowHeight="25100" activeTab="8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  <sheet name="TiltedCell E,IntGD" sheetId="6" r:id="rId6"/>
    <sheet name="TiltedCell E,IntGD,SD 2" sheetId="7" r:id="rId7"/>
    <sheet name="CORESHELL_ECHECK-A" sheetId="11" r:id="rId8"/>
    <sheet name="CORESHELL_ECHECK-B" sheetId="9" r:id="rId9"/>
    <sheet name="LatticeSum OPtimisati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3" i="9" l="1"/>
  <c r="O68" i="9"/>
  <c r="O66" i="9"/>
  <c r="O67" i="9"/>
  <c r="O65" i="9"/>
  <c r="Q40" i="12"/>
  <c r="Q41" i="12"/>
  <c r="Q39" i="12"/>
  <c r="Q35" i="12"/>
  <c r="Q37" i="12"/>
  <c r="C47" i="12"/>
  <c r="M38" i="12"/>
  <c r="M36" i="12"/>
  <c r="J63" i="12"/>
  <c r="I63" i="12"/>
  <c r="H63" i="12"/>
  <c r="G63" i="12"/>
  <c r="F63" i="12"/>
  <c r="N38" i="12" s="1"/>
  <c r="C63" i="12"/>
  <c r="J47" i="12"/>
  <c r="I47" i="12"/>
  <c r="H47" i="12"/>
  <c r="G47" i="12"/>
  <c r="F47" i="12"/>
  <c r="M40" i="12"/>
  <c r="M37" i="12"/>
  <c r="M41" i="12"/>
  <c r="M39" i="12"/>
  <c r="M35" i="12"/>
  <c r="J78" i="12"/>
  <c r="I78" i="12"/>
  <c r="H78" i="12"/>
  <c r="G78" i="12"/>
  <c r="F78" i="12"/>
  <c r="C78" i="12"/>
  <c r="J55" i="12"/>
  <c r="I55" i="12"/>
  <c r="H55" i="12"/>
  <c r="G55" i="12"/>
  <c r="F55" i="12"/>
  <c r="C55" i="12"/>
  <c r="J87" i="12"/>
  <c r="I87" i="12"/>
  <c r="H87" i="12"/>
  <c r="G87" i="12"/>
  <c r="F87" i="12"/>
  <c r="C87" i="12"/>
  <c r="J70" i="12"/>
  <c r="I70" i="12"/>
  <c r="H70" i="12"/>
  <c r="G70" i="12"/>
  <c r="F70" i="12"/>
  <c r="C70" i="12"/>
  <c r="G39" i="12"/>
  <c r="H39" i="12"/>
  <c r="I39" i="12"/>
  <c r="J39" i="12"/>
  <c r="F39" i="12"/>
  <c r="N35" i="12" s="1"/>
  <c r="C39" i="12"/>
  <c r="H23" i="12"/>
  <c r="I23" i="12"/>
  <c r="J23" i="12"/>
  <c r="K23" i="12"/>
  <c r="L23" i="12"/>
  <c r="H15" i="12"/>
  <c r="I15" i="12"/>
  <c r="J15" i="12"/>
  <c r="K15" i="12"/>
  <c r="L15" i="12"/>
  <c r="G15" i="12"/>
  <c r="F15" i="12"/>
  <c r="E15" i="12"/>
  <c r="D15" i="12"/>
  <c r="C15" i="12"/>
  <c r="F23" i="12"/>
  <c r="G23" i="12"/>
  <c r="E23" i="12"/>
  <c r="D23" i="12"/>
  <c r="C23" i="12"/>
  <c r="N36" i="12" l="1"/>
  <c r="N37" i="12"/>
  <c r="N41" i="12"/>
  <c r="N40" i="12"/>
  <c r="N39" i="12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AA53" i="9"/>
  <c r="AB53" i="9"/>
  <c r="AC53" i="9"/>
  <c r="AA54" i="9"/>
  <c r="AB54" i="9"/>
  <c r="AC54" i="9"/>
  <c r="AA55" i="9"/>
  <c r="AB55" i="9"/>
  <c r="AC55" i="9"/>
  <c r="AA56" i="9"/>
  <c r="AB56" i="9"/>
  <c r="AC56" i="9"/>
  <c r="J52" i="11"/>
  <c r="K52" i="11"/>
  <c r="L52" i="11"/>
  <c r="F60" i="11"/>
  <c r="G60" i="11" s="1"/>
  <c r="F61" i="11"/>
  <c r="F62" i="11"/>
  <c r="AC33" i="11"/>
  <c r="AB33" i="11"/>
  <c r="AA33" i="11"/>
  <c r="F33" i="11"/>
  <c r="AC32" i="11"/>
  <c r="AB32" i="11"/>
  <c r="AA32" i="11"/>
  <c r="AC31" i="11"/>
  <c r="AB31" i="11"/>
  <c r="AA31" i="11"/>
  <c r="AC9" i="11"/>
  <c r="AB9" i="11"/>
  <c r="AA9" i="11"/>
  <c r="F9" i="11"/>
  <c r="AC8" i="11"/>
  <c r="AB8" i="11"/>
  <c r="AA8" i="11"/>
  <c r="AC7" i="11"/>
  <c r="AB7" i="11"/>
  <c r="AA7" i="11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C45" i="9"/>
  <c r="AB45" i="9"/>
  <c r="AA45" i="9"/>
  <c r="AC44" i="9"/>
  <c r="AB44" i="9"/>
  <c r="AA44" i="9"/>
  <c r="AC43" i="9"/>
  <c r="AB43" i="9"/>
  <c r="AA43" i="9"/>
  <c r="F43" i="9"/>
  <c r="AC42" i="9"/>
  <c r="AB42" i="9"/>
  <c r="AA42" i="9"/>
  <c r="AC41" i="9"/>
  <c r="AB41" i="9"/>
  <c r="AA41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B10" i="9"/>
  <c r="AC10" i="9"/>
  <c r="AA10" i="9"/>
  <c r="G61" i="11" l="1"/>
  <c r="G62" i="11"/>
  <c r="F12" i="9"/>
  <c r="W7" i="7"/>
  <c r="W8" i="7"/>
  <c r="W9" i="7"/>
  <c r="W10" i="7"/>
  <c r="W11" i="7"/>
  <c r="S31" i="7"/>
  <c r="W31" i="7" s="1"/>
  <c r="T31" i="7"/>
  <c r="X31" i="7" s="1"/>
  <c r="U31" i="7"/>
  <c r="Y31" i="7" s="1"/>
  <c r="S32" i="7"/>
  <c r="W32" i="7" s="1"/>
  <c r="T32" i="7"/>
  <c r="X32" i="7" s="1"/>
  <c r="U32" i="7"/>
  <c r="Y32" i="7" s="1"/>
  <c r="S33" i="7"/>
  <c r="W33" i="7" s="1"/>
  <c r="T33" i="7"/>
  <c r="X33" i="7" s="1"/>
  <c r="U33" i="7"/>
  <c r="Y33" i="7" s="1"/>
  <c r="S34" i="7"/>
  <c r="W34" i="7" s="1"/>
  <c r="T34" i="7"/>
  <c r="X34" i="7" s="1"/>
  <c r="U34" i="7"/>
  <c r="Y34" i="7" s="1"/>
  <c r="S35" i="7"/>
  <c r="W35" i="7" s="1"/>
  <c r="T35" i="7"/>
  <c r="X35" i="7" s="1"/>
  <c r="U35" i="7"/>
  <c r="Y35" i="7" s="1"/>
  <c r="S36" i="7"/>
  <c r="W36" i="7" s="1"/>
  <c r="T36" i="7"/>
  <c r="X36" i="7" s="1"/>
  <c r="U36" i="7"/>
  <c r="Y36" i="7" s="1"/>
  <c r="S37" i="7"/>
  <c r="W37" i="7" s="1"/>
  <c r="T37" i="7"/>
  <c r="X37" i="7" s="1"/>
  <c r="U37" i="7"/>
  <c r="Y37" i="7" s="1"/>
  <c r="U30" i="7"/>
  <c r="Y30" i="7" s="1"/>
  <c r="T30" i="7"/>
  <c r="X30" i="7" s="1"/>
  <c r="S30" i="7"/>
  <c r="W30" i="7" s="1"/>
  <c r="V41" i="6"/>
  <c r="V42" i="6"/>
  <c r="V40" i="6"/>
  <c r="H46" i="7" l="1"/>
  <c r="O46" i="7" s="1"/>
  <c r="H45" i="7"/>
  <c r="O45" i="7" s="1"/>
  <c r="H44" i="7"/>
  <c r="O44" i="7" s="1"/>
  <c r="H43" i="7"/>
  <c r="O43" i="7" s="1"/>
  <c r="H42" i="7"/>
  <c r="O42" i="7" s="1"/>
  <c r="H41" i="7"/>
  <c r="O41" i="7" s="1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E12" i="7"/>
  <c r="V31" i="6"/>
  <c r="W32" i="6"/>
  <c r="W33" i="6"/>
  <c r="W36" i="6"/>
  <c r="W37" i="6"/>
  <c r="X31" i="6"/>
  <c r="V33" i="6"/>
  <c r="X34" i="6"/>
  <c r="V36" i="6"/>
  <c r="X36" i="6"/>
  <c r="V37" i="6"/>
  <c r="W31" i="6"/>
  <c r="V32" i="6"/>
  <c r="X32" i="6"/>
  <c r="X33" i="6"/>
  <c r="V34" i="6"/>
  <c r="W34" i="6"/>
  <c r="V35" i="6"/>
  <c r="W35" i="6"/>
  <c r="X35" i="6"/>
  <c r="X37" i="6"/>
  <c r="W30" i="6"/>
  <c r="X30" i="6"/>
  <c r="V30" i="6"/>
  <c r="E26" i="6"/>
  <c r="D26" i="6"/>
  <c r="C26" i="6"/>
  <c r="D21" i="6"/>
  <c r="E21" i="6"/>
  <c r="C21" i="6"/>
  <c r="K25" i="5"/>
  <c r="K26" i="5"/>
  <c r="K27" i="5"/>
  <c r="K28" i="5"/>
  <c r="K29" i="5"/>
  <c r="K30" i="5"/>
  <c r="K31" i="5"/>
  <c r="L12" i="6"/>
  <c r="F12" i="6"/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Q30" i="5"/>
  <c r="U30" i="5" s="1"/>
  <c r="P30" i="5"/>
  <c r="T30" i="5" s="1"/>
  <c r="O30" i="5"/>
  <c r="S30" i="5" s="1"/>
  <c r="M30" i="5"/>
  <c r="L30" i="5"/>
  <c r="Q29" i="5"/>
  <c r="U29" i="5" s="1"/>
  <c r="P29" i="5"/>
  <c r="T29" i="5" s="1"/>
  <c r="O29" i="5"/>
  <c r="S29" i="5" s="1"/>
  <c r="M29" i="5"/>
  <c r="L29" i="5"/>
  <c r="Q28" i="5"/>
  <c r="U28" i="5" s="1"/>
  <c r="P28" i="5"/>
  <c r="T28" i="5" s="1"/>
  <c r="O28" i="5"/>
  <c r="S28" i="5" s="1"/>
  <c r="M28" i="5"/>
  <c r="L28" i="5"/>
  <c r="Q27" i="5"/>
  <c r="U27" i="5" s="1"/>
  <c r="P27" i="5"/>
  <c r="T27" i="5" s="1"/>
  <c r="O27" i="5"/>
  <c r="S27" i="5" s="1"/>
  <c r="M27" i="5"/>
  <c r="L27" i="5"/>
  <c r="Q26" i="5"/>
  <c r="U26" i="5" s="1"/>
  <c r="P26" i="5"/>
  <c r="T26" i="5" s="1"/>
  <c r="O26" i="5"/>
  <c r="S26" i="5" s="1"/>
  <c r="M26" i="5"/>
  <c r="L26" i="5"/>
  <c r="Q25" i="5"/>
  <c r="U25" i="5" s="1"/>
  <c r="P25" i="5"/>
  <c r="T25" i="5" s="1"/>
  <c r="O25" i="5"/>
  <c r="S25" i="5" s="1"/>
  <c r="M25" i="5"/>
  <c r="L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tc={4D608C4C-01A5-B744-9476-CD40D1A46E54}</author>
  </authors>
  <commentList>
    <comment ref="R29" authorId="0" shapeId="0" xr:uid="{4D608C4C-01A5-B744-9476-CD40D1A46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tc={3D070DF0-6EF3-6842-97CA-1E8A8619B64C}</author>
  </authors>
  <commentList>
    <comment ref="K29" authorId="0" shapeId="0" xr:uid="{3D070DF0-6EF3-6842-97CA-1E8A8619B6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sharedStrings.xml><?xml version="1.0" encoding="utf-8"?>
<sst xmlns="http://schemas.openxmlformats.org/spreadsheetml/2006/main" count="712" uniqueCount="184">
  <si>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</si>
  <si>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</si>
  <si>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</si>
  <si>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</si>
  <si>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</si>
  <si>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</si>
  <si>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</si>
  <si>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</si>
  <si>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</si>
  <si>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</si>
  <si>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</si>
  <si>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</si>
  <si>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</si>
  <si>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</si>
  <si>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</si>
  <si>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</si>
  <si>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</si>
  <si>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</si>
  <si>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</si>
  <si>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</si>
  <si>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</si>
  <si>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</si>
  <si>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</si>
  <si>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</si>
  <si>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</si>
  <si>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</si>
  <si>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</si>
  <si>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</si>
  <si>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</si>
  <si>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</si>
  <si>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</si>
  <si>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</si>
  <si>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</si>
  <si>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</si>
  <si>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</si>
  <si>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</si>
  <si>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</si>
  <si>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</si>
  <si>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</si>
  <si>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</si>
  <si>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</si>
  <si>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</si>
  <si>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</si>
  <si>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</si>
  <si>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</si>
  <si>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</si>
  <si>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</si>
  <si>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</si>
  <si>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</si>
  <si>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</si>
  <si>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</si>
  <si>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</si>
  <si>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</si>
  <si>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</si>
  <si>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</si>
  <si>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</si>
  <si>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</si>
  <si>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</si>
  <si>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</si>
  <si>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</si>
  <si>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</si>
  <si>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</si>
  <si>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</si>
  <si>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</si>
  <si>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</si>
  <si>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</si>
  <si>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</si>
  <si>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</si>
  <si>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</si>
  <si>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</si>
  <si>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</si>
  <si>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</si>
  <si>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</si>
  <si>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</si>
  <si>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</si>
  <si>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</si>
  <si>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</si>
  <si>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</si>
  <si>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</si>
  <si>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</si>
  <si>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</si>
  <si>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</si>
  <si>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</si>
  <si>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</si>
  <si>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</si>
  <si>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</si>
  <si>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</si>
  <si>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</si>
  <si>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</si>
  <si>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</si>
  <si>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</si>
  <si>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</si>
  <si>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</si>
  <si>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</si>
  <si>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</si>
  <si>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</si>
  <si>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</si>
  <si>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</si>
  <si>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</si>
  <si>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</si>
  <si>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</si>
  <si>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</si>
  <si>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</si>
  <si>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</si>
  <si>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</si>
  <si>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</si>
  <si>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</si>
  <si>
    <t>total</t>
  </si>
  <si>
    <t>SELF_API</t>
  </si>
  <si>
    <t>ERR</t>
  </si>
  <si>
    <t>LatticeVector</t>
  </si>
  <si>
    <t>SELF</t>
  </si>
  <si>
    <t>a</t>
  </si>
  <si>
    <t>b</t>
  </si>
  <si>
    <t>c</t>
  </si>
  <si>
    <t xml:space="preserve"> alpha</t>
  </si>
  <si>
    <t xml:space="preserve"> beta </t>
  </si>
  <si>
    <t xml:space="preserve"> gamma</t>
  </si>
  <si>
    <t>T1</t>
  </si>
  <si>
    <t>T2</t>
  </si>
  <si>
    <t xml:space="preserve"> Mg</t>
  </si>
  <si>
    <t xml:space="preserve">  O</t>
  </si>
  <si>
    <t>SELF RAW</t>
  </si>
  <si>
    <t>vol</t>
  </si>
  <si>
    <t>tilted cell effect is not introduced</t>
  </si>
  <si>
    <t>Amplitude</t>
  </si>
  <si>
    <t>What is the relation? The data &amp; equation below is the key!</t>
  </si>
  <si>
    <t>Self Internal</t>
  </si>
  <si>
    <t>T3</t>
  </si>
  <si>
    <t>SELF STRAIN</t>
  </si>
  <si>
    <t>GULP STRAIN</t>
  </si>
  <si>
    <t>Mg</t>
  </si>
  <si>
    <t xml:space="preserve"> O</t>
  </si>
  <si>
    <t>core</t>
  </si>
  <si>
    <t>Frac</t>
  </si>
  <si>
    <t>Cart</t>
  </si>
  <si>
    <t xml:space="preserve">Reci Self        </t>
  </si>
  <si>
    <t xml:space="preserve">Reci             </t>
  </si>
  <si>
    <t xml:space="preserve">Real             </t>
  </si>
  <si>
    <t>Reciprocal + Self</t>
  </si>
  <si>
    <t xml:space="preserve">Total            </t>
  </si>
  <si>
    <t>ShellCore Test</t>
  </si>
  <si>
    <t>shel</t>
  </si>
  <si>
    <t>abg/deg</t>
  </si>
  <si>
    <t>abc/angs</t>
  </si>
  <si>
    <t>s</t>
  </si>
  <si>
    <t>Cell Info</t>
  </si>
  <si>
    <t>C++</t>
  </si>
  <si>
    <t>IntGD</t>
  </si>
  <si>
    <t>Frac Coord</t>
  </si>
  <si>
    <t>Note</t>
  </si>
  <si>
    <t>No ShelCore</t>
  </si>
  <si>
    <t>Displacement</t>
  </si>
  <si>
    <t>ShelCore</t>
  </si>
  <si>
    <t>GD</t>
  </si>
  <si>
    <t>Z+</t>
  </si>
  <si>
    <t>Z-</t>
  </si>
  <si>
    <t>X+</t>
  </si>
  <si>
    <t>Y+</t>
  </si>
  <si>
    <t>X-</t>
  </si>
  <si>
    <t>Y-</t>
  </si>
  <si>
    <t>Case 1</t>
  </si>
  <si>
    <t xml:space="preserve">O </t>
  </si>
  <si>
    <t xml:space="preserve">c </t>
  </si>
  <si>
    <t xml:space="preserve">s </t>
  </si>
  <si>
    <t>Lattice Stran / C++ Version</t>
  </si>
  <si>
    <t>(Real)E</t>
  </si>
  <si>
    <t>(Reci)E</t>
  </si>
  <si>
    <t>(Real)GD</t>
  </si>
  <si>
    <t>(Reci)GD</t>
  </si>
  <si>
    <t>h</t>
  </si>
  <si>
    <t>k</t>
  </si>
  <si>
    <t>l</t>
  </si>
  <si>
    <t>Optimised Grid</t>
  </si>
  <si>
    <t>Simple Max Grid</t>
  </si>
  <si>
    <t>weight Factor</t>
  </si>
  <si>
    <t>Accuracy Factor</t>
  </si>
  <si>
    <t>Wieght</t>
  </si>
  <si>
    <t>Ops in Real</t>
  </si>
  <si>
    <t>Ops in Reci</t>
  </si>
  <si>
    <t>Real/Reci</t>
  </si>
  <si>
    <t>Wtime</t>
  </si>
  <si>
    <t>W</t>
  </si>
  <si>
    <t>Ave(w)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</si>
</sst>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  <numFmt numFmtId="177" formatCode="0.000000000%"/>
  </numFmts>
  <fonts count="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175" fontId="0" fillId="0" borderId="0" xfId="0" applyNumberFormat="1" applyFont="1" applyFill="1"/>
    <xf numFmtId="0" fontId="4" fillId="0" borderId="0" xfId="0" applyFont="1"/>
    <xf numFmtId="0" fontId="0" fillId="2" borderId="0" xfId="0" applyFont="1" applyFill="1"/>
    <xf numFmtId="167" fontId="1" fillId="0" borderId="0" xfId="0" applyNumberFormat="1" applyFont="1"/>
    <xf numFmtId="167" fontId="5" fillId="0" borderId="0" xfId="0" applyNumberFormat="1" applyFont="1"/>
    <xf numFmtId="177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OPtimisation'!$C$9</c:f>
              <c:strCache>
                <c:ptCount val="1"/>
                <c:pt idx="0">
                  <c:v>Simple Max Grid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'LatticeSum OPtimisation'!$C$10:$L$10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OPtimisation'!$C$15:$L$15</c:f>
              <c:numCache>
                <c:formatCode>General</c:formatCode>
                <c:ptCount val="10"/>
                <c:pt idx="0">
                  <c:v>2.9901</c:v>
                </c:pt>
                <c:pt idx="1">
                  <c:v>3.1962999999999999</c:v>
                </c:pt>
                <c:pt idx="2">
                  <c:v>3.4677000000000002</c:v>
                </c:pt>
                <c:pt idx="3">
                  <c:v>3.6032999999999999</c:v>
                </c:pt>
                <c:pt idx="4">
                  <c:v>3.4919000000000002</c:v>
                </c:pt>
                <c:pt idx="5">
                  <c:v>4.0877999999999997</c:v>
                </c:pt>
                <c:pt idx="6">
                  <c:v>3.4079000000000002</c:v>
                </c:pt>
                <c:pt idx="7">
                  <c:v>3.5076000000000001</c:v>
                </c:pt>
                <c:pt idx="8">
                  <c:v>3.6786000000000003</c:v>
                </c:pt>
                <c:pt idx="9">
                  <c:v>4.4705000000000004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5-0540-886E-90FBEC8C1663}"/>
            </c:ext>
          </c:extLst>
        </c:ser>
        <c:ser>
          <c:idx val="0"/>
          <c:order val="1"/>
          <c:tx>
            <c:strRef>
              <c:f>'LatticeSum OPtimisation'!$C$17</c:f>
              <c:strCache>
                <c:ptCount val="1"/>
                <c:pt idx="0">
                  <c:v>Optimised 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'LatticeSum OPtimisation'!$C$18:$L$18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OPtimisation'!$C$23:$L$23</c:f>
              <c:numCache>
                <c:formatCode>General</c:formatCode>
                <c:ptCount val="10"/>
                <c:pt idx="0">
                  <c:v>2.0266999999999999</c:v>
                </c:pt>
                <c:pt idx="1">
                  <c:v>2.0564</c:v>
                </c:pt>
                <c:pt idx="2">
                  <c:v>2.0646</c:v>
                </c:pt>
                <c:pt idx="3">
                  <c:v>2.2006999999999999</c:v>
                </c:pt>
                <c:pt idx="4">
                  <c:v>2.0821000000000001</c:v>
                </c:pt>
                <c:pt idx="5">
                  <c:v>2.2828999999999997</c:v>
                </c:pt>
                <c:pt idx="6">
                  <c:v>2.3233000000000001</c:v>
                </c:pt>
                <c:pt idx="7">
                  <c:v>2.4314999999999998</c:v>
                </c:pt>
                <c:pt idx="8">
                  <c:v>2.4543999999999997</c:v>
                </c:pt>
                <c:pt idx="9">
                  <c:v>2.3866000000000001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5-0540-886E-90FBEC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xVal>
            <c:numRef>
              <c:f>'LatticeSum OPtimisation'!$M$35:$M$41</c:f>
              <c:numCache>
                <c:formatCode>General</c:formatCode>
                <c:ptCount val="7"/>
                <c:pt idx="0" formatCode="0.000">
                  <c:v>1</c:v>
                </c:pt>
                <c:pt idx="1">
                  <c:v>0.82499999999999996</c:v>
                </c:pt>
                <c:pt idx="2">
                  <c:v>0.75</c:v>
                </c:pt>
                <c:pt idx="3">
                  <c:v>0.67500000000000004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OPtimisation'!$N$35:$N$41</c:f>
              <c:numCache>
                <c:formatCode>0.000</c:formatCode>
                <c:ptCount val="7"/>
                <c:pt idx="0">
                  <c:v>2.3346399999999998</c:v>
                </c:pt>
                <c:pt idx="1">
                  <c:v>2.5504999999999995</c:v>
                </c:pt>
                <c:pt idx="2">
                  <c:v>2.1008800000000001</c:v>
                </c:pt>
                <c:pt idx="3">
                  <c:v>0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FA4D-95D4-672C7F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1710195125888855E-2"/>
                  <c:y val="-0.24041000050152966"/>
                </c:manualLayout>
              </c:layout>
              <c:numFmt formatCode="General" sourceLinked="0"/>
            </c:trendlineLbl>
          </c:trendline>
          <c:xVal>
            <c:numRef>
              <c:f>'LatticeSum OPtimisation'!$P$35:$P$41</c:f>
              <c:numCache>
                <c:formatCode>General</c:formatCode>
                <c:ptCount val="7"/>
                <c:pt idx="0" formatCode="0.000">
                  <c:v>1</c:v>
                </c:pt>
                <c:pt idx="2">
                  <c:v>0.75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OPtimisation'!$Q$35:$Q$41</c:f>
              <c:numCache>
                <c:formatCode>0.000</c:formatCode>
                <c:ptCount val="7"/>
                <c:pt idx="0">
                  <c:v>2.3346399999999998</c:v>
                </c:pt>
                <c:pt idx="2">
                  <c:v>2.1008800000000001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EC43-9B6C-3E92D9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6</xdr:row>
      <xdr:rowOff>152400</xdr:rowOff>
    </xdr:from>
    <xdr:to>
      <xdr:col>21</xdr:col>
      <xdr:colOff>12700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9FFA-5FC2-484C-8120-82BE5420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50800</xdr:rowOff>
    </xdr:from>
    <xdr:to>
      <xdr:col>20</xdr:col>
      <xdr:colOff>438150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3D15-E8E0-EB44-9D30-850ACE2D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20</xdr:col>
      <xdr:colOff>209550</xdr:colOff>
      <xdr:row>85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2EA1-301A-5443-8ED8-B0B7D21C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9" dT="2022-07-23T05:21:32.36" personId="{C6EF7CDE-EC1F-8043-AD4D-43E3202D6667}" id="{4D608C4C-01A5-B744-9476-CD40D1A46E54}">
    <text xml:space="preserve">Lattice vector Matrix C = {{a1,a2,a3},{b1,b2,b3},{c1,c2,c3}};
Raw cartesian gradient (cart_gd)
Internal cartesian gradient (cart_gd_int)
cart_gd_int = C * cart_gd;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29" dT="2022-07-23T05:21:32.36" personId="{C6EF7CDE-EC1F-8043-AD4D-43E3202D6667}" id="{3D070DF0-6EF3-6842-97CA-1E8A8619B64C}">
    <text xml:space="preserve">Lattice vector Matrix C = {{a1,a2,a3},{b1,b2,b3},{c1,c2,c3}};
Raw cartesian gradient (cart_gd)
Internal cartesian gradient (cart_gd_int)
cart_gd_int = C * cart_gd;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BD1-0AAE-FD49-A208-8D79B6BD1192}">
  <dimension ref="B2:Y87"/>
  <sheetViews>
    <sheetView topLeftCell="A27" workbookViewId="0">
      <selection activeCell="J59" sqref="J59"/>
    </sheetView>
  </sheetViews>
  <sheetFormatPr baseColWidth="10" defaultRowHeight="16"/>
  <cols>
    <col min="2" max="2" width="14" bestFit="1" customWidth="1"/>
  </cols>
  <sheetData>
    <row r="2" spans="2:12">
      <c r="B2" t="s">
        <v>176</v>
      </c>
      <c r="C2" s="45">
        <v>9.9999999999999992E-25</v>
      </c>
    </row>
    <row r="3" spans="2:12">
      <c r="B3" t="s">
        <v>175</v>
      </c>
      <c r="C3">
        <v>0.5</v>
      </c>
    </row>
    <row r="5" spans="2:12">
      <c r="B5" t="s">
        <v>170</v>
      </c>
      <c r="C5" t="s">
        <v>171</v>
      </c>
      <c r="D5" t="s">
        <v>172</v>
      </c>
    </row>
    <row r="6" spans="2:12">
      <c r="B6">
        <v>2</v>
      </c>
      <c r="C6">
        <v>2</v>
      </c>
      <c r="D6">
        <v>3</v>
      </c>
    </row>
    <row r="7" spans="2:12">
      <c r="B7">
        <v>4</v>
      </c>
      <c r="C7">
        <v>5</v>
      </c>
      <c r="D7">
        <v>4</v>
      </c>
    </row>
    <row r="9" spans="2:12">
      <c r="C9" t="s">
        <v>174</v>
      </c>
    </row>
    <row r="10" spans="2:1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2:12">
      <c r="B11" t="s">
        <v>166</v>
      </c>
      <c r="C11">
        <v>0.26800000000000002</v>
      </c>
      <c r="D11">
        <v>0.27300000000000002</v>
      </c>
      <c r="E11">
        <v>0.2656</v>
      </c>
      <c r="F11">
        <v>0.2762</v>
      </c>
      <c r="G11">
        <v>0.28120000000000001</v>
      </c>
      <c r="H11">
        <v>0.28060000000000002</v>
      </c>
      <c r="I11">
        <v>0.27750000000000002</v>
      </c>
      <c r="J11">
        <v>0.29670000000000002</v>
      </c>
      <c r="K11">
        <v>0.2908</v>
      </c>
      <c r="L11">
        <v>0.31030000000000002</v>
      </c>
    </row>
    <row r="12" spans="2:12">
      <c r="B12" t="s">
        <v>167</v>
      </c>
      <c r="C12">
        <v>0.44879999999999998</v>
      </c>
      <c r="D12">
        <v>0.4496</v>
      </c>
      <c r="E12">
        <v>0.44979999999999998</v>
      </c>
      <c r="F12">
        <v>0.4738</v>
      </c>
      <c r="G12">
        <v>0.50460000000000005</v>
      </c>
      <c r="H12">
        <v>0.8377</v>
      </c>
      <c r="I12">
        <v>0.49659999999999999</v>
      </c>
      <c r="J12">
        <v>0.52049999999999996</v>
      </c>
      <c r="K12">
        <v>0.5202</v>
      </c>
      <c r="L12">
        <v>0.55969999999999998</v>
      </c>
    </row>
    <row r="13" spans="2:12">
      <c r="B13" t="s">
        <v>168</v>
      </c>
      <c r="C13">
        <v>0.36630000000000001</v>
      </c>
      <c r="D13">
        <v>0.38969999999999999</v>
      </c>
      <c r="E13">
        <v>0.39529999999999998</v>
      </c>
      <c r="F13">
        <v>0.4173</v>
      </c>
      <c r="G13">
        <v>0.42709999999999998</v>
      </c>
      <c r="H13">
        <v>0.67949999999999999</v>
      </c>
      <c r="I13">
        <v>0.44180000000000003</v>
      </c>
      <c r="J13">
        <v>0.45140000000000002</v>
      </c>
      <c r="K13">
        <v>0.4536</v>
      </c>
      <c r="L13">
        <v>0.55349999999999999</v>
      </c>
    </row>
    <row r="14" spans="2:12">
      <c r="B14" t="s">
        <v>169</v>
      </c>
      <c r="C14">
        <v>1.907</v>
      </c>
      <c r="D14">
        <v>2.0840000000000001</v>
      </c>
      <c r="E14">
        <v>2.3570000000000002</v>
      </c>
      <c r="F14">
        <v>2.4359999999999999</v>
      </c>
      <c r="G14">
        <v>2.2789999999999999</v>
      </c>
      <c r="H14">
        <v>2.29</v>
      </c>
      <c r="I14">
        <v>2.1920000000000002</v>
      </c>
      <c r="J14">
        <v>2.2389999999999999</v>
      </c>
      <c r="K14">
        <v>2.4140000000000001</v>
      </c>
      <c r="L14">
        <v>3.0470000000000002</v>
      </c>
    </row>
    <row r="15" spans="2:12">
      <c r="C15">
        <f>SUM(C11:C14)</f>
        <v>2.9901</v>
      </c>
      <c r="D15">
        <f>SUM(D11:D14)</f>
        <v>3.1962999999999999</v>
      </c>
      <c r="E15">
        <f>SUM(E11:E14)</f>
        <v>3.4677000000000002</v>
      </c>
      <c r="F15">
        <f>SUM(F11:F14)</f>
        <v>3.6032999999999999</v>
      </c>
      <c r="G15">
        <f>SUM(G11:G14)</f>
        <v>3.4919000000000002</v>
      </c>
      <c r="H15">
        <f>SUM(H11:H14)</f>
        <v>4.0877999999999997</v>
      </c>
      <c r="I15">
        <f>SUM(I11:I14)</f>
        <v>3.4079000000000002</v>
      </c>
      <c r="J15">
        <f>SUM(J11:J14)</f>
        <v>3.5076000000000001</v>
      </c>
      <c r="K15">
        <f>SUM(K11:K14)</f>
        <v>3.6786000000000003</v>
      </c>
      <c r="L15">
        <f>SUM(L11:L14)</f>
        <v>4.4705000000000004</v>
      </c>
    </row>
    <row r="17" spans="2:12">
      <c r="C17" t="s">
        <v>173</v>
      </c>
    </row>
    <row r="18" spans="2:12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>
      <c r="B19" t="s">
        <v>166</v>
      </c>
      <c r="C19">
        <v>0.1462</v>
      </c>
      <c r="D19">
        <v>0.16880000000000001</v>
      </c>
      <c r="E19">
        <v>0.17050000000000001</v>
      </c>
      <c r="F19">
        <v>0.1656</v>
      </c>
      <c r="G19">
        <v>0.16739999999999999</v>
      </c>
      <c r="H19">
        <v>0.16139999999999999</v>
      </c>
      <c r="I19">
        <v>0.17510000000000001</v>
      </c>
      <c r="J19">
        <v>0.16789999999999999</v>
      </c>
      <c r="K19">
        <v>0.16370000000000001</v>
      </c>
      <c r="L19">
        <v>0.16819999999999999</v>
      </c>
    </row>
    <row r="20" spans="2:12">
      <c r="B20" t="s">
        <v>167</v>
      </c>
      <c r="C20">
        <v>0.27289999999999998</v>
      </c>
      <c r="D20">
        <v>0.27029999999999998</v>
      </c>
      <c r="E20">
        <v>0.27039999999999997</v>
      </c>
      <c r="F20">
        <v>0.27410000000000001</v>
      </c>
      <c r="G20">
        <v>0.28029999999999999</v>
      </c>
      <c r="H20">
        <v>0.27939999999999998</v>
      </c>
      <c r="I20">
        <v>0.27900000000000003</v>
      </c>
      <c r="J20">
        <v>0.30370000000000003</v>
      </c>
      <c r="K20">
        <v>0.307</v>
      </c>
      <c r="L20">
        <v>0.30080000000000001</v>
      </c>
    </row>
    <row r="21" spans="2:12">
      <c r="B21" t="s">
        <v>168</v>
      </c>
      <c r="C21">
        <v>0.25659999999999999</v>
      </c>
      <c r="D21">
        <v>0.25929999999999997</v>
      </c>
      <c r="E21">
        <v>0.25869999999999999</v>
      </c>
      <c r="F21">
        <v>0.25800000000000001</v>
      </c>
      <c r="G21">
        <v>0.26640000000000003</v>
      </c>
      <c r="H21">
        <v>0.28110000000000002</v>
      </c>
      <c r="I21">
        <v>0.28120000000000001</v>
      </c>
      <c r="J21">
        <v>0.31890000000000002</v>
      </c>
      <c r="K21">
        <v>0.31969999999999998</v>
      </c>
      <c r="L21">
        <v>0.29859999999999998</v>
      </c>
    </row>
    <row r="22" spans="2:12">
      <c r="B22" t="s">
        <v>169</v>
      </c>
      <c r="C22">
        <v>1.351</v>
      </c>
      <c r="D22">
        <v>1.3580000000000001</v>
      </c>
      <c r="E22">
        <v>1.365</v>
      </c>
      <c r="F22">
        <v>1.5029999999999999</v>
      </c>
      <c r="G22">
        <v>1.3680000000000001</v>
      </c>
      <c r="H22">
        <v>1.5609999999999999</v>
      </c>
      <c r="I22">
        <v>1.5880000000000001</v>
      </c>
      <c r="J22">
        <v>1.641</v>
      </c>
      <c r="K22">
        <v>1.6639999999999999</v>
      </c>
      <c r="L22">
        <v>1.619</v>
      </c>
    </row>
    <row r="23" spans="2:12">
      <c r="C23">
        <f>SUM(C19:C22)</f>
        <v>2.0266999999999999</v>
      </c>
      <c r="D23">
        <f>SUM(D19:D22)</f>
        <v>2.0564</v>
      </c>
      <c r="E23">
        <f>SUM(E19:E22)</f>
        <v>2.0646</v>
      </c>
      <c r="F23">
        <f>SUM(F19:F22)</f>
        <v>2.2006999999999999</v>
      </c>
      <c r="G23">
        <f>SUM(G19:G22)</f>
        <v>2.0821000000000001</v>
      </c>
      <c r="H23">
        <f>SUM(H19:H22)</f>
        <v>2.2828999999999997</v>
      </c>
      <c r="I23">
        <f>SUM(I19:I22)</f>
        <v>2.3233000000000001</v>
      </c>
      <c r="J23">
        <f>SUM(J19:J22)</f>
        <v>2.4314999999999998</v>
      </c>
      <c r="K23">
        <f>SUM(K19:K22)</f>
        <v>2.4543999999999997</v>
      </c>
      <c r="L23">
        <f>SUM(L19:L22)</f>
        <v>2.3866000000000001</v>
      </c>
    </row>
    <row r="30" spans="2:12">
      <c r="B30" t="s">
        <v>176</v>
      </c>
      <c r="C30" s="45">
        <v>9.9999999999999992E-25</v>
      </c>
    </row>
    <row r="31" spans="2:12">
      <c r="B31" t="s">
        <v>175</v>
      </c>
      <c r="C31">
        <v>0.5</v>
      </c>
    </row>
    <row r="34" spans="2:25">
      <c r="B34" t="s">
        <v>177</v>
      </c>
      <c r="C34">
        <v>1</v>
      </c>
      <c r="F34">
        <v>1</v>
      </c>
      <c r="G34">
        <v>2</v>
      </c>
      <c r="H34">
        <v>3</v>
      </c>
      <c r="I34">
        <v>4</v>
      </c>
      <c r="J34">
        <v>5</v>
      </c>
      <c r="M34" t="s">
        <v>182</v>
      </c>
      <c r="N34" t="s">
        <v>183</v>
      </c>
      <c r="P34" t="s">
        <v>182</v>
      </c>
      <c r="Q34" t="s">
        <v>183</v>
      </c>
    </row>
    <row r="35" spans="2:25">
      <c r="F35" s="20">
        <v>0.12839999999999999</v>
      </c>
      <c r="G35" s="20">
        <v>0.1341</v>
      </c>
      <c r="H35" s="20">
        <v>0.1323</v>
      </c>
      <c r="I35" s="20">
        <v>0.1404</v>
      </c>
      <c r="J35" s="20">
        <v>0.14099999999999999</v>
      </c>
      <c r="M35" s="20">
        <f>C34</f>
        <v>1</v>
      </c>
      <c r="N35" s="20">
        <f>AVERAGE(F39:J39)</f>
        <v>2.3346399999999998</v>
      </c>
      <c r="P35" s="20">
        <v>1</v>
      </c>
      <c r="Q35" s="20">
        <f>AVERAGE(F39:J39)</f>
        <v>2.3346399999999998</v>
      </c>
    </row>
    <row r="36" spans="2:25">
      <c r="F36" s="20">
        <v>0.2651</v>
      </c>
      <c r="G36" s="20">
        <v>0.29580000000000001</v>
      </c>
      <c r="H36" s="20">
        <v>0.30009999999999998</v>
      </c>
      <c r="I36" s="20">
        <v>0.29770000000000002</v>
      </c>
      <c r="J36" s="20">
        <v>0.30399999999999999</v>
      </c>
      <c r="M36">
        <f>C42</f>
        <v>0.82499999999999996</v>
      </c>
      <c r="N36" s="20">
        <f>AVERAGE(F47:J47)</f>
        <v>2.5504999999999995</v>
      </c>
      <c r="Q36" s="20"/>
    </row>
    <row r="37" spans="2:25">
      <c r="B37" t="s">
        <v>178</v>
      </c>
      <c r="C37">
        <v>6464</v>
      </c>
      <c r="F37" s="20">
        <v>0.1875</v>
      </c>
      <c r="G37" s="20">
        <v>0.2162</v>
      </c>
      <c r="H37" s="20">
        <v>0.2074</v>
      </c>
      <c r="I37" s="20">
        <v>0.22420000000000001</v>
      </c>
      <c r="J37" s="20">
        <v>0.23100000000000001</v>
      </c>
      <c r="M37">
        <f>C50</f>
        <v>0.75</v>
      </c>
      <c r="N37" s="20">
        <f>AVERAGE(F55:J55)</f>
        <v>2.1008800000000001</v>
      </c>
      <c r="P37">
        <v>0.75</v>
      </c>
      <c r="Q37" s="20">
        <f>AVERAGE(F55:J55)</f>
        <v>2.1008800000000001</v>
      </c>
    </row>
    <row r="38" spans="2:25">
      <c r="B38" t="s">
        <v>179</v>
      </c>
      <c r="C38">
        <v>32320</v>
      </c>
      <c r="F38" s="20">
        <v>1.4910000000000001</v>
      </c>
      <c r="G38" s="20">
        <v>1.6519999999999999</v>
      </c>
      <c r="H38" s="20">
        <v>1.6439999999999999</v>
      </c>
      <c r="I38" s="20">
        <v>1.931</v>
      </c>
      <c r="J38" s="20">
        <v>1.75</v>
      </c>
      <c r="M38">
        <f>C58</f>
        <v>0.67500000000000004</v>
      </c>
      <c r="N38" s="20">
        <f>AVERAGE(F63:J63)</f>
        <v>0</v>
      </c>
      <c r="Q38" s="20"/>
    </row>
    <row r="39" spans="2:25">
      <c r="B39" t="s">
        <v>180</v>
      </c>
      <c r="C39" s="46">
        <f>C37/C38</f>
        <v>0.2</v>
      </c>
      <c r="E39" t="s">
        <v>181</v>
      </c>
      <c r="F39" s="20">
        <f>SUM(F35:F38)</f>
        <v>2.0720000000000001</v>
      </c>
      <c r="G39" s="20">
        <f t="shared" ref="G39:J39" si="0">SUM(G35:G38)</f>
        <v>2.2980999999999998</v>
      </c>
      <c r="H39" s="20">
        <f t="shared" si="0"/>
        <v>2.2837999999999998</v>
      </c>
      <c r="I39" s="20">
        <f t="shared" si="0"/>
        <v>2.5933000000000002</v>
      </c>
      <c r="J39" s="20">
        <f t="shared" si="0"/>
        <v>2.4260000000000002</v>
      </c>
      <c r="M39" s="20">
        <f>C65</f>
        <v>0.5</v>
      </c>
      <c r="N39" s="20">
        <f>AVERAGE(F70:J70)</f>
        <v>2.1755599999999999</v>
      </c>
      <c r="P39" s="20">
        <v>0.5</v>
      </c>
      <c r="Q39" s="20">
        <f>AVERAGE(F70:J70)</f>
        <v>2.1755599999999999</v>
      </c>
    </row>
    <row r="40" spans="2:25">
      <c r="M40">
        <f>C73</f>
        <v>0.25</v>
      </c>
      <c r="N40" s="20">
        <f>AVERAGE(F78:J78)</f>
        <v>2.67788</v>
      </c>
      <c r="P40">
        <v>0.25</v>
      </c>
      <c r="Q40" s="20">
        <f>AVERAGE(F78:J78)</f>
        <v>2.67788</v>
      </c>
    </row>
    <row r="41" spans="2:25">
      <c r="M41" s="20">
        <f>C82</f>
        <v>0.1</v>
      </c>
      <c r="N41" s="20">
        <f>AVERAGE(F87:J87)</f>
        <v>2.9448800000000004</v>
      </c>
      <c r="P41" s="20">
        <v>0.1</v>
      </c>
      <c r="Q41" s="20">
        <f>AVERAGE(F87:J87)</f>
        <v>2.9448800000000004</v>
      </c>
      <c r="Y41">
        <v>0.1017</v>
      </c>
    </row>
    <row r="42" spans="2:25">
      <c r="B42" t="s">
        <v>177</v>
      </c>
      <c r="C42">
        <v>0.82499999999999996</v>
      </c>
      <c r="F42">
        <v>1</v>
      </c>
      <c r="G42">
        <v>2</v>
      </c>
      <c r="H42">
        <v>3</v>
      </c>
      <c r="I42">
        <v>4</v>
      </c>
      <c r="J42">
        <v>5</v>
      </c>
      <c r="Y42">
        <v>0.1857</v>
      </c>
    </row>
    <row r="43" spans="2:25">
      <c r="F43" s="20">
        <v>0.13769999999999999</v>
      </c>
      <c r="G43" s="20">
        <v>0.1452</v>
      </c>
      <c r="H43" s="20">
        <v>0.1333</v>
      </c>
      <c r="I43" s="20">
        <v>0.1283</v>
      </c>
      <c r="J43" s="20">
        <v>0.13719999999999999</v>
      </c>
      <c r="Y43">
        <v>0.1406</v>
      </c>
    </row>
    <row r="44" spans="2:25">
      <c r="F44" s="20">
        <v>0.31969999999999998</v>
      </c>
      <c r="G44" s="20">
        <v>0.39240000000000003</v>
      </c>
      <c r="H44" s="20">
        <v>0.27400000000000002</v>
      </c>
      <c r="I44" s="20">
        <v>0.27489999999999998</v>
      </c>
      <c r="J44" s="20">
        <v>0.316</v>
      </c>
      <c r="Y44">
        <v>1.0009999999999999</v>
      </c>
    </row>
    <row r="45" spans="2:25">
      <c r="B45" t="s">
        <v>178</v>
      </c>
      <c r="C45">
        <v>6848</v>
      </c>
      <c r="F45" s="20">
        <v>0.246</v>
      </c>
      <c r="G45" s="20">
        <v>0.24540000000000001</v>
      </c>
      <c r="H45" s="20">
        <v>0.23380000000000001</v>
      </c>
      <c r="I45" s="20">
        <v>0.2324</v>
      </c>
      <c r="J45" s="20">
        <v>0.2422</v>
      </c>
    </row>
    <row r="46" spans="2:25">
      <c r="B46" t="s">
        <v>179</v>
      </c>
      <c r="C46">
        <v>30784</v>
      </c>
      <c r="F46" s="20">
        <v>1.706</v>
      </c>
      <c r="G46" s="20">
        <v>1.7070000000000001</v>
      </c>
      <c r="H46" s="20">
        <v>1.573</v>
      </c>
      <c r="I46" s="20">
        <v>2.169</v>
      </c>
      <c r="J46" s="20">
        <v>2.1389999999999998</v>
      </c>
    </row>
    <row r="47" spans="2:25">
      <c r="B47" t="s">
        <v>180</v>
      </c>
      <c r="C47" s="46">
        <f>C45/C46</f>
        <v>0.22245322245322247</v>
      </c>
      <c r="E47" t="s">
        <v>181</v>
      </c>
      <c r="F47" s="20">
        <f>SUM(F43:F46)</f>
        <v>2.4093999999999998</v>
      </c>
      <c r="G47" s="20">
        <f t="shared" ref="G47" si="1">SUM(G43:G46)</f>
        <v>2.4900000000000002</v>
      </c>
      <c r="H47" s="20">
        <f t="shared" ref="H47" si="2">SUM(H43:H46)</f>
        <v>2.2141000000000002</v>
      </c>
      <c r="I47" s="20">
        <f t="shared" ref="I47" si="3">SUM(I43:I46)</f>
        <v>2.8045999999999998</v>
      </c>
      <c r="J47" s="20">
        <f t="shared" ref="J47" si="4">SUM(J43:J46)</f>
        <v>2.8343999999999996</v>
      </c>
    </row>
    <row r="50" spans="2:10">
      <c r="B50" t="s">
        <v>177</v>
      </c>
      <c r="C50">
        <v>0.75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2:10">
      <c r="F51" s="20">
        <v>0.13100000000000001</v>
      </c>
      <c r="G51" s="20">
        <v>0.1331</v>
      </c>
      <c r="H51" s="20">
        <v>0.1341</v>
      </c>
      <c r="I51" s="20">
        <v>0.13500000000000001</v>
      </c>
      <c r="J51" s="20">
        <v>0.1401</v>
      </c>
    </row>
    <row r="52" spans="2:10">
      <c r="F52" s="20">
        <v>0.25059999999999999</v>
      </c>
      <c r="G52" s="20">
        <v>0.26669999999999999</v>
      </c>
      <c r="H52" s="20">
        <v>0.25459999999999999</v>
      </c>
      <c r="I52" s="20">
        <v>0.317</v>
      </c>
      <c r="J52" s="20">
        <v>0.27800000000000002</v>
      </c>
    </row>
    <row r="53" spans="2:10">
      <c r="B53" t="s">
        <v>178</v>
      </c>
      <c r="C53">
        <v>7232</v>
      </c>
      <c r="F53" s="20">
        <v>0.20200000000000001</v>
      </c>
      <c r="G53" s="20">
        <v>0.20760000000000001</v>
      </c>
      <c r="H53" s="20">
        <v>0.21690000000000001</v>
      </c>
      <c r="I53" s="20">
        <v>0.22600000000000001</v>
      </c>
      <c r="J53" s="20">
        <v>0.23369999999999999</v>
      </c>
    </row>
    <row r="54" spans="2:10">
      <c r="B54" t="s">
        <v>179</v>
      </c>
      <c r="C54">
        <v>30656</v>
      </c>
      <c r="F54" s="20">
        <v>1.3340000000000001</v>
      </c>
      <c r="G54" s="20">
        <v>1.403</v>
      </c>
      <c r="H54" s="20">
        <v>1.482</v>
      </c>
      <c r="I54" s="20">
        <v>1.53</v>
      </c>
      <c r="J54" s="20">
        <v>1.629</v>
      </c>
    </row>
    <row r="55" spans="2:10">
      <c r="B55" t="s">
        <v>180</v>
      </c>
      <c r="C55" s="46">
        <f>C53/C54</f>
        <v>0.23590814196242171</v>
      </c>
      <c r="E55" t="s">
        <v>181</v>
      </c>
      <c r="F55" s="20">
        <f>SUM(F51:F54)</f>
        <v>1.9176000000000002</v>
      </c>
      <c r="G55" s="20">
        <f t="shared" ref="G55" si="5">SUM(G51:G54)</f>
        <v>2.0103999999999997</v>
      </c>
      <c r="H55" s="20">
        <f t="shared" ref="H55" si="6">SUM(H51:H54)</f>
        <v>2.0876000000000001</v>
      </c>
      <c r="I55" s="20">
        <f t="shared" ref="I55" si="7">SUM(I51:I54)</f>
        <v>2.2080000000000002</v>
      </c>
      <c r="J55" s="20">
        <f t="shared" ref="J55" si="8">SUM(J51:J54)</f>
        <v>2.2808000000000002</v>
      </c>
    </row>
    <row r="58" spans="2:10">
      <c r="B58" t="s">
        <v>177</v>
      </c>
      <c r="C58">
        <v>0.67500000000000004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2:10">
      <c r="F59" s="20"/>
      <c r="G59" s="20"/>
      <c r="H59" s="20"/>
      <c r="I59" s="20"/>
      <c r="J59" s="20"/>
    </row>
    <row r="60" spans="2:10">
      <c r="F60" s="20"/>
      <c r="G60" s="20"/>
      <c r="H60" s="20"/>
      <c r="I60" s="20"/>
      <c r="J60" s="20"/>
    </row>
    <row r="61" spans="2:10">
      <c r="B61" t="s">
        <v>178</v>
      </c>
      <c r="F61" s="20"/>
      <c r="G61" s="20"/>
      <c r="H61" s="20"/>
      <c r="I61" s="20"/>
      <c r="J61" s="20"/>
    </row>
    <row r="62" spans="2:10">
      <c r="B62" t="s">
        <v>179</v>
      </c>
      <c r="F62" s="20"/>
      <c r="G62" s="20"/>
      <c r="H62" s="20"/>
      <c r="I62" s="20"/>
      <c r="J62" s="20"/>
    </row>
    <row r="63" spans="2:10">
      <c r="B63" t="s">
        <v>180</v>
      </c>
      <c r="C63" s="46" t="e">
        <f>C61/C62</f>
        <v>#DIV/0!</v>
      </c>
      <c r="E63" t="s">
        <v>181</v>
      </c>
      <c r="F63" s="20">
        <f>SUM(F59:F62)</f>
        <v>0</v>
      </c>
      <c r="G63" s="20">
        <f t="shared" ref="G63" si="9">SUM(G59:G62)</f>
        <v>0</v>
      </c>
      <c r="H63" s="20">
        <f t="shared" ref="H63" si="10">SUM(H59:H62)</f>
        <v>0</v>
      </c>
      <c r="I63" s="20">
        <f t="shared" ref="I63" si="11">SUM(I59:I62)</f>
        <v>0</v>
      </c>
      <c r="J63" s="20">
        <f t="shared" ref="J63" si="12">SUM(J59:J62)</f>
        <v>0</v>
      </c>
    </row>
    <row r="65" spans="2:10">
      <c r="B65" t="s">
        <v>177</v>
      </c>
      <c r="C65">
        <v>0.5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2:10">
      <c r="F66" s="20">
        <v>0.15959999999999999</v>
      </c>
      <c r="G66" s="20">
        <v>0.2417</v>
      </c>
      <c r="H66" s="20">
        <v>0.1636</v>
      </c>
      <c r="I66" s="20">
        <v>0.1724</v>
      </c>
      <c r="J66" s="20">
        <v>0.17</v>
      </c>
    </row>
    <row r="67" spans="2:10">
      <c r="F67" s="20">
        <v>0.27239999999999998</v>
      </c>
      <c r="G67" s="20">
        <v>0.35770000000000002</v>
      </c>
      <c r="H67" s="20">
        <v>0.27600000000000002</v>
      </c>
      <c r="I67" s="20">
        <v>0.28110000000000002</v>
      </c>
      <c r="J67" s="20">
        <v>0.28399999999999997</v>
      </c>
    </row>
    <row r="68" spans="2:10">
      <c r="B68" t="s">
        <v>178</v>
      </c>
      <c r="C68">
        <v>9920</v>
      </c>
      <c r="F68" s="20">
        <v>0.25530000000000003</v>
      </c>
      <c r="G68" s="20">
        <v>0.26450000000000001</v>
      </c>
      <c r="H68" s="20">
        <v>0.26440000000000002</v>
      </c>
      <c r="I68" s="20">
        <v>0.27110000000000001</v>
      </c>
      <c r="J68" s="20">
        <v>0.28899999999999998</v>
      </c>
    </row>
    <row r="69" spans="2:10">
      <c r="B69" t="s">
        <v>179</v>
      </c>
      <c r="C69">
        <v>32064</v>
      </c>
      <c r="F69" s="20">
        <v>1.3460000000000001</v>
      </c>
      <c r="G69" s="20">
        <v>1.3839999999999999</v>
      </c>
      <c r="H69" s="20">
        <v>1.385</v>
      </c>
      <c r="I69" s="20">
        <v>1.4490000000000001</v>
      </c>
      <c r="J69" s="20">
        <v>1.591</v>
      </c>
    </row>
    <row r="70" spans="2:10">
      <c r="B70" t="s">
        <v>180</v>
      </c>
      <c r="C70" s="46">
        <f>C68/C69</f>
        <v>0.30938123752495011</v>
      </c>
      <c r="E70" t="s">
        <v>181</v>
      </c>
      <c r="F70" s="20">
        <f>SUM(F66:F69)</f>
        <v>2.0333000000000001</v>
      </c>
      <c r="G70" s="20">
        <f t="shared" ref="G70" si="13">SUM(G66:G69)</f>
        <v>2.2479</v>
      </c>
      <c r="H70" s="20">
        <f t="shared" ref="H70" si="14">SUM(H66:H69)</f>
        <v>2.089</v>
      </c>
      <c r="I70" s="20">
        <f t="shared" ref="I70" si="15">SUM(I66:I69)</f>
        <v>2.1736</v>
      </c>
      <c r="J70" s="20">
        <f t="shared" ref="J70" si="16">SUM(J66:J69)</f>
        <v>2.3339999999999996</v>
      </c>
    </row>
    <row r="73" spans="2:10">
      <c r="B73" t="s">
        <v>177</v>
      </c>
      <c r="C73">
        <v>0.25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2:10">
      <c r="F74" s="20">
        <v>0.24249999999999999</v>
      </c>
      <c r="G74" s="20">
        <v>0.2243</v>
      </c>
      <c r="H74" s="20">
        <v>0.2387</v>
      </c>
      <c r="I74" s="20">
        <v>0.2198</v>
      </c>
      <c r="J74" s="20">
        <v>0.24909999999999999</v>
      </c>
    </row>
    <row r="75" spans="2:10">
      <c r="F75" s="20">
        <v>0.51690000000000003</v>
      </c>
      <c r="G75" s="20">
        <v>0.30940000000000001</v>
      </c>
      <c r="H75" s="20">
        <v>0.3387</v>
      </c>
      <c r="I75" s="20">
        <v>0.30620000000000003</v>
      </c>
      <c r="J75" s="20">
        <v>0.33779999999999999</v>
      </c>
    </row>
    <row r="76" spans="2:10">
      <c r="B76" t="s">
        <v>178</v>
      </c>
      <c r="C76">
        <v>13120</v>
      </c>
      <c r="F76" s="20">
        <v>0.5867</v>
      </c>
      <c r="G76" s="20">
        <v>0.40210000000000001</v>
      </c>
      <c r="H76" s="20">
        <v>0.50970000000000004</v>
      </c>
      <c r="I76" s="20">
        <v>0.501</v>
      </c>
      <c r="J76" s="20">
        <v>0.4425</v>
      </c>
    </row>
    <row r="77" spans="2:10">
      <c r="B77" t="s">
        <v>179</v>
      </c>
      <c r="C77">
        <v>26944</v>
      </c>
      <c r="F77" s="20">
        <v>1.427</v>
      </c>
      <c r="G77" s="20">
        <v>1.4930000000000001</v>
      </c>
      <c r="H77" s="20">
        <v>1.51</v>
      </c>
      <c r="I77" s="20">
        <v>2.0089999999999999</v>
      </c>
      <c r="J77" s="20">
        <v>1.5249999999999999</v>
      </c>
    </row>
    <row r="78" spans="2:10">
      <c r="B78" t="s">
        <v>180</v>
      </c>
      <c r="C78" s="46">
        <f>C76/C77</f>
        <v>0.48693586698337293</v>
      </c>
      <c r="E78" t="s">
        <v>181</v>
      </c>
      <c r="F78" s="20">
        <f>SUM(F74:F77)</f>
        <v>2.7731000000000003</v>
      </c>
      <c r="G78" s="20">
        <f t="shared" ref="G78" si="17">SUM(G74:G77)</f>
        <v>2.4288000000000003</v>
      </c>
      <c r="H78" s="20">
        <f t="shared" ref="H78" si="18">SUM(H74:H77)</f>
        <v>2.5971000000000002</v>
      </c>
      <c r="I78" s="20">
        <f t="shared" ref="I78" si="19">SUM(I74:I77)</f>
        <v>3.036</v>
      </c>
      <c r="J78" s="20">
        <f t="shared" ref="J78" si="20">SUM(J74:J77)</f>
        <v>2.5543999999999998</v>
      </c>
    </row>
    <row r="82" spans="2:10">
      <c r="B82" t="s">
        <v>177</v>
      </c>
      <c r="C82">
        <v>0.1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2:10">
      <c r="F83" s="20">
        <v>0.4148</v>
      </c>
      <c r="G83" s="20">
        <v>0.3765</v>
      </c>
      <c r="H83" s="20">
        <v>0.41010000000000002</v>
      </c>
      <c r="I83" s="20">
        <v>0.41930000000000001</v>
      </c>
      <c r="J83" s="20">
        <v>0.42330000000000001</v>
      </c>
    </row>
    <row r="84" spans="2:10">
      <c r="F84" s="20">
        <v>0.40820000000000001</v>
      </c>
      <c r="G84" s="20">
        <v>0.3962</v>
      </c>
      <c r="H84" s="20">
        <v>0.40050000000000002</v>
      </c>
      <c r="I84" s="20">
        <v>0.40899999999999997</v>
      </c>
      <c r="J84" s="20">
        <v>0.42599999999999999</v>
      </c>
    </row>
    <row r="85" spans="2:10">
      <c r="B85" t="s">
        <v>178</v>
      </c>
      <c r="C85">
        <v>21952</v>
      </c>
      <c r="F85" s="20">
        <v>0.78580000000000005</v>
      </c>
      <c r="G85" s="20">
        <v>0.77559999999999996</v>
      </c>
      <c r="H85" s="20">
        <v>0.77749999999999997</v>
      </c>
      <c r="I85" s="20">
        <v>0.76980000000000004</v>
      </c>
      <c r="J85" s="20">
        <v>0.81679999999999997</v>
      </c>
    </row>
    <row r="86" spans="2:10">
      <c r="B86" t="s">
        <v>179</v>
      </c>
      <c r="C86">
        <v>17856</v>
      </c>
      <c r="F86" s="20">
        <v>1.2330000000000001</v>
      </c>
      <c r="G86" s="20">
        <v>1.1859999999999999</v>
      </c>
      <c r="H86" s="20">
        <v>1.2190000000000001</v>
      </c>
      <c r="I86" s="20">
        <v>1.859</v>
      </c>
      <c r="J86" s="20">
        <v>1.218</v>
      </c>
    </row>
    <row r="87" spans="2:10">
      <c r="B87" t="s">
        <v>180</v>
      </c>
      <c r="C87" s="46">
        <f>C85/C86</f>
        <v>1.2293906810035842</v>
      </c>
      <c r="E87" t="s">
        <v>181</v>
      </c>
      <c r="F87" s="20">
        <f>SUM(F83:F86)</f>
        <v>2.8418000000000001</v>
      </c>
      <c r="G87" s="20">
        <f t="shared" ref="G87" si="21">SUM(G83:G86)</f>
        <v>2.7342999999999997</v>
      </c>
      <c r="H87" s="20">
        <f t="shared" ref="H87" si="22">SUM(H83:H86)</f>
        <v>2.8071000000000002</v>
      </c>
      <c r="I87" s="20">
        <f t="shared" ref="I87" si="23">SUM(I83:I86)</f>
        <v>3.4571000000000001</v>
      </c>
      <c r="J87" s="20">
        <f t="shared" ref="J87" si="24">SUM(J83:J86)</f>
        <v>2.8841000000000001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zoomScale="94" zoomScaleNormal="110" workbookViewId="0">
      <selection activeCell="K46" sqref="K46"/>
    </sheetView>
  </sheetViews>
  <sheetFormatPr baseColWidth="10" defaultRowHeight="16"/>
  <cols>
    <col min="3" max="22" width="12" customWidth="1"/>
  </cols>
  <sheetData>
    <row r="3" spans="3:18">
      <c r="C3" t="s">
        <v>59</v>
      </c>
    </row>
    <row r="5" spans="3:18">
      <c r="C5" t="s">
        <v>67</v>
      </c>
      <c r="D5">
        <f>D6*E6*F6</f>
        <v>74.11712</v>
      </c>
    </row>
    <row r="6" spans="3:18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>
      <c r="L16" s="19"/>
      <c r="M16" s="19"/>
      <c r="N16" s="19"/>
    </row>
    <row r="17" spans="1:23">
      <c r="H17" s="19"/>
      <c r="I17" t="s">
        <v>56</v>
      </c>
      <c r="L17" s="19"/>
      <c r="M17" s="19"/>
      <c r="N17" s="19"/>
    </row>
    <row r="18" spans="1:23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>
      <c r="H19">
        <f>D18/H18</f>
        <v>1.0000079511041267</v>
      </c>
      <c r="I19" s="22"/>
    </row>
    <row r="20" spans="1:23">
      <c r="H20">
        <f>D18/H19</f>
        <v>-192.51866868401899</v>
      </c>
      <c r="I20" s="22">
        <f>(D18-H20)/D18</f>
        <v>7.9510409070447098E-6</v>
      </c>
    </row>
    <row r="22" spans="1:23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>
      <c r="C23" t="s">
        <v>48</v>
      </c>
      <c r="D23" t="s">
        <v>49</v>
      </c>
      <c r="E23" t="s">
        <v>50</v>
      </c>
    </row>
    <row r="24" spans="1:23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1:23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1:23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1:23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1:23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1:23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1:23" s="25" customFormat="1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N30"/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R30"/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  <c r="V30"/>
      <c r="W30"/>
    </row>
    <row r="31" spans="1:23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1:23">
      <c r="A32" s="25"/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  <c r="V32" s="25"/>
      <c r="W32" s="25"/>
    </row>
    <row r="33" spans="1:21">
      <c r="K33" s="6"/>
      <c r="L33" s="6"/>
      <c r="M33" s="6"/>
    </row>
    <row r="38" spans="1:21">
      <c r="S38" s="19"/>
      <c r="T38" s="19"/>
      <c r="U38" s="19"/>
    </row>
    <row r="41" spans="1:21">
      <c r="L41" s="31" t="s">
        <v>91</v>
      </c>
      <c r="M41" s="31" t="s">
        <v>103</v>
      </c>
    </row>
    <row r="42" spans="1:21">
      <c r="L42" s="31" t="s">
        <v>95</v>
      </c>
      <c r="M42" s="31" t="s">
        <v>102</v>
      </c>
    </row>
    <row r="43" spans="1:21">
      <c r="G43" s="26" t="s">
        <v>85</v>
      </c>
    </row>
    <row r="44" spans="1:21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5">
        <f t="shared" ref="T46:T51" si="19">(E46-S46)/E46</f>
        <v>-4.6450693404289721E-9</v>
      </c>
      <c r="U46" s="36">
        <f t="shared" ref="U46:U51" si="20">E46-S46</f>
        <v>-3.6881584719594684E-7</v>
      </c>
    </row>
    <row r="47" spans="1:21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5">
        <f t="shared" si="19"/>
        <v>5.9936919622078169E-10</v>
      </c>
      <c r="U47" s="36">
        <f t="shared" si="20"/>
        <v>3.7094167737450334E-8</v>
      </c>
    </row>
    <row r="48" spans="1:21">
      <c r="A48" s="25"/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5">
        <f t="shared" si="19"/>
        <v>-1.7231652730990652E-9</v>
      </c>
      <c r="U48" s="36">
        <f t="shared" si="20"/>
        <v>-8.8278724774681905E-8</v>
      </c>
    </row>
    <row r="49" spans="1:21">
      <c r="A49" s="25"/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32">
        <v>0.28902692925990597</v>
      </c>
      <c r="T49" s="16">
        <f t="shared" si="19"/>
        <v>-7.865754507286602E-7</v>
      </c>
      <c r="U49" s="34">
        <f t="shared" si="20"/>
        <v>-2.2734130833423905E-7</v>
      </c>
    </row>
    <row r="50" spans="1:21">
      <c r="A50" s="25"/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32">
        <v>1.0367436885713699</v>
      </c>
      <c r="T50" s="16">
        <f t="shared" si="19"/>
        <v>6.5754982380518801E-8</v>
      </c>
      <c r="U50" s="34">
        <f t="shared" si="20"/>
        <v>6.8171067457711843E-8</v>
      </c>
    </row>
    <row r="51" spans="1:21">
      <c r="A51" s="25"/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32">
        <v>0.18585897745624899</v>
      </c>
      <c r="T51" s="16">
        <f t="shared" si="19"/>
        <v>-2.4493722782102419E-6</v>
      </c>
      <c r="U51" s="34">
        <f t="shared" si="20"/>
        <v>-4.5523671199365623E-7</v>
      </c>
    </row>
    <row r="52" spans="1:21">
      <c r="A52" s="25"/>
      <c r="E52" t="s">
        <v>88</v>
      </c>
      <c r="S52" s="19"/>
    </row>
    <row r="53" spans="1:21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>
      <c r="A55" s="25"/>
      <c r="F55" t="s">
        <v>94</v>
      </c>
      <c r="S55" s="19"/>
    </row>
    <row r="56" spans="1:21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K7" sqref="K7"/>
    </sheetView>
  </sheetViews>
  <sheetFormatPr baseColWidth="10" defaultRowHeight="16"/>
  <cols>
    <col min="19" max="20" width="12.83203125" bestFit="1" customWidth="1"/>
    <col min="21" max="21" width="12.1640625" bestFit="1" customWidth="1"/>
  </cols>
  <sheetData>
    <row r="2" spans="3:21">
      <c r="C2" t="s">
        <v>69</v>
      </c>
      <c r="K2" t="s">
        <v>69</v>
      </c>
      <c r="O2" t="s">
        <v>70</v>
      </c>
      <c r="S2" t="s">
        <v>56</v>
      </c>
    </row>
    <row r="3" spans="3:21">
      <c r="C3" t="s">
        <v>68</v>
      </c>
      <c r="D3">
        <v>1E-3</v>
      </c>
    </row>
    <row r="5" spans="3:21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zoomScale="94" zoomScaleNormal="110" workbookViewId="0">
      <selection activeCell="Q41" sqref="Q41"/>
    </sheetView>
  </sheetViews>
  <sheetFormatPr baseColWidth="10" defaultRowHeight="16"/>
  <cols>
    <col min="3" max="22" width="12" customWidth="1"/>
  </cols>
  <sheetData>
    <row r="3" spans="3:18">
      <c r="C3" t="s">
        <v>59</v>
      </c>
    </row>
    <row r="5" spans="3:18">
      <c r="C5" t="s">
        <v>67</v>
      </c>
      <c r="D5">
        <f>D6*E6*F6</f>
        <v>53.526400000000002</v>
      </c>
    </row>
    <row r="6" spans="3:18">
      <c r="C6" t="s">
        <v>52</v>
      </c>
      <c r="D6" s="6">
        <v>3.89</v>
      </c>
      <c r="E6" s="6">
        <v>4.3</v>
      </c>
      <c r="F6" s="6">
        <v>3.2</v>
      </c>
    </row>
    <row r="7" spans="3:18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112</v>
      </c>
      <c r="M7" t="s">
        <v>113</v>
      </c>
      <c r="N7" t="s">
        <v>114</v>
      </c>
    </row>
    <row r="8" spans="3:18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>
        <v>3.89</v>
      </c>
      <c r="M8" s="19">
        <v>0</v>
      </c>
      <c r="N8" s="19">
        <v>0</v>
      </c>
      <c r="P8" s="19"/>
      <c r="Q8" s="19"/>
      <c r="R8" s="19"/>
    </row>
    <row r="9" spans="3:18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>
        <v>0</v>
      </c>
      <c r="M9" s="19">
        <v>4.3</v>
      </c>
      <c r="N9" s="19">
        <v>0</v>
      </c>
      <c r="P9" s="19"/>
      <c r="Q9" s="19"/>
      <c r="R9" s="19"/>
    </row>
    <row r="10" spans="3:18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>
        <v>0</v>
      </c>
      <c r="M10" s="19">
        <v>0</v>
      </c>
      <c r="N10" s="19">
        <v>3.2</v>
      </c>
      <c r="P10" s="19"/>
      <c r="Q10" s="19"/>
      <c r="R10" s="19"/>
    </row>
    <row r="11" spans="3:18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>
      <c r="L16" s="19"/>
      <c r="M16" s="19"/>
      <c r="N16" s="19"/>
    </row>
    <row r="17" spans="1:23">
      <c r="H17" s="19"/>
      <c r="I17" t="s">
        <v>56</v>
      </c>
      <c r="L17" s="19"/>
      <c r="M17" s="19"/>
      <c r="N17" s="19"/>
    </row>
    <row r="18" spans="1:23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1:23">
      <c r="H19">
        <f>D18/H18</f>
        <v>1.0000079511000737</v>
      </c>
    </row>
    <row r="22" spans="1:23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>
      <c r="C23" t="s">
        <v>48</v>
      </c>
      <c r="D23" t="s">
        <v>49</v>
      </c>
      <c r="E23" t="s">
        <v>50</v>
      </c>
    </row>
    <row r="24" spans="1:23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1:23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1:23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1:23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1:23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1:23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1:23" s="25" customFormat="1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N30"/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R30"/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  <c r="V30"/>
      <c r="W30"/>
    </row>
    <row r="31" spans="1:23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1:23">
      <c r="A32" s="25"/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  <c r="V32" s="25"/>
      <c r="W32" s="25"/>
    </row>
    <row r="33" spans="1:21">
      <c r="K33" s="6"/>
      <c r="L33" s="6"/>
      <c r="M33" s="6"/>
    </row>
    <row r="38" spans="1:21">
      <c r="S38" s="19"/>
      <c r="T38" s="19"/>
      <c r="U38" s="19"/>
    </row>
    <row r="40" spans="1:21">
      <c r="K40" s="25"/>
      <c r="L40" s="25"/>
      <c r="M40" s="25"/>
      <c r="N40" s="25"/>
    </row>
    <row r="41" spans="1:21">
      <c r="K41" s="25"/>
      <c r="L41" s="25"/>
      <c r="M41" s="25"/>
      <c r="N41" s="25"/>
    </row>
    <row r="42" spans="1:21">
      <c r="K42" s="25"/>
      <c r="L42" s="25"/>
      <c r="M42" s="25"/>
      <c r="N42" s="25"/>
    </row>
    <row r="43" spans="1:21">
      <c r="G43" s="26"/>
      <c r="K43" s="25"/>
      <c r="L43" s="25"/>
      <c r="M43" s="25"/>
      <c r="N43" s="25"/>
    </row>
    <row r="44" spans="1:21">
      <c r="C44" t="s">
        <v>87</v>
      </c>
      <c r="I44" t="s">
        <v>105</v>
      </c>
      <c r="K44" s="25"/>
      <c r="L44" s="25"/>
      <c r="M44" s="25"/>
      <c r="N44" s="25"/>
    </row>
    <row r="45" spans="1:21">
      <c r="C45" s="33" t="s">
        <v>0</v>
      </c>
      <c r="E45" s="33" t="s">
        <v>93</v>
      </c>
      <c r="G45" s="40" t="s">
        <v>106</v>
      </c>
      <c r="I45" s="30" t="s">
        <v>104</v>
      </c>
      <c r="M45" s="30"/>
      <c r="Q45" s="30"/>
    </row>
    <row r="46" spans="1:21">
      <c r="C46" s="19" t="s">
        <v>27</v>
      </c>
      <c r="D46" s="19">
        <v>72.146089000000003</v>
      </c>
      <c r="E46" s="19">
        <f>D46/H$19</f>
        <v>72.145515363787482</v>
      </c>
      <c r="F46" s="19"/>
      <c r="G46" s="37">
        <v>72.145514957948507</v>
      </c>
      <c r="H46" s="38">
        <f t="shared" ref="H46:H51" si="9">(D46-G46)/D46</f>
        <v>7.9566620928932637E-6</v>
      </c>
      <c r="I46" s="39">
        <f t="shared" ref="I46:I51" si="10">E46-G46</f>
        <v>4.0583897487067588E-7</v>
      </c>
      <c r="K46" s="19"/>
      <c r="L46" s="21"/>
      <c r="M46" s="19"/>
      <c r="O46" s="19"/>
      <c r="P46" s="21"/>
      <c r="Q46" s="19"/>
    </row>
    <row r="47" spans="1:21">
      <c r="C47" s="19" t="s">
        <v>28</v>
      </c>
      <c r="D47" s="19">
        <v>21.916841000000002</v>
      </c>
      <c r="E47" s="19">
        <f t="shared" ref="E47:E51" si="11">D47/H$19</f>
        <v>21.916666738389484</v>
      </c>
      <c r="F47" s="19"/>
      <c r="G47" s="37">
        <v>21.916666661610201</v>
      </c>
      <c r="H47" s="38">
        <f t="shared" si="9"/>
        <v>7.9545400635504621E-6</v>
      </c>
      <c r="I47" s="39">
        <f t="shared" si="10"/>
        <v>7.6779283375572049E-8</v>
      </c>
      <c r="K47" s="19"/>
      <c r="L47" s="21"/>
      <c r="M47" s="19"/>
      <c r="O47" s="19"/>
      <c r="P47" s="21"/>
      <c r="Q47" s="19"/>
    </row>
    <row r="48" spans="1:21">
      <c r="A48" s="25"/>
      <c r="C48" s="19" t="s">
        <v>29</v>
      </c>
      <c r="D48" s="19">
        <v>127.715462</v>
      </c>
      <c r="E48" s="19">
        <f t="shared" si="11"/>
        <v>127.71444652965479</v>
      </c>
      <c r="F48" s="19"/>
      <c r="G48" s="37">
        <v>127.71444610227999</v>
      </c>
      <c r="H48" s="38">
        <f t="shared" si="9"/>
        <v>7.9543831584714989E-6</v>
      </c>
      <c r="I48" s="39">
        <f t="shared" si="10"/>
        <v>4.2737480043797405E-7</v>
      </c>
      <c r="K48" s="19"/>
      <c r="L48" s="21"/>
      <c r="M48" s="19"/>
      <c r="O48" s="19"/>
      <c r="P48" s="21"/>
      <c r="Q48" s="19"/>
    </row>
    <row r="49" spans="1:20">
      <c r="A49" s="25"/>
      <c r="C49" s="19" t="s">
        <v>30</v>
      </c>
      <c r="D49" s="19">
        <v>2.118703</v>
      </c>
      <c r="E49" s="19">
        <f t="shared" si="11"/>
        <v>2.1186861541143638</v>
      </c>
      <c r="F49" s="19"/>
      <c r="G49" s="37">
        <v>2.1186857751501398</v>
      </c>
      <c r="H49" s="38">
        <f t="shared" si="9"/>
        <v>8.1299029926422463E-6</v>
      </c>
      <c r="I49" s="39">
        <f t="shared" si="10"/>
        <v>3.7896422400152119E-7</v>
      </c>
      <c r="K49" s="19"/>
      <c r="L49" s="21"/>
      <c r="M49" s="19"/>
      <c r="O49" s="19"/>
      <c r="P49" s="21"/>
      <c r="Q49" s="19"/>
    </row>
    <row r="50" spans="1:20">
      <c r="A50" s="25"/>
      <c r="C50" s="19" t="s">
        <v>31</v>
      </c>
      <c r="D50" s="19">
        <v>42.673124999999999</v>
      </c>
      <c r="E50" s="19">
        <f t="shared" si="11"/>
        <v>42.672785704410444</v>
      </c>
      <c r="F50" s="19"/>
      <c r="G50" s="37">
        <v>42.672785391197898</v>
      </c>
      <c r="H50" s="38">
        <f t="shared" si="9"/>
        <v>7.9583766621403857E-6</v>
      </c>
      <c r="I50" s="39">
        <f t="shared" si="10"/>
        <v>3.1321254567728829E-7</v>
      </c>
      <c r="K50" s="19"/>
      <c r="L50" s="21"/>
      <c r="M50" s="19"/>
      <c r="O50" s="19"/>
      <c r="P50" s="21"/>
      <c r="Q50" s="19"/>
    </row>
    <row r="51" spans="1:20">
      <c r="A51" s="25"/>
      <c r="C51" s="19" t="s">
        <v>32</v>
      </c>
      <c r="D51" s="19">
        <v>2.7942770000000001</v>
      </c>
      <c r="E51" s="19">
        <f t="shared" si="11"/>
        <v>2.7942547826005923</v>
      </c>
      <c r="F51" s="19"/>
      <c r="G51" s="37">
        <v>2.7942547393436201</v>
      </c>
      <c r="H51" s="38">
        <f t="shared" si="9"/>
        <v>7.9665174139865421E-6</v>
      </c>
      <c r="I51" s="39">
        <f t="shared" si="10"/>
        <v>4.3256972226402013E-8</v>
      </c>
      <c r="K51" s="19"/>
      <c r="L51" s="21"/>
      <c r="M51" s="19"/>
      <c r="O51" s="19"/>
      <c r="P51" s="21"/>
      <c r="Q51" s="19"/>
    </row>
    <row r="52" spans="1:20">
      <c r="A52" s="25"/>
      <c r="E52" t="s">
        <v>88</v>
      </c>
      <c r="G52" s="19"/>
    </row>
    <row r="53" spans="1:20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1:20">
      <c r="A54" s="25"/>
      <c r="D54" s="19"/>
      <c r="K54" s="19"/>
      <c r="S54" s="19"/>
    </row>
    <row r="55" spans="1:20">
      <c r="A55" s="25"/>
      <c r="S55" s="19"/>
    </row>
    <row r="56" spans="1:20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>
      <c r="H3" s="1">
        <v>8</v>
      </c>
      <c r="I3" s="4"/>
      <c r="J3" s="4"/>
      <c r="K3" s="2"/>
    </row>
    <row r="4" spans="2:27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>
      <c r="H26">
        <v>10.545745</v>
      </c>
      <c r="J26" s="4"/>
    </row>
    <row r="28" spans="2:30">
      <c r="C28" s="6">
        <f>SUM(C30:C32)</f>
        <v>191.218628</v>
      </c>
      <c r="D28" s="6">
        <f>I6/3</f>
        <v>-63.739542813333337</v>
      </c>
    </row>
    <row r="29" spans="2:30">
      <c r="B29" t="s">
        <v>26</v>
      </c>
      <c r="L29" t="s">
        <v>19</v>
      </c>
      <c r="M29">
        <v>1E-3</v>
      </c>
    </row>
    <row r="30" spans="2:30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>
      <c r="B31" t="s">
        <v>28</v>
      </c>
      <c r="C31" s="6">
        <v>64.407114000000007</v>
      </c>
      <c r="L31" t="s">
        <v>16</v>
      </c>
      <c r="R31" t="s">
        <v>17</v>
      </c>
    </row>
    <row r="32" spans="2:30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>
      <c r="B34" t="s">
        <v>31</v>
      </c>
      <c r="C34" s="6">
        <v>0</v>
      </c>
      <c r="I34" s="11"/>
      <c r="L34" s="15"/>
    </row>
    <row r="35" spans="2:23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>
      <c r="C39" s="13">
        <v>0</v>
      </c>
      <c r="D39" s="13">
        <v>0</v>
      </c>
      <c r="E39" s="13">
        <v>63.405757000000001</v>
      </c>
      <c r="I39" s="11"/>
    </row>
    <row r="40" spans="2:23">
      <c r="I40" s="11"/>
      <c r="L40" t="s">
        <v>21</v>
      </c>
    </row>
    <row r="41" spans="2:23">
      <c r="I41" s="11"/>
      <c r="L41" t="s">
        <v>19</v>
      </c>
      <c r="M41">
        <v>1E-3</v>
      </c>
      <c r="W41" s="16">
        <f>(S45-S33)/S45</f>
        <v>-1.7152998565996375E-5</v>
      </c>
    </row>
    <row r="42" spans="2:23">
      <c r="I42" s="11"/>
      <c r="L42" t="s">
        <v>20</v>
      </c>
      <c r="M42">
        <f>M41*$M$6</f>
        <v>4.2112E-3</v>
      </c>
    </row>
    <row r="43" spans="2:23">
      <c r="L43" t="s">
        <v>16</v>
      </c>
      <c r="R43" t="s">
        <v>17</v>
      </c>
    </row>
    <row r="44" spans="2:23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>
      <c r="L45" s="14"/>
      <c r="R45">
        <v>0</v>
      </c>
      <c r="S45">
        <f>(L48-L47)/(M42*2)</f>
        <v>5.7382693767199996E-3</v>
      </c>
      <c r="T45">
        <v>0</v>
      </c>
    </row>
    <row r="46" spans="2:23">
      <c r="L46" s="15"/>
    </row>
    <row r="47" spans="2:23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>
      <c r="L49" s="15"/>
      <c r="N49" s="6"/>
      <c r="O49" s="6"/>
      <c r="P49" s="6"/>
    </row>
    <row r="50" spans="8:16">
      <c r="L50" s="15">
        <f>L48-L47</f>
        <v>4.8329999998486528E-5</v>
      </c>
    </row>
    <row r="56" spans="8:16">
      <c r="H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726-C636-D343-9E12-C60964A8BB99}">
  <dimension ref="B2:X43"/>
  <sheetViews>
    <sheetView topLeftCell="B4" zoomScale="140" zoomScaleNormal="140" workbookViewId="0">
      <selection activeCell="V40" sqref="V40"/>
    </sheetView>
  </sheetViews>
  <sheetFormatPr baseColWidth="10" defaultRowHeight="16"/>
  <cols>
    <col min="6" max="6" width="12.6640625" bestFit="1" customWidth="1"/>
    <col min="22" max="22" width="12.6640625" bestFit="1" customWidth="1"/>
  </cols>
  <sheetData>
    <row r="2" spans="3:15">
      <c r="C2" t="s">
        <v>118</v>
      </c>
      <c r="I2" t="s">
        <v>119</v>
      </c>
    </row>
    <row r="4" spans="3:15">
      <c r="C4" t="s">
        <v>112</v>
      </c>
      <c r="D4">
        <v>3.89</v>
      </c>
      <c r="E4" t="s">
        <v>115</v>
      </c>
      <c r="F4">
        <v>90</v>
      </c>
      <c r="I4" t="s">
        <v>112</v>
      </c>
      <c r="J4">
        <v>3.89</v>
      </c>
      <c r="K4" t="s">
        <v>115</v>
      </c>
      <c r="L4">
        <v>42</v>
      </c>
      <c r="N4" t="s">
        <v>123</v>
      </c>
      <c r="O4">
        <v>28.777788000000001</v>
      </c>
    </row>
    <row r="5" spans="3:15">
      <c r="C5" t="s">
        <v>113</v>
      </c>
      <c r="D5">
        <v>4.3</v>
      </c>
      <c r="E5" t="s">
        <v>116</v>
      </c>
      <c r="F5">
        <v>90</v>
      </c>
      <c r="I5" t="s">
        <v>113</v>
      </c>
      <c r="J5">
        <v>4.3</v>
      </c>
      <c r="K5" t="s">
        <v>116</v>
      </c>
      <c r="L5">
        <v>54</v>
      </c>
    </row>
    <row r="6" spans="3:15">
      <c r="C6" t="s">
        <v>114</v>
      </c>
      <c r="D6">
        <v>3.2</v>
      </c>
      <c r="E6" t="s">
        <v>117</v>
      </c>
      <c r="F6">
        <v>60</v>
      </c>
      <c r="I6" t="s">
        <v>114</v>
      </c>
      <c r="J6">
        <v>3.2</v>
      </c>
      <c r="K6" t="s">
        <v>117</v>
      </c>
      <c r="L6">
        <v>60</v>
      </c>
    </row>
    <row r="9" spans="3:15">
      <c r="D9" t="s">
        <v>0</v>
      </c>
      <c r="E9" t="s">
        <v>108</v>
      </c>
      <c r="F9" t="s">
        <v>109</v>
      </c>
      <c r="J9" t="s">
        <v>0</v>
      </c>
      <c r="K9" t="s">
        <v>108</v>
      </c>
      <c r="L9" t="s">
        <v>109</v>
      </c>
    </row>
    <row r="10" spans="3:15">
      <c r="C10" t="s">
        <v>3</v>
      </c>
      <c r="D10">
        <v>-66.32719865</v>
      </c>
      <c r="E10">
        <v>-44.900365779581897</v>
      </c>
      <c r="I10" t="s">
        <v>3</v>
      </c>
      <c r="J10">
        <v>32.103011700000003</v>
      </c>
      <c r="K10">
        <v>26.994921746875999</v>
      </c>
    </row>
    <row r="11" spans="3:15">
      <c r="C11" t="s">
        <v>2</v>
      </c>
      <c r="D11">
        <v>-149.03335048</v>
      </c>
      <c r="E11">
        <v>-170.45847100031699</v>
      </c>
      <c r="I11" t="s">
        <v>2</v>
      </c>
      <c r="J11">
        <v>-136.87666845999999</v>
      </c>
      <c r="K11">
        <v>-131.76774523770399</v>
      </c>
    </row>
    <row r="12" spans="3:15">
      <c r="C12" t="s">
        <v>107</v>
      </c>
      <c r="D12">
        <v>-215.36054912</v>
      </c>
      <c r="E12">
        <v>-215.35883677989901</v>
      </c>
      <c r="F12" s="18">
        <f>(D12-E12)/D12</f>
        <v>7.9510388879991447E-6</v>
      </c>
      <c r="I12" t="s">
        <v>107</v>
      </c>
      <c r="J12">
        <v>-104.77365675999999</v>
      </c>
      <c r="K12">
        <v>-104.772823490828</v>
      </c>
      <c r="L12" s="18">
        <f>(J12-K12)/J12</f>
        <v>7.9530408478552614E-6</v>
      </c>
    </row>
    <row r="15" spans="3:15">
      <c r="C15" t="s">
        <v>110</v>
      </c>
      <c r="I15" t="s">
        <v>110</v>
      </c>
    </row>
    <row r="17" spans="2:24">
      <c r="C17" t="s">
        <v>0</v>
      </c>
      <c r="I17" t="s">
        <v>0</v>
      </c>
    </row>
    <row r="18" spans="2:24">
      <c r="C18" s="19">
        <v>3.89</v>
      </c>
      <c r="D18" s="19">
        <v>0</v>
      </c>
      <c r="E18" s="19">
        <v>0</v>
      </c>
      <c r="F18" s="19"/>
      <c r="G18" s="19"/>
      <c r="H18" s="19"/>
      <c r="I18" s="19">
        <v>3.89</v>
      </c>
      <c r="J18" s="19">
        <v>0</v>
      </c>
      <c r="K18" s="19">
        <v>0</v>
      </c>
    </row>
    <row r="19" spans="2:24">
      <c r="C19" s="19">
        <v>2.15</v>
      </c>
      <c r="D19" s="19">
        <v>3.7239089999999999</v>
      </c>
      <c r="E19" s="19">
        <v>0</v>
      </c>
      <c r="F19" s="19"/>
      <c r="G19" s="19"/>
      <c r="H19" s="19"/>
      <c r="I19" s="19">
        <v>2.15</v>
      </c>
      <c r="J19" s="19">
        <v>3.7239089999999999</v>
      </c>
      <c r="K19" s="19">
        <v>0</v>
      </c>
    </row>
    <row r="20" spans="2:24">
      <c r="C20" s="19">
        <v>1.8809130000000001</v>
      </c>
      <c r="D20" s="19">
        <v>1.6600060000000001</v>
      </c>
      <c r="E20" s="19">
        <v>1.9865919999999999</v>
      </c>
      <c r="F20" s="19"/>
      <c r="G20" s="19"/>
      <c r="H20" s="19"/>
      <c r="I20" s="19">
        <v>1.8809130000000001</v>
      </c>
      <c r="J20" s="19">
        <v>1.6600060000000001</v>
      </c>
      <c r="K20" s="19">
        <v>1.9865919999999999</v>
      </c>
    </row>
    <row r="21" spans="2:24">
      <c r="B21" t="s">
        <v>125</v>
      </c>
      <c r="C21" s="19">
        <f>SQRT(C18*C18+C19*C19+C20*C20)</f>
        <v>4.8262235457517919</v>
      </c>
      <c r="D21" s="19">
        <f t="shared" ref="D21:E21" si="0">SQRT(D18*D18+D19*D19+D20*D20)</f>
        <v>4.0771458350563083</v>
      </c>
      <c r="E21" s="19">
        <f t="shared" si="0"/>
        <v>1.9865919999999999</v>
      </c>
      <c r="F21" s="19"/>
      <c r="G21" s="19"/>
      <c r="H21" s="19"/>
      <c r="I21" s="19"/>
      <c r="J21" s="19"/>
      <c r="K21" s="19"/>
    </row>
    <row r="22" spans="2:24">
      <c r="C22" s="19" t="s">
        <v>111</v>
      </c>
      <c r="D22" s="19"/>
      <c r="E22" s="19"/>
      <c r="F22" s="19"/>
      <c r="G22" s="19"/>
      <c r="H22" s="19"/>
      <c r="I22" s="19" t="s">
        <v>111</v>
      </c>
      <c r="J22" s="19"/>
      <c r="K22" s="19"/>
    </row>
    <row r="23" spans="2:24">
      <c r="C23" s="19">
        <v>3.89</v>
      </c>
      <c r="D23" s="19">
        <v>0</v>
      </c>
      <c r="E23" s="19">
        <v>0</v>
      </c>
      <c r="F23" s="19"/>
      <c r="G23" s="19"/>
      <c r="H23" s="19"/>
      <c r="I23" s="19">
        <v>3.89</v>
      </c>
      <c r="J23" s="19">
        <v>0</v>
      </c>
      <c r="K23" s="19">
        <v>0</v>
      </c>
    </row>
    <row r="24" spans="2:24">
      <c r="C24" s="19">
        <v>2.15</v>
      </c>
      <c r="D24" s="19">
        <v>3.7239089999999999</v>
      </c>
      <c r="E24" s="19">
        <v>0</v>
      </c>
      <c r="F24" s="19"/>
      <c r="G24" s="19"/>
      <c r="H24" s="19"/>
      <c r="I24" s="19">
        <v>2.15</v>
      </c>
      <c r="J24" s="19">
        <v>3.7239089999999999</v>
      </c>
      <c r="K24" s="19">
        <v>0</v>
      </c>
    </row>
    <row r="25" spans="2:24">
      <c r="C25" s="19">
        <v>1.8809130000000001</v>
      </c>
      <c r="D25" s="19">
        <v>1.6600060000000001</v>
      </c>
      <c r="E25" s="19">
        <v>1.9865919999999999</v>
      </c>
      <c r="F25" s="19"/>
      <c r="G25" s="19"/>
      <c r="H25" s="19"/>
      <c r="I25" s="19">
        <v>1.8809130000000001</v>
      </c>
      <c r="J25" s="19">
        <v>1.6600060000000001</v>
      </c>
      <c r="K25" s="19">
        <v>1.9865919999999999</v>
      </c>
    </row>
    <row r="26" spans="2:24">
      <c r="B26" t="s">
        <v>125</v>
      </c>
      <c r="C26" s="19">
        <f>SQRT(C23*C23+C24*C24+C25*C25)</f>
        <v>4.8262235457517919</v>
      </c>
      <c r="D26" s="19">
        <f t="shared" ref="D26" si="1">SQRT(D23*D23+D24*D24+D25*D25)</f>
        <v>4.0771458350563083</v>
      </c>
      <c r="E26" s="19">
        <f t="shared" ref="E26" si="2">SQRT(E23*E23+E24*E24+E25*E25)</f>
        <v>1.9865919999999999</v>
      </c>
    </row>
    <row r="28" spans="2:24">
      <c r="N28" t="s">
        <v>124</v>
      </c>
      <c r="R28" s="26" t="s">
        <v>126</v>
      </c>
    </row>
    <row r="29" spans="2:24">
      <c r="C29" s="26"/>
      <c r="I29" s="23" t="s">
        <v>47</v>
      </c>
      <c r="N29" t="s">
        <v>122</v>
      </c>
      <c r="R29" s="41" t="s">
        <v>127</v>
      </c>
    </row>
    <row r="30" spans="2:24">
      <c r="I30" t="s">
        <v>120</v>
      </c>
      <c r="J30">
        <v>-8.5039400000000001</v>
      </c>
      <c r="K30">
        <v>-53.306393</v>
      </c>
      <c r="L30">
        <v>-40.693353000000002</v>
      </c>
      <c r="N30">
        <v>-2.186086</v>
      </c>
      <c r="O30">
        <v>-13.052382</v>
      </c>
      <c r="P30">
        <v>-7.5074129999999997</v>
      </c>
      <c r="R30" s="7">
        <v>-8.503876</v>
      </c>
      <c r="S30" s="7">
        <v>-53.305973000000002</v>
      </c>
      <c r="T30" s="7">
        <v>-40.693033</v>
      </c>
      <c r="V30" s="16">
        <f>(J30-R30)/J30</f>
        <v>7.5259232779234106E-6</v>
      </c>
      <c r="W30" s="16">
        <f t="shared" ref="W30:X30" si="3">(K30-S30)/K30</f>
        <v>7.8789799189435046E-6</v>
      </c>
      <c r="X30" s="16">
        <f t="shared" si="3"/>
        <v>7.8636921367009588E-6</v>
      </c>
    </row>
    <row r="31" spans="2:24">
      <c r="I31" t="s">
        <v>120</v>
      </c>
      <c r="J31">
        <v>-29.208323</v>
      </c>
      <c r="K31">
        <v>13.798558</v>
      </c>
      <c r="L31">
        <v>-2.8607390000000001</v>
      </c>
      <c r="N31">
        <v>-7.5085069999999998</v>
      </c>
      <c r="O31">
        <v>8.0404049999999998</v>
      </c>
      <c r="P31">
        <v>-1.0495300000000001</v>
      </c>
      <c r="R31" s="7">
        <v>-29.208091</v>
      </c>
      <c r="S31" s="7">
        <v>13.798448</v>
      </c>
      <c r="T31" s="7">
        <v>-2.860716</v>
      </c>
      <c r="V31" s="16">
        <f t="shared" ref="V31:V37" si="4">(J31-R31)/J31</f>
        <v>7.9429414691303586E-6</v>
      </c>
      <c r="W31" s="16">
        <f t="shared" ref="W31:W37" si="5">(K31-S31)/K31</f>
        <v>7.9718474930053108E-6</v>
      </c>
      <c r="X31" s="16">
        <f t="shared" ref="X31:X37" si="6">(L31-T31)/L31</f>
        <v>8.039880604314573E-6</v>
      </c>
    </row>
    <row r="32" spans="2:24">
      <c r="I32" t="s">
        <v>120</v>
      </c>
      <c r="J32">
        <v>9.7593779999999999</v>
      </c>
      <c r="K32">
        <v>35.589517000000001</v>
      </c>
      <c r="L32">
        <v>51.804358000000001</v>
      </c>
      <c r="N32">
        <v>2.5088180000000002</v>
      </c>
      <c r="O32">
        <v>8.1084890000000005</v>
      </c>
      <c r="P32">
        <v>16.925941000000002</v>
      </c>
      <c r="R32" s="7">
        <v>9.7593010000000007</v>
      </c>
      <c r="S32" s="7">
        <v>35.589233999999998</v>
      </c>
      <c r="T32" s="7">
        <v>51.803946000000003</v>
      </c>
      <c r="V32" s="16">
        <f t="shared" si="4"/>
        <v>7.8898470782888604E-6</v>
      </c>
      <c r="W32" s="16">
        <f t="shared" si="5"/>
        <v>7.9517797334294202E-6</v>
      </c>
      <c r="X32" s="16">
        <f t="shared" si="6"/>
        <v>7.9529988576866916E-6</v>
      </c>
    </row>
    <row r="33" spans="3:24">
      <c r="I33" t="s">
        <v>120</v>
      </c>
      <c r="J33">
        <v>105.729454</v>
      </c>
      <c r="K33">
        <v>81.914012999999997</v>
      </c>
      <c r="L33">
        <v>65.204042000000001</v>
      </c>
      <c r="N33">
        <v>27.179592</v>
      </c>
      <c r="O33">
        <v>6.3044609999999999</v>
      </c>
      <c r="P33">
        <v>1.820022</v>
      </c>
      <c r="R33" s="7">
        <v>105.728613</v>
      </c>
      <c r="S33" s="7">
        <v>81.913362000000006</v>
      </c>
      <c r="T33" s="7">
        <v>65.203523000000004</v>
      </c>
      <c r="V33" s="16">
        <f t="shared" si="4"/>
        <v>7.9542640975740528E-6</v>
      </c>
      <c r="W33" s="16">
        <f t="shared" si="5"/>
        <v>7.9473581643549964E-6</v>
      </c>
      <c r="X33" s="16">
        <f t="shared" si="6"/>
        <v>7.9596292511597601E-6</v>
      </c>
    </row>
    <row r="34" spans="3:24">
      <c r="I34" t="s">
        <v>121</v>
      </c>
      <c r="J34">
        <v>227.266661</v>
      </c>
      <c r="K34">
        <v>69.368123999999995</v>
      </c>
      <c r="L34">
        <v>56.681829999999998</v>
      </c>
      <c r="N34">
        <v>58.422843</v>
      </c>
      <c r="O34">
        <v>-15.102821</v>
      </c>
      <c r="P34">
        <v>-14.163009000000001</v>
      </c>
      <c r="R34" s="7">
        <v>227.264859</v>
      </c>
      <c r="S34" s="7">
        <v>69.367576</v>
      </c>
      <c r="T34" s="7">
        <v>56.681382999999997</v>
      </c>
      <c r="V34" s="16">
        <f t="shared" si="4"/>
        <v>7.9290116379976248E-6</v>
      </c>
      <c r="W34" s="16">
        <f t="shared" si="5"/>
        <v>7.8998820840950805E-6</v>
      </c>
      <c r="X34" s="16">
        <f t="shared" si="6"/>
        <v>7.8861250598506863E-6</v>
      </c>
    </row>
    <row r="35" spans="3:24">
      <c r="I35" t="s">
        <v>121</v>
      </c>
      <c r="J35">
        <v>9.9590200000000006</v>
      </c>
      <c r="K35">
        <v>-42.115636000000002</v>
      </c>
      <c r="L35">
        <v>-37.725858000000002</v>
      </c>
      <c r="N35">
        <v>2.5601389999999999</v>
      </c>
      <c r="O35">
        <v>-12.78753</v>
      </c>
      <c r="P35">
        <v>-10.728717</v>
      </c>
      <c r="R35" s="7">
        <v>9.9589409999999994</v>
      </c>
      <c r="S35" s="7">
        <v>-42.115302</v>
      </c>
      <c r="T35" s="7">
        <v>-37.725557999999999</v>
      </c>
      <c r="V35" s="16">
        <f t="shared" si="4"/>
        <v>7.9325074155160338E-6</v>
      </c>
      <c r="W35" s="16">
        <f t="shared" si="5"/>
        <v>7.9305462703276502E-6</v>
      </c>
      <c r="X35" s="16">
        <f t="shared" si="6"/>
        <v>7.9521054233638247E-6</v>
      </c>
    </row>
    <row r="36" spans="3:24">
      <c r="I36" t="s">
        <v>121</v>
      </c>
      <c r="J36">
        <v>-328.45876299999998</v>
      </c>
      <c r="K36">
        <v>-173.39237900000001</v>
      </c>
      <c r="L36">
        <v>-150.501296</v>
      </c>
      <c r="N36">
        <v>-84.436029000000005</v>
      </c>
      <c r="O36">
        <v>2.1876099999999998</v>
      </c>
      <c r="P36">
        <v>2.3584429999999998</v>
      </c>
      <c r="R36" s="7">
        <v>-328.45615099999998</v>
      </c>
      <c r="S36" s="7">
        <v>-173.39100099999999</v>
      </c>
      <c r="T36" s="7">
        <v>-150.50009900000001</v>
      </c>
      <c r="V36" s="16">
        <f t="shared" si="4"/>
        <v>7.9522920202898372E-6</v>
      </c>
      <c r="W36" s="16">
        <f t="shared" si="5"/>
        <v>7.9472927700977823E-6</v>
      </c>
      <c r="X36" s="16">
        <f t="shared" si="6"/>
        <v>7.9534198827800579E-6</v>
      </c>
    </row>
    <row r="37" spans="3:24">
      <c r="I37" t="s">
        <v>121</v>
      </c>
      <c r="J37">
        <v>13.456512</v>
      </c>
      <c r="K37">
        <v>68.144195999999994</v>
      </c>
      <c r="L37">
        <v>58.091016000000003</v>
      </c>
      <c r="N37">
        <v>3.4592299999999998</v>
      </c>
      <c r="O37">
        <v>16.301769</v>
      </c>
      <c r="P37">
        <v>12.344263</v>
      </c>
      <c r="R37" s="7">
        <v>13.456405</v>
      </c>
      <c r="S37" s="7">
        <v>68.143653999999998</v>
      </c>
      <c r="T37" s="7">
        <v>58.090555000000002</v>
      </c>
      <c r="V37" s="16">
        <f t="shared" si="4"/>
        <v>7.9515404883417934E-6</v>
      </c>
      <c r="W37" s="16">
        <f t="shared" si="5"/>
        <v>7.9537221335155774E-6</v>
      </c>
      <c r="X37" s="16">
        <f t="shared" si="6"/>
        <v>7.935822640825854E-6</v>
      </c>
    </row>
    <row r="40" spans="3:24">
      <c r="R40" s="19">
        <v>3.89</v>
      </c>
      <c r="S40" s="19">
        <v>0</v>
      </c>
      <c r="T40" s="19">
        <v>0</v>
      </c>
      <c r="U40">
        <v>-2.186086</v>
      </c>
      <c r="V40">
        <f>R40*U$40+S40*U$41+T40*U$42</f>
        <v>-8.50387454</v>
      </c>
    </row>
    <row r="41" spans="3:24">
      <c r="C41" s="19"/>
      <c r="D41" s="19"/>
      <c r="E41" s="19"/>
      <c r="R41" s="19">
        <v>2.15</v>
      </c>
      <c r="S41" s="19">
        <v>3.7239089999999999</v>
      </c>
      <c r="T41" s="19">
        <v>0</v>
      </c>
      <c r="U41">
        <v>-13.052382</v>
      </c>
      <c r="V41">
        <f t="shared" ref="V41:V42" si="7">R41*U$40+S41*U$41+T41*U$42</f>
        <v>-53.305967701237996</v>
      </c>
    </row>
    <row r="42" spans="3:24">
      <c r="C42" s="19"/>
      <c r="D42" s="19"/>
      <c r="E42" s="19"/>
      <c r="R42" s="19">
        <v>1.8809130000000001</v>
      </c>
      <c r="S42" s="19">
        <v>1.6600060000000001</v>
      </c>
      <c r="T42" s="19">
        <v>1.9865919999999999</v>
      </c>
      <c r="U42">
        <v>-7.5074129999999997</v>
      </c>
      <c r="V42">
        <f t="shared" si="7"/>
        <v>-40.693036617305999</v>
      </c>
    </row>
    <row r="43" spans="3:24">
      <c r="C43" s="19"/>
      <c r="D43" s="19"/>
      <c r="E43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C3F8-8206-874E-BF5B-740D01784F6D}">
  <dimension ref="B2:Y46"/>
  <sheetViews>
    <sheetView zoomScale="120" zoomScaleNormal="120" workbookViewId="0">
      <selection activeCell="W18" sqref="W18"/>
    </sheetView>
  </sheetViews>
  <sheetFormatPr baseColWidth="10" defaultRowHeight="16"/>
  <cols>
    <col min="6" max="6" width="12.6640625" bestFit="1" customWidth="1"/>
    <col min="22" max="22" width="12.6640625" bestFit="1" customWidth="1"/>
  </cols>
  <sheetData>
    <row r="2" spans="2:23">
      <c r="B2" t="s">
        <v>128</v>
      </c>
    </row>
    <row r="4" spans="2:23">
      <c r="B4" t="s">
        <v>112</v>
      </c>
      <c r="C4">
        <v>5.89</v>
      </c>
      <c r="D4" t="s">
        <v>115</v>
      </c>
      <c r="E4">
        <v>88</v>
      </c>
      <c r="G4" t="s">
        <v>123</v>
      </c>
      <c r="H4">
        <v>52.761389000000001</v>
      </c>
    </row>
    <row r="5" spans="2:23">
      <c r="B5" t="s">
        <v>113</v>
      </c>
      <c r="C5">
        <v>4.3</v>
      </c>
      <c r="D5" t="s">
        <v>116</v>
      </c>
      <c r="E5">
        <v>54</v>
      </c>
    </row>
    <row r="6" spans="2:23">
      <c r="B6" t="s">
        <v>114</v>
      </c>
      <c r="C6">
        <v>3.2</v>
      </c>
      <c r="D6" t="s">
        <v>117</v>
      </c>
      <c r="E6">
        <v>60</v>
      </c>
      <c r="W6" t="s">
        <v>141</v>
      </c>
    </row>
    <row r="7" spans="2:23">
      <c r="T7" t="s">
        <v>136</v>
      </c>
      <c r="U7" s="7">
        <v>-173.74460261721501</v>
      </c>
      <c r="V7" s="7">
        <v>-173.74460261721501</v>
      </c>
      <c r="W7" s="7">
        <f>U7-V7</f>
        <v>0</v>
      </c>
    </row>
    <row r="8" spans="2:23">
      <c r="T8" t="s">
        <v>137</v>
      </c>
      <c r="U8" s="7">
        <v>8.9080947977473794</v>
      </c>
      <c r="V8" s="7">
        <v>8.90809479774747</v>
      </c>
      <c r="W8" s="7">
        <f t="shared" ref="W8:W11" si="0">U8-V8</f>
        <v>-9.0594198809412774E-14</v>
      </c>
    </row>
    <row r="9" spans="2:23">
      <c r="C9" t="s">
        <v>0</v>
      </c>
      <c r="D9" t="s">
        <v>108</v>
      </c>
      <c r="E9" t="s">
        <v>109</v>
      </c>
      <c r="G9" t="s">
        <v>134</v>
      </c>
      <c r="N9" t="s">
        <v>135</v>
      </c>
      <c r="T9" t="s">
        <v>138</v>
      </c>
      <c r="U9" s="7">
        <v>-42.240042745230902</v>
      </c>
      <c r="V9" s="7">
        <v>-42.240042745230497</v>
      </c>
      <c r="W9" s="7">
        <f t="shared" si="0"/>
        <v>-4.0500935938325711E-13</v>
      </c>
    </row>
    <row r="10" spans="2:23">
      <c r="B10" t="s">
        <v>3</v>
      </c>
      <c r="C10">
        <v>-64.069034689999995</v>
      </c>
      <c r="D10">
        <v>-42.240042745230902</v>
      </c>
      <c r="G10" t="s">
        <v>131</v>
      </c>
      <c r="H10" s="6">
        <v>0.05</v>
      </c>
      <c r="I10" s="6">
        <v>0</v>
      </c>
      <c r="J10" s="6">
        <v>0</v>
      </c>
      <c r="K10" t="s">
        <v>133</v>
      </c>
      <c r="L10" s="6">
        <v>2</v>
      </c>
      <c r="N10" s="6">
        <v>0.29449999999999998</v>
      </c>
      <c r="O10" s="6">
        <v>0</v>
      </c>
      <c r="P10" s="6">
        <v>0</v>
      </c>
      <c r="T10" t="s">
        <v>139</v>
      </c>
      <c r="U10" s="7">
        <v>-164.83650781946801</v>
      </c>
      <c r="V10" s="7">
        <v>-164.83650781946801</v>
      </c>
      <c r="W10" s="7">
        <f t="shared" si="0"/>
        <v>0</v>
      </c>
    </row>
    <row r="11" spans="2:23">
      <c r="B11" t="s">
        <v>2</v>
      </c>
      <c r="C11">
        <v>-143.00916236</v>
      </c>
      <c r="D11">
        <v>-164.83650781946801</v>
      </c>
      <c r="G11" t="s">
        <v>131</v>
      </c>
      <c r="H11" s="6">
        <v>0.49</v>
      </c>
      <c r="I11" s="6">
        <v>0.52</v>
      </c>
      <c r="J11" s="6">
        <v>-2.5000000000000001E-2</v>
      </c>
      <c r="K11" t="s">
        <v>133</v>
      </c>
      <c r="L11" s="6">
        <v>2</v>
      </c>
      <c r="N11" s="6">
        <v>3.957077</v>
      </c>
      <c r="O11" s="6">
        <v>1.960358</v>
      </c>
      <c r="P11" s="6">
        <v>-6.0137000000000003E-2</v>
      </c>
      <c r="T11" t="s">
        <v>140</v>
      </c>
      <c r="U11" s="7">
        <v>-207.07655056469901</v>
      </c>
      <c r="V11" s="7">
        <v>-207.07655056469801</v>
      </c>
      <c r="W11" s="7">
        <f t="shared" si="0"/>
        <v>-9.9475983006414026E-13</v>
      </c>
    </row>
    <row r="12" spans="2:23">
      <c r="B12" t="s">
        <v>107</v>
      </c>
      <c r="C12">
        <v>-207.07819705</v>
      </c>
      <c r="D12">
        <v>-207.07655056469901</v>
      </c>
      <c r="E12" s="18">
        <f>(C12-D12)/C12</f>
        <v>7.9510316607471261E-6</v>
      </c>
      <c r="G12" t="s">
        <v>131</v>
      </c>
      <c r="H12" s="6">
        <v>0.5</v>
      </c>
      <c r="I12" s="6">
        <v>0</v>
      </c>
      <c r="J12" s="6">
        <v>0.5</v>
      </c>
      <c r="K12" t="s">
        <v>133</v>
      </c>
      <c r="L12" s="6">
        <v>2</v>
      </c>
      <c r="N12" s="6">
        <v>3.885456</v>
      </c>
      <c r="O12" s="6">
        <v>-0.478495</v>
      </c>
      <c r="P12" s="6">
        <v>1.2027399999999999</v>
      </c>
    </row>
    <row r="13" spans="2:23">
      <c r="G13" t="s">
        <v>131</v>
      </c>
      <c r="H13" s="6">
        <v>0</v>
      </c>
      <c r="I13" s="6">
        <v>0.52</v>
      </c>
      <c r="J13" s="6">
        <v>0.5</v>
      </c>
      <c r="K13" t="s">
        <v>133</v>
      </c>
      <c r="L13" s="6">
        <v>2</v>
      </c>
      <c r="N13" s="6">
        <v>2.0584560000000001</v>
      </c>
      <c r="O13" s="6">
        <v>1.457938</v>
      </c>
      <c r="P13" s="6">
        <v>1.2027399999999999</v>
      </c>
    </row>
    <row r="14" spans="2:23">
      <c r="G14" t="s">
        <v>132</v>
      </c>
      <c r="H14" s="6">
        <v>0.5</v>
      </c>
      <c r="I14" s="6">
        <v>0.5</v>
      </c>
      <c r="J14" s="6">
        <v>0.5</v>
      </c>
      <c r="K14" t="s">
        <v>133</v>
      </c>
      <c r="L14" s="6">
        <v>-2</v>
      </c>
      <c r="N14" s="6">
        <v>4.9604559999999998</v>
      </c>
      <c r="O14" s="6">
        <v>1.383459</v>
      </c>
      <c r="P14" s="6">
        <v>1.2027399999999999</v>
      </c>
    </row>
    <row r="15" spans="2:23">
      <c r="B15" t="s">
        <v>110</v>
      </c>
      <c r="G15" t="s">
        <v>132</v>
      </c>
      <c r="H15" s="6">
        <v>0.5</v>
      </c>
      <c r="I15" s="6">
        <v>0</v>
      </c>
      <c r="J15" s="6">
        <v>0.04</v>
      </c>
      <c r="K15" t="s">
        <v>133</v>
      </c>
      <c r="L15" s="6">
        <v>-2</v>
      </c>
      <c r="N15" s="6">
        <v>3.0202369999999998</v>
      </c>
      <c r="O15" s="6">
        <v>-3.8280000000000002E-2</v>
      </c>
      <c r="P15" s="6">
        <v>9.6218999999999999E-2</v>
      </c>
    </row>
    <row r="16" spans="2:23">
      <c r="G16" t="s">
        <v>132</v>
      </c>
      <c r="H16" s="6">
        <v>-0.2</v>
      </c>
      <c r="I16" s="6">
        <v>0.5</v>
      </c>
      <c r="J16" s="6">
        <v>0.32</v>
      </c>
      <c r="K16" t="s">
        <v>133</v>
      </c>
      <c r="L16" s="6">
        <v>-2</v>
      </c>
      <c r="N16" s="6">
        <v>0.498892</v>
      </c>
      <c r="O16" s="6">
        <v>1.5557179999999999</v>
      </c>
      <c r="P16" s="6">
        <v>0.76975400000000005</v>
      </c>
    </row>
    <row r="17" spans="2:25">
      <c r="B17" t="s">
        <v>0</v>
      </c>
      <c r="G17" t="s">
        <v>132</v>
      </c>
      <c r="H17" s="6">
        <v>0</v>
      </c>
      <c r="I17" s="6">
        <v>0</v>
      </c>
      <c r="J17" s="6">
        <v>0.5</v>
      </c>
      <c r="K17" t="s">
        <v>133</v>
      </c>
      <c r="L17" s="6">
        <v>-2</v>
      </c>
      <c r="N17" s="6">
        <v>0.94045599999999996</v>
      </c>
      <c r="O17" s="6">
        <v>-0.478495</v>
      </c>
      <c r="P17" s="6">
        <v>1.2027399999999999</v>
      </c>
    </row>
    <row r="18" spans="2:25">
      <c r="B18" s="19">
        <v>5.89</v>
      </c>
      <c r="C18" s="19">
        <v>0</v>
      </c>
      <c r="D18" s="19">
        <v>0</v>
      </c>
    </row>
    <row r="19" spans="2:25">
      <c r="B19" s="19">
        <v>2.15</v>
      </c>
      <c r="C19" s="19">
        <v>3.7239089999999999</v>
      </c>
      <c r="D19" s="19">
        <v>0</v>
      </c>
    </row>
    <row r="20" spans="2:25">
      <c r="B20" s="19">
        <v>1.8809130000000001</v>
      </c>
      <c r="C20" s="19">
        <v>-0.95699000000000001</v>
      </c>
      <c r="D20" s="19">
        <v>2.4054799999999998</v>
      </c>
    </row>
    <row r="21" spans="2:25">
      <c r="B21" s="19"/>
      <c r="C21" s="19"/>
      <c r="D21" s="19"/>
    </row>
    <row r="22" spans="2:25">
      <c r="B22" s="19" t="s">
        <v>111</v>
      </c>
      <c r="C22" s="19"/>
      <c r="D22" s="19"/>
      <c r="G22" t="s">
        <v>129</v>
      </c>
    </row>
    <row r="23" spans="2:25">
      <c r="B23" s="19">
        <v>5.89</v>
      </c>
      <c r="C23" s="19">
        <v>0</v>
      </c>
      <c r="D23" s="19">
        <v>0</v>
      </c>
      <c r="G23">
        <v>43.117173000000001</v>
      </c>
      <c r="H23">
        <v>-22.036584999999999</v>
      </c>
      <c r="I23">
        <v>46.016067999999997</v>
      </c>
    </row>
    <row r="24" spans="2:25">
      <c r="B24" s="19">
        <v>2.15</v>
      </c>
      <c r="C24" s="19">
        <v>3.7239089999999999</v>
      </c>
      <c r="D24" s="19">
        <v>0</v>
      </c>
      <c r="G24">
        <v>-22.036584999999999</v>
      </c>
      <c r="H24">
        <v>69.633920000000003</v>
      </c>
      <c r="I24">
        <v>-3.5119630000000002</v>
      </c>
    </row>
    <row r="25" spans="2:25">
      <c r="B25" s="19">
        <v>1.8809130000000001</v>
      </c>
      <c r="C25" s="19">
        <v>-0.95699000000000001</v>
      </c>
      <c r="D25" s="19">
        <v>2.4054799999999998</v>
      </c>
      <c r="G25">
        <v>46.016067999999997</v>
      </c>
      <c r="H25">
        <v>-3.5119630000000002</v>
      </c>
      <c r="I25">
        <v>94.325457999999998</v>
      </c>
    </row>
    <row r="28" spans="2:25">
      <c r="G28" t="s">
        <v>124</v>
      </c>
      <c r="K28" s="26" t="s">
        <v>126</v>
      </c>
    </row>
    <row r="29" spans="2:25">
      <c r="B29" s="23" t="s">
        <v>47</v>
      </c>
      <c r="G29" t="s">
        <v>122</v>
      </c>
      <c r="K29" s="41" t="s">
        <v>127</v>
      </c>
      <c r="O29" t="s">
        <v>56</v>
      </c>
    </row>
    <row r="30" spans="2:25">
      <c r="B30" t="s">
        <v>120</v>
      </c>
      <c r="C30">
        <v>-0.30573899999999998</v>
      </c>
      <c r="D30">
        <v>-20.407903999999998</v>
      </c>
      <c r="E30">
        <v>-27.609597000000001</v>
      </c>
      <c r="G30" s="7">
        <v>-5.1908000000000003E-2</v>
      </c>
      <c r="H30" s="7">
        <v>-5.4502240000000004</v>
      </c>
      <c r="I30" s="7">
        <v>-13.605413</v>
      </c>
      <c r="K30" s="7">
        <v>-0.30573600000000001</v>
      </c>
      <c r="L30" s="7">
        <v>-20.407741999999999</v>
      </c>
      <c r="M30" s="7">
        <v>-27.609376999999999</v>
      </c>
      <c r="O30" s="16">
        <f>(C30-K30)/C30</f>
        <v>9.8122908754697459E-6</v>
      </c>
      <c r="P30" s="16">
        <f t="shared" ref="P30:Q37" si="1">(D30-L30)/D30</f>
        <v>7.9381008456111612E-6</v>
      </c>
      <c r="Q30" s="16">
        <f t="shared" si="1"/>
        <v>7.9682437958920391E-6</v>
      </c>
      <c r="S30">
        <f>G30*B$23+H30*C$23+I30*D$23</f>
        <v>-0.30573812</v>
      </c>
      <c r="T30">
        <f>G30*B$24+H30*C$24+I30*D$24</f>
        <v>-20.407740405616</v>
      </c>
      <c r="U30">
        <f>G30*B$25+H30*C$25+I30*D$25</f>
        <v>-27.609373429483995</v>
      </c>
      <c r="W30" s="16">
        <f>(K30-S30)/K30</f>
        <v>-6.9340869246485484E-6</v>
      </c>
      <c r="X30" s="16">
        <f t="shared" ref="X30:Y30" si="2">(L30-T30)/L30</f>
        <v>7.8126428639113144E-8</v>
      </c>
      <c r="Y30" s="16">
        <f t="shared" si="2"/>
        <v>1.2932258499523642E-7</v>
      </c>
    </row>
    <row r="31" spans="2:25">
      <c r="B31" t="s">
        <v>120</v>
      </c>
      <c r="C31">
        <v>-35.827841999999997</v>
      </c>
      <c r="D31">
        <v>-22.780933000000001</v>
      </c>
      <c r="E31">
        <v>26.469041000000001</v>
      </c>
      <c r="G31" s="7">
        <v>-6.0827770000000001</v>
      </c>
      <c r="H31" s="7">
        <v>-2.605537</v>
      </c>
      <c r="I31" s="7">
        <v>14.723266000000001</v>
      </c>
      <c r="K31" s="7">
        <v>-35.827556999999999</v>
      </c>
      <c r="L31" s="7">
        <v>-22.780752</v>
      </c>
      <c r="M31" s="7">
        <v>26.468830000000001</v>
      </c>
      <c r="O31" s="16">
        <f t="shared" ref="O31:O37" si="3">(C31-K31)/C31</f>
        <v>7.9547074032003471E-6</v>
      </c>
      <c r="P31" s="16">
        <f t="shared" si="1"/>
        <v>7.9452408732038759E-6</v>
      </c>
      <c r="Q31" s="16">
        <f t="shared" si="1"/>
        <v>7.9715770586544198E-6</v>
      </c>
      <c r="S31">
        <f t="shared" ref="S31:S37" si="4">G31*B$23+H31*C$23+I31*D$23</f>
        <v>-35.827556529999995</v>
      </c>
      <c r="T31">
        <f t="shared" ref="T31:T37" si="5">G31*B$24+H31*C$24+I31*D$24</f>
        <v>-22.780753234133002</v>
      </c>
      <c r="U31">
        <f t="shared" ref="U31:U37" si="6">G31*B$25+H31*C$25+I31*D$25</f>
        <v>26.468820415908997</v>
      </c>
      <c r="W31" s="16">
        <f t="shared" ref="W31:W37" si="7">(K31-S31)/K31</f>
        <v>1.3118393848646661E-8</v>
      </c>
      <c r="X31" s="16">
        <f t="shared" ref="X31:X37" si="8">(L31-T31)/L31</f>
        <v>-5.4174375016896477E-8</v>
      </c>
      <c r="Y31" s="16">
        <f t="shared" ref="Y31:Y37" si="9">(M31-U31)/M31</f>
        <v>3.6208971093506766E-7</v>
      </c>
    </row>
    <row r="32" spans="2:25">
      <c r="B32" t="s">
        <v>120</v>
      </c>
      <c r="C32">
        <v>1.419799</v>
      </c>
      <c r="D32">
        <v>27.851023999999999</v>
      </c>
      <c r="E32">
        <v>19.349325</v>
      </c>
      <c r="G32" s="7">
        <v>0.24105099999999999</v>
      </c>
      <c r="H32" s="7">
        <v>7.3397449999999997</v>
      </c>
      <c r="I32" s="7">
        <v>10.775328</v>
      </c>
      <c r="K32" s="7">
        <v>1.419788</v>
      </c>
      <c r="L32" s="7">
        <v>27.850802999999999</v>
      </c>
      <c r="M32" s="7">
        <v>19.349170999999998</v>
      </c>
      <c r="O32" s="16">
        <f t="shared" si="3"/>
        <v>7.7475755370888739E-6</v>
      </c>
      <c r="P32" s="16">
        <f t="shared" si="1"/>
        <v>7.9350762830050586E-6</v>
      </c>
      <c r="Q32" s="16">
        <f t="shared" si="1"/>
        <v>7.9589339680834282E-6</v>
      </c>
      <c r="S32">
        <f t="shared" si="4"/>
        <v>1.41979039</v>
      </c>
      <c r="T32">
        <f t="shared" si="5"/>
        <v>27.850802113204999</v>
      </c>
      <c r="U32">
        <f t="shared" si="6"/>
        <v>19.349169389452999</v>
      </c>
      <c r="W32" s="16">
        <f t="shared" si="7"/>
        <v>-1.6833499085129215E-6</v>
      </c>
      <c r="X32" s="16">
        <f t="shared" si="8"/>
        <v>3.1840913172199299E-8</v>
      </c>
      <c r="Y32" s="16">
        <f t="shared" si="9"/>
        <v>8.3235969069468744E-8</v>
      </c>
    </row>
    <row r="33" spans="2:25">
      <c r="B33" t="s">
        <v>120</v>
      </c>
      <c r="C33">
        <v>86.271227999999994</v>
      </c>
      <c r="D33">
        <v>29.94135</v>
      </c>
      <c r="E33">
        <v>17.761102999999999</v>
      </c>
      <c r="G33" s="7">
        <v>14.646951</v>
      </c>
      <c r="H33" s="7">
        <v>-0.416184</v>
      </c>
      <c r="I33" s="7">
        <v>-4.234896</v>
      </c>
      <c r="K33" s="7">
        <v>86.270542000000006</v>
      </c>
      <c r="L33" s="7">
        <v>29.941112</v>
      </c>
      <c r="M33" s="7">
        <v>17.760961999999999</v>
      </c>
      <c r="O33" s="16">
        <f t="shared" si="3"/>
        <v>7.9516661103691477E-6</v>
      </c>
      <c r="P33" s="16">
        <f t="shared" si="1"/>
        <v>7.9488733807766316E-6</v>
      </c>
      <c r="Q33" s="16">
        <f t="shared" si="1"/>
        <v>7.9386961496299302E-6</v>
      </c>
      <c r="S33">
        <f t="shared" si="4"/>
        <v>86.270541389999991</v>
      </c>
      <c r="T33">
        <f t="shared" si="5"/>
        <v>29.941113306744001</v>
      </c>
      <c r="U33">
        <f t="shared" si="6"/>
        <v>17.760966842343002</v>
      </c>
      <c r="W33" s="16">
        <f t="shared" si="7"/>
        <v>7.0707799070566805E-9</v>
      </c>
      <c r="X33" s="16">
        <f t="shared" si="8"/>
        <v>-4.364380321338725E-8</v>
      </c>
      <c r="Y33" s="16">
        <f t="shared" si="9"/>
        <v>-2.7263968038554318E-7</v>
      </c>
    </row>
    <row r="34" spans="2:25">
      <c r="B34" t="s">
        <v>121</v>
      </c>
      <c r="C34">
        <v>93.128440999999995</v>
      </c>
      <c r="D34">
        <v>35.862417000000001</v>
      </c>
      <c r="E34">
        <v>-8.8893160000000009</v>
      </c>
      <c r="G34" s="7">
        <v>15.811154999999999</v>
      </c>
      <c r="H34" s="7">
        <v>0.501664</v>
      </c>
      <c r="I34" s="7">
        <v>-15.859019</v>
      </c>
      <c r="K34" s="7">
        <v>93.127700000000004</v>
      </c>
      <c r="L34" s="7">
        <v>35.862132000000003</v>
      </c>
      <c r="M34" s="7">
        <v>-8.8892450000000007</v>
      </c>
      <c r="O34" s="16">
        <f t="shared" si="3"/>
        <v>7.9567529750742509E-6</v>
      </c>
      <c r="P34" s="16">
        <f t="shared" si="1"/>
        <v>7.9470382600841525E-6</v>
      </c>
      <c r="Q34" s="16">
        <f t="shared" si="1"/>
        <v>7.9871162190830277E-6</v>
      </c>
      <c r="S34">
        <f t="shared" si="4"/>
        <v>93.127702949999986</v>
      </c>
      <c r="T34">
        <f t="shared" si="5"/>
        <v>35.862134334575998</v>
      </c>
      <c r="U34">
        <f t="shared" si="6"/>
        <v>-8.8892334709649994</v>
      </c>
      <c r="W34" s="16">
        <f t="shared" si="7"/>
        <v>-3.1676933728453319E-8</v>
      </c>
      <c r="X34" s="16">
        <f t="shared" si="8"/>
        <v>-6.509863930099871E-8</v>
      </c>
      <c r="Y34" s="16">
        <f t="shared" si="9"/>
        <v>1.2969644780119433E-6</v>
      </c>
    </row>
    <row r="35" spans="2:25">
      <c r="B35" t="s">
        <v>121</v>
      </c>
      <c r="C35">
        <v>-15.187358</v>
      </c>
      <c r="D35">
        <v>-14.682399</v>
      </c>
      <c r="E35">
        <v>-22.788412999999998</v>
      </c>
      <c r="G35" s="7">
        <v>-2.578478</v>
      </c>
      <c r="H35" s="7">
        <v>-2.4540220000000001</v>
      </c>
      <c r="I35" s="7">
        <v>-8.4335810000000002</v>
      </c>
      <c r="K35" s="7">
        <v>-15.187237</v>
      </c>
      <c r="L35" s="7">
        <v>-14.682282000000001</v>
      </c>
      <c r="M35" s="7">
        <v>-22.788231</v>
      </c>
      <c r="O35" s="16">
        <f t="shared" si="3"/>
        <v>7.9671526805411279E-6</v>
      </c>
      <c r="P35" s="16">
        <f t="shared" si="1"/>
        <v>7.9687250019209137E-6</v>
      </c>
      <c r="Q35" s="16">
        <f t="shared" si="1"/>
        <v>7.9865149011822038E-6</v>
      </c>
      <c r="S35">
        <f t="shared" si="4"/>
        <v>-15.187235419999999</v>
      </c>
      <c r="T35">
        <f t="shared" si="5"/>
        <v>-14.682282311998</v>
      </c>
      <c r="U35">
        <f t="shared" si="6"/>
        <v>-22.788228700513997</v>
      </c>
      <c r="W35" s="16">
        <f t="shared" si="7"/>
        <v>1.0403472343624696E-7</v>
      </c>
      <c r="X35" s="16">
        <f t="shared" si="8"/>
        <v>-2.1249966387503112E-8</v>
      </c>
      <c r="Y35" s="16">
        <f t="shared" si="9"/>
        <v>1.0090673569613222E-7</v>
      </c>
    </row>
    <row r="36" spans="2:25">
      <c r="B36" t="s">
        <v>121</v>
      </c>
      <c r="C36">
        <v>-138.34423100000001</v>
      </c>
      <c r="D36">
        <v>-59.753715999999997</v>
      </c>
      <c r="E36">
        <v>-32.156728000000001</v>
      </c>
      <c r="G36" s="7">
        <v>-23.487798000000002</v>
      </c>
      <c r="H36" s="7">
        <v>-2.48515</v>
      </c>
      <c r="I36" s="7">
        <v>4.00908</v>
      </c>
      <c r="K36" s="7">
        <v>-138.343131</v>
      </c>
      <c r="L36" s="7">
        <v>-59.753241000000003</v>
      </c>
      <c r="M36" s="7">
        <v>-32.156472000000001</v>
      </c>
      <c r="O36" s="16">
        <f t="shared" si="3"/>
        <v>7.9511808483585738E-6</v>
      </c>
      <c r="P36" s="16">
        <f t="shared" si="1"/>
        <v>7.9492964085187958E-6</v>
      </c>
      <c r="Q36" s="16">
        <f t="shared" si="1"/>
        <v>7.9610089683333464E-6</v>
      </c>
      <c r="S36">
        <f t="shared" si="4"/>
        <v>-138.34313022000001</v>
      </c>
      <c r="T36">
        <f t="shared" si="5"/>
        <v>-59.753238151349997</v>
      </c>
      <c r="U36">
        <f t="shared" si="6"/>
        <v>-32.156479142674002</v>
      </c>
      <c r="W36" s="16">
        <f t="shared" si="7"/>
        <v>5.6381548389505209E-9</v>
      </c>
      <c r="X36" s="16">
        <f t="shared" si="8"/>
        <v>4.7673564780530432E-8</v>
      </c>
      <c r="Y36" s="16">
        <f t="shared" si="9"/>
        <v>-2.2212243932431763E-7</v>
      </c>
    </row>
    <row r="37" spans="2:25">
      <c r="B37" t="s">
        <v>121</v>
      </c>
      <c r="C37">
        <v>8.8457019999999993</v>
      </c>
      <c r="D37">
        <v>23.970161999999998</v>
      </c>
      <c r="E37">
        <v>27.864584000000001</v>
      </c>
      <c r="G37" s="7">
        <v>1.5018050000000001</v>
      </c>
      <c r="H37" s="7">
        <v>5.5697089999999996</v>
      </c>
      <c r="I37" s="7">
        <v>12.625235</v>
      </c>
      <c r="K37" s="7">
        <v>8.8456320000000002</v>
      </c>
      <c r="L37" s="7">
        <v>23.969971000000001</v>
      </c>
      <c r="M37" s="7">
        <v>27.864363000000001</v>
      </c>
      <c r="O37" s="16">
        <f t="shared" si="3"/>
        <v>7.9134476833072516E-6</v>
      </c>
      <c r="P37" s="16">
        <f t="shared" si="1"/>
        <v>7.9682398474147874E-6</v>
      </c>
      <c r="Q37" s="16">
        <f t="shared" si="1"/>
        <v>7.9312147635078528E-6</v>
      </c>
      <c r="S37">
        <f t="shared" si="4"/>
        <v>8.8456314499999991</v>
      </c>
      <c r="T37">
        <f t="shared" si="5"/>
        <v>23.969970222480995</v>
      </c>
      <c r="U37">
        <f t="shared" si="6"/>
        <v>27.864359019854998</v>
      </c>
      <c r="W37" s="16">
        <f t="shared" si="7"/>
        <v>6.2177581104242523E-8</v>
      </c>
      <c r="X37" s="16">
        <f t="shared" si="8"/>
        <v>3.2437210942959292E-8</v>
      </c>
      <c r="Y37" s="16">
        <f t="shared" si="9"/>
        <v>1.4283997817976691E-7</v>
      </c>
    </row>
    <row r="40" spans="2:25">
      <c r="B40" t="s">
        <v>130</v>
      </c>
      <c r="G40" t="s">
        <v>129</v>
      </c>
      <c r="K40" s="19"/>
      <c r="L40" s="19"/>
      <c r="M40" s="19"/>
      <c r="O40" t="s">
        <v>56</v>
      </c>
    </row>
    <row r="41" spans="2:25">
      <c r="B41" t="s">
        <v>27</v>
      </c>
      <c r="C41">
        <v>43.117516000000002</v>
      </c>
      <c r="G41" t="s">
        <v>27</v>
      </c>
      <c r="H41">
        <f>G23</f>
        <v>43.117173000000001</v>
      </c>
      <c r="K41" s="19"/>
      <c r="L41" s="19"/>
      <c r="M41" s="19"/>
      <c r="O41" s="16">
        <f>(C41-H41)/C41</f>
        <v>7.9550037159114262E-6</v>
      </c>
    </row>
    <row r="42" spans="2:25">
      <c r="B42" t="s">
        <v>28</v>
      </c>
      <c r="C42">
        <v>69.634473999999997</v>
      </c>
      <c r="G42" t="s">
        <v>28</v>
      </c>
      <c r="H42">
        <f>H24</f>
        <v>69.633920000000003</v>
      </c>
      <c r="K42" s="19"/>
      <c r="L42" s="19"/>
      <c r="M42" s="19"/>
      <c r="O42" s="16">
        <f t="shared" ref="O42:O46" si="10">(C42-H42)/C42</f>
        <v>7.9558294644969715E-6</v>
      </c>
    </row>
    <row r="43" spans="2:25">
      <c r="B43" t="s">
        <v>29</v>
      </c>
      <c r="C43">
        <v>94.326207999999994</v>
      </c>
      <c r="G43" t="s">
        <v>29</v>
      </c>
      <c r="H43">
        <f>I25</f>
        <v>94.325457999999998</v>
      </c>
      <c r="O43" s="16">
        <f t="shared" si="10"/>
        <v>7.9511306125703239E-6</v>
      </c>
    </row>
    <row r="44" spans="2:25">
      <c r="B44" t="s">
        <v>30</v>
      </c>
      <c r="C44">
        <v>-3.5119910000000001</v>
      </c>
      <c r="G44" t="s">
        <v>30</v>
      </c>
      <c r="H44">
        <f>I24</f>
        <v>-3.5119630000000002</v>
      </c>
      <c r="O44" s="16">
        <f t="shared" si="10"/>
        <v>7.972685579182003E-6</v>
      </c>
    </row>
    <row r="45" spans="2:25">
      <c r="B45" t="s">
        <v>31</v>
      </c>
      <c r="C45">
        <v>46.016432999999999</v>
      </c>
      <c r="G45" t="s">
        <v>31</v>
      </c>
      <c r="H45">
        <f>I23</f>
        <v>46.016067999999997</v>
      </c>
      <c r="O45" s="16">
        <f t="shared" si="10"/>
        <v>7.9319490061771878E-6</v>
      </c>
    </row>
    <row r="46" spans="2:25">
      <c r="B46" t="s">
        <v>32</v>
      </c>
      <c r="C46">
        <v>-22.036760000000001</v>
      </c>
      <c r="G46" t="s">
        <v>32</v>
      </c>
      <c r="H46">
        <f>H23</f>
        <v>-22.036584999999999</v>
      </c>
      <c r="O46" s="16">
        <f t="shared" si="10"/>
        <v>7.9412763038784594E-6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340-63BA-7D47-BB00-37F56E673B3C}">
  <dimension ref="C2:AC64"/>
  <sheetViews>
    <sheetView workbookViewId="0">
      <selection activeCell="T53" sqref="T53"/>
    </sheetView>
  </sheetViews>
  <sheetFormatPr baseColWidth="10" defaultRowHeight="16"/>
  <cols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  <col min="29" max="29" width="11.83203125" bestFit="1" customWidth="1"/>
  </cols>
  <sheetData>
    <row r="2" spans="3:29">
      <c r="C2" t="s">
        <v>146</v>
      </c>
    </row>
    <row r="3" spans="3:29">
      <c r="C3" t="s">
        <v>144</v>
      </c>
      <c r="D3">
        <v>5.89</v>
      </c>
      <c r="E3">
        <v>4.3</v>
      </c>
      <c r="F3">
        <v>3.2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3:29">
      <c r="C4" t="s">
        <v>143</v>
      </c>
      <c r="D4">
        <v>88</v>
      </c>
      <c r="E4">
        <v>54</v>
      </c>
      <c r="F4">
        <v>60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3:29">
      <c r="H5" s="42" t="s">
        <v>149</v>
      </c>
      <c r="I5" s="42"/>
      <c r="J5" s="42" t="s">
        <v>150</v>
      </c>
      <c r="K5" s="42" t="s">
        <v>151</v>
      </c>
      <c r="L5" s="42" t="s">
        <v>152</v>
      </c>
      <c r="M5" s="19"/>
      <c r="N5" s="19"/>
      <c r="O5" s="19" t="s">
        <v>0</v>
      </c>
      <c r="P5" s="19"/>
      <c r="Q5" s="19"/>
      <c r="R5" s="19"/>
      <c r="S5" s="19"/>
      <c r="T5" s="19"/>
      <c r="U5" s="19" t="s">
        <v>147</v>
      </c>
      <c r="V5" s="19"/>
      <c r="W5" s="19"/>
      <c r="X5" s="19"/>
      <c r="Y5" s="19"/>
      <c r="AA5" t="s">
        <v>56</v>
      </c>
    </row>
    <row r="6" spans="3:29">
      <c r="C6" t="s">
        <v>16</v>
      </c>
      <c r="D6" t="s">
        <v>0</v>
      </c>
      <c r="E6" t="s">
        <v>147</v>
      </c>
      <c r="H6" s="19"/>
      <c r="I6" s="19"/>
      <c r="J6" s="19"/>
      <c r="K6" s="19"/>
      <c r="L6" s="19"/>
      <c r="M6" s="19"/>
      <c r="N6" s="19"/>
      <c r="O6" s="19" t="s">
        <v>148</v>
      </c>
      <c r="P6" s="19"/>
      <c r="Q6" s="19"/>
      <c r="R6" s="19"/>
      <c r="S6" s="19"/>
      <c r="T6" s="19"/>
      <c r="U6" s="19" t="s">
        <v>148</v>
      </c>
      <c r="V6" s="19"/>
      <c r="W6" s="19"/>
      <c r="X6" s="19"/>
      <c r="Y6" s="19"/>
    </row>
    <row r="7" spans="3:29">
      <c r="C7" t="s">
        <v>138</v>
      </c>
      <c r="D7">
        <v>-2.3890224299999998</v>
      </c>
      <c r="E7">
        <v>-2.1076825473732801</v>
      </c>
      <c r="H7" s="19" t="s">
        <v>131</v>
      </c>
      <c r="I7" s="19" t="s">
        <v>133</v>
      </c>
      <c r="J7" s="19">
        <v>0.05</v>
      </c>
      <c r="K7" s="19">
        <v>0</v>
      </c>
      <c r="L7" s="19">
        <v>0.05</v>
      </c>
      <c r="M7" s="19">
        <v>2</v>
      </c>
      <c r="N7" s="19"/>
      <c r="O7" s="19" t="s">
        <v>131</v>
      </c>
      <c r="P7" s="19" t="s">
        <v>114</v>
      </c>
      <c r="Q7" s="19">
        <v>3.9524560000000002</v>
      </c>
      <c r="R7" s="19">
        <v>5.379194</v>
      </c>
      <c r="S7" s="19">
        <v>-1.6519950000000001</v>
      </c>
      <c r="T7" s="19"/>
      <c r="U7" s="19" t="s">
        <v>131</v>
      </c>
      <c r="V7" s="19" t="s">
        <v>114</v>
      </c>
      <c r="W7" s="19">
        <v>3.9524159999999999</v>
      </c>
      <c r="X7" s="19">
        <v>5.3791479999999998</v>
      </c>
      <c r="Y7" s="19">
        <v>-1.6519839999999999</v>
      </c>
      <c r="AA7" s="16">
        <f t="shared" ref="AA7:AC9" si="0">(Q7-W7)/Q7</f>
        <v>1.0120289764202827E-5</v>
      </c>
      <c r="AB7" s="16">
        <f t="shared" si="0"/>
        <v>8.551467004204076E-6</v>
      </c>
      <c r="AC7" s="16">
        <f t="shared" si="0"/>
        <v>6.6586157949662617E-6</v>
      </c>
    </row>
    <row r="8" spans="3:29">
      <c r="C8" t="s">
        <v>139</v>
      </c>
      <c r="D8">
        <v>-29.48449359</v>
      </c>
      <c r="E8">
        <v>-29.765579721935101</v>
      </c>
      <c r="H8" s="19" t="s">
        <v>132</v>
      </c>
      <c r="I8" s="19" t="s">
        <v>133</v>
      </c>
      <c r="J8" s="19">
        <v>0.45</v>
      </c>
      <c r="K8" s="19">
        <v>0.23</v>
      </c>
      <c r="L8" s="19">
        <v>0.1</v>
      </c>
      <c r="M8" s="19">
        <v>1</v>
      </c>
      <c r="N8" s="19"/>
      <c r="O8" s="19" t="s">
        <v>132</v>
      </c>
      <c r="P8" s="19" t="s">
        <v>114</v>
      </c>
      <c r="Q8" s="19">
        <v>1.9762280000000001</v>
      </c>
      <c r="R8" s="19">
        <v>2.689597</v>
      </c>
      <c r="S8" s="19">
        <v>-0.82599800000000001</v>
      </c>
      <c r="T8" s="19"/>
      <c r="U8" s="19" t="s">
        <v>132</v>
      </c>
      <c r="V8" s="19" t="s">
        <v>114</v>
      </c>
      <c r="W8" s="19">
        <v>1.976208</v>
      </c>
      <c r="X8" s="19">
        <v>2.6895739999999999</v>
      </c>
      <c r="Y8" s="19">
        <v>-0.82599199999999995</v>
      </c>
      <c r="AA8" s="16">
        <f t="shared" si="0"/>
        <v>1.0120289764202827E-5</v>
      </c>
      <c r="AB8" s="16">
        <f t="shared" si="0"/>
        <v>8.551467004204076E-6</v>
      </c>
      <c r="AC8" s="16">
        <f t="shared" si="0"/>
        <v>7.263940106466979E-6</v>
      </c>
    </row>
    <row r="9" spans="3:29">
      <c r="C9" t="s">
        <v>140</v>
      </c>
      <c r="D9">
        <v>-31.87351602</v>
      </c>
      <c r="E9">
        <v>-31.873262269308398</v>
      </c>
      <c r="F9" s="18">
        <f>(D9-E9)/D9</f>
        <v>7.961176653458216E-6</v>
      </c>
      <c r="H9" s="19" t="s">
        <v>132</v>
      </c>
      <c r="I9" s="19" t="s">
        <v>142</v>
      </c>
      <c r="J9" s="19">
        <v>0.45</v>
      </c>
      <c r="K9" s="19">
        <v>0.23</v>
      </c>
      <c r="L9" s="19">
        <v>0.1</v>
      </c>
      <c r="M9" s="19">
        <v>-3</v>
      </c>
      <c r="N9" s="19"/>
      <c r="O9" s="19" t="s">
        <v>132</v>
      </c>
      <c r="P9" s="19" t="s">
        <v>145</v>
      </c>
      <c r="Q9" s="19">
        <v>-5.9286839999999996</v>
      </c>
      <c r="R9" s="19">
        <v>-8.0687909999999992</v>
      </c>
      <c r="S9" s="19">
        <v>2.4779930000000001</v>
      </c>
      <c r="T9" s="19"/>
      <c r="U9" s="19" t="s">
        <v>132</v>
      </c>
      <c r="V9" s="19" t="s">
        <v>145</v>
      </c>
      <c r="W9" s="19">
        <v>-5.9286240000000001</v>
      </c>
      <c r="X9" s="19">
        <v>-8.068721</v>
      </c>
      <c r="Y9" s="19">
        <v>2.477976</v>
      </c>
      <c r="AA9" s="16">
        <f t="shared" si="0"/>
        <v>1.0120289764053018E-5</v>
      </c>
      <c r="AB9" s="16">
        <f t="shared" si="0"/>
        <v>8.6754013084644689E-6</v>
      </c>
      <c r="AC9" s="16">
        <f t="shared" si="0"/>
        <v>6.8603906468483888E-6</v>
      </c>
    </row>
    <row r="10" spans="3:29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>
      <c r="F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>
      <c r="H19" s="19"/>
      <c r="I19" s="19"/>
      <c r="J19" s="19"/>
      <c r="K19" s="19"/>
      <c r="L19" s="19"/>
    </row>
    <row r="26" spans="3:29">
      <c r="C26" t="s">
        <v>146</v>
      </c>
    </row>
    <row r="27" spans="3:29">
      <c r="C27" t="s">
        <v>144</v>
      </c>
      <c r="D27">
        <v>5.89</v>
      </c>
      <c r="E27">
        <v>4.3</v>
      </c>
      <c r="F27">
        <v>3.2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3:29">
      <c r="C28" t="s">
        <v>143</v>
      </c>
      <c r="D28">
        <v>88</v>
      </c>
      <c r="E28">
        <v>54</v>
      </c>
      <c r="F28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3:29">
      <c r="H29" s="43" t="s">
        <v>149</v>
      </c>
      <c r="I29" s="43"/>
      <c r="J29" s="43" t="s">
        <v>150</v>
      </c>
      <c r="K29" s="43" t="s">
        <v>153</v>
      </c>
      <c r="L29" s="43" t="s">
        <v>152</v>
      </c>
      <c r="M29" s="19"/>
      <c r="N29" s="19"/>
      <c r="O29" s="19" t="s">
        <v>0</v>
      </c>
      <c r="P29" s="19"/>
      <c r="Q29" s="19"/>
      <c r="R29" s="19"/>
      <c r="S29" s="19"/>
      <c r="T29" s="19"/>
      <c r="U29" s="19" t="s">
        <v>147</v>
      </c>
      <c r="V29" s="19"/>
      <c r="W29" s="19"/>
      <c r="X29" s="19"/>
      <c r="Y29" s="19"/>
      <c r="AA29" t="s">
        <v>56</v>
      </c>
    </row>
    <row r="30" spans="3:29">
      <c r="C30" t="s">
        <v>16</v>
      </c>
      <c r="D30" t="s">
        <v>0</v>
      </c>
      <c r="E30" t="s">
        <v>147</v>
      </c>
      <c r="H30" s="19"/>
      <c r="I30" s="19"/>
      <c r="J30" s="19"/>
      <c r="K30" s="19"/>
      <c r="L30" s="19"/>
      <c r="M30" s="19"/>
      <c r="N30" s="19"/>
      <c r="O30" s="19" t="s">
        <v>148</v>
      </c>
      <c r="P30" s="19"/>
      <c r="Q30" s="19"/>
      <c r="R30" s="19"/>
      <c r="S30" s="19"/>
      <c r="T30" s="19"/>
      <c r="U30" s="19" t="s">
        <v>148</v>
      </c>
      <c r="V30" s="19"/>
      <c r="W30" s="19"/>
      <c r="X30" s="19"/>
      <c r="Y30" s="19"/>
    </row>
    <row r="31" spans="3:29">
      <c r="C31" t="s">
        <v>138</v>
      </c>
      <c r="D31">
        <v>22.869772260000001</v>
      </c>
      <c r="E31">
        <v>-2.0913745770643102</v>
      </c>
      <c r="H31" s="19" t="s">
        <v>131</v>
      </c>
      <c r="I31" s="19" t="s">
        <v>133</v>
      </c>
      <c r="J31" s="19">
        <v>0.05</v>
      </c>
      <c r="K31" s="19">
        <v>0</v>
      </c>
      <c r="L31" s="19">
        <v>0.05</v>
      </c>
      <c r="M31" s="19">
        <v>2</v>
      </c>
      <c r="N31" s="19"/>
      <c r="O31" s="19" t="s">
        <v>131</v>
      </c>
      <c r="P31" s="19" t="s">
        <v>114</v>
      </c>
      <c r="Q31" s="19">
        <v>4.2647630000000003</v>
      </c>
      <c r="R31" s="19">
        <v>5.3150649999999997</v>
      </c>
      <c r="S31" s="19">
        <v>-1.2180869999999999</v>
      </c>
      <c r="T31" s="19"/>
      <c r="U31" s="19" t="s">
        <v>131</v>
      </c>
      <c r="V31" s="19" t="s">
        <v>114</v>
      </c>
      <c r="W31" s="19">
        <v>4.264729</v>
      </c>
      <c r="X31" s="19">
        <v>5.3150230000000001</v>
      </c>
      <c r="Y31" s="19">
        <v>-1.2180770000000001</v>
      </c>
      <c r="AA31" s="16">
        <f t="shared" ref="AA31:AC33" si="1">(Q31-W31)/Q31</f>
        <v>7.9723070192438727E-6</v>
      </c>
      <c r="AB31" s="16">
        <f t="shared" si="1"/>
        <v>7.902067048973705E-6</v>
      </c>
      <c r="AC31" s="16">
        <f t="shared" si="1"/>
        <v>8.2095942242577652E-6</v>
      </c>
    </row>
    <row r="32" spans="3:29">
      <c r="C32" t="s">
        <v>139</v>
      </c>
      <c r="D32">
        <v>-54.723862930000003</v>
      </c>
      <c r="E32">
        <v>-29.7624628153571</v>
      </c>
      <c r="H32" s="19" t="s">
        <v>132</v>
      </c>
      <c r="I32" s="19" t="s">
        <v>133</v>
      </c>
      <c r="J32" s="19">
        <v>0.45</v>
      </c>
      <c r="K32" s="19">
        <v>0.23</v>
      </c>
      <c r="L32" s="19">
        <v>0.1</v>
      </c>
      <c r="M32" s="19">
        <v>1</v>
      </c>
      <c r="N32" s="19"/>
      <c r="O32" s="19" t="s">
        <v>132</v>
      </c>
      <c r="P32" s="19" t="s">
        <v>114</v>
      </c>
      <c r="Q32" s="19">
        <v>2.6702789999999998</v>
      </c>
      <c r="R32" s="19">
        <v>2.7211310000000002</v>
      </c>
      <c r="S32" s="19">
        <v>-0.187532</v>
      </c>
      <c r="T32" s="19"/>
      <c r="U32" s="19" t="s">
        <v>132</v>
      </c>
      <c r="V32" s="19" t="s">
        <v>114</v>
      </c>
      <c r="W32" s="19">
        <v>2.670258</v>
      </c>
      <c r="X32" s="19">
        <v>2.7211090000000002</v>
      </c>
      <c r="Y32" s="19">
        <v>-0.18753</v>
      </c>
      <c r="AA32" s="16">
        <f t="shared" si="1"/>
        <v>7.864346759206328E-6</v>
      </c>
      <c r="AB32" s="16">
        <f t="shared" si="1"/>
        <v>8.0848735323534554E-6</v>
      </c>
      <c r="AC32" s="16">
        <f t="shared" si="1"/>
        <v>1.0664846532869058E-5</v>
      </c>
    </row>
    <row r="33" spans="3:29">
      <c r="C33" t="s">
        <v>140</v>
      </c>
      <c r="D33">
        <v>-31.854090660000001</v>
      </c>
      <c r="E33">
        <v>-31.853837392421401</v>
      </c>
      <c r="F33" s="18">
        <f>(D33-E33)/D33</f>
        <v>7.9508651275999956E-6</v>
      </c>
      <c r="H33" s="19" t="s">
        <v>132</v>
      </c>
      <c r="I33" s="19" t="s">
        <v>142</v>
      </c>
      <c r="J33" s="19">
        <v>0.45</v>
      </c>
      <c r="K33" s="19">
        <v>0.23</v>
      </c>
      <c r="L33" s="19">
        <v>0.11</v>
      </c>
      <c r="M33" s="19">
        <v>-3</v>
      </c>
      <c r="N33" s="19"/>
      <c r="O33" s="19" t="s">
        <v>132</v>
      </c>
      <c r="P33" s="19" t="s">
        <v>145</v>
      </c>
      <c r="Q33" s="19">
        <v>-6.9350420000000002</v>
      </c>
      <c r="R33" s="19">
        <v>-8.0361960000000003</v>
      </c>
      <c r="S33" s="19">
        <v>1.405618</v>
      </c>
      <c r="T33" s="19"/>
      <c r="U33" s="19" t="s">
        <v>132</v>
      </c>
      <c r="V33" s="19" t="s">
        <v>145</v>
      </c>
      <c r="W33" s="19">
        <v>-6.9349869999999996</v>
      </c>
      <c r="X33" s="19">
        <v>-8.0361320000000003</v>
      </c>
      <c r="Y33" s="19">
        <v>1.4056070000000001</v>
      </c>
      <c r="AA33" s="16">
        <f t="shared" si="1"/>
        <v>7.9307378384416934E-6</v>
      </c>
      <c r="AB33" s="16">
        <f t="shared" si="1"/>
        <v>7.9639670311754475E-6</v>
      </c>
      <c r="AC33" s="16">
        <f t="shared" si="1"/>
        <v>7.8257392833495618E-6</v>
      </c>
    </row>
    <row r="34" spans="3:29"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6"/>
      <c r="AB34" s="16"/>
      <c r="AC34" s="16"/>
    </row>
    <row r="35" spans="3:29"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6"/>
      <c r="AB35" s="16"/>
      <c r="AC35" s="16"/>
    </row>
    <row r="36" spans="3:29"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6"/>
      <c r="AB36" s="16"/>
      <c r="AC36" s="16"/>
    </row>
    <row r="37" spans="3:29"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16"/>
      <c r="AB37" s="16"/>
      <c r="AC37" s="16"/>
    </row>
    <row r="38" spans="3:29"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6"/>
      <c r="AB38" s="16"/>
      <c r="AC38" s="16"/>
    </row>
    <row r="39" spans="3:29"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16"/>
      <c r="AB39" s="16"/>
      <c r="AC39" s="16"/>
    </row>
    <row r="40" spans="3:29"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6"/>
      <c r="AB40" s="16"/>
      <c r="AC40" s="16"/>
    </row>
    <row r="41" spans="3:29">
      <c r="H41" s="19"/>
      <c r="I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>
      <c r="F42" s="18"/>
      <c r="H42" s="19"/>
      <c r="I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6" spans="3:29">
      <c r="J46" t="s">
        <v>154</v>
      </c>
      <c r="N46" t="s">
        <v>0</v>
      </c>
    </row>
    <row r="47" spans="3:29">
      <c r="H47" s="19" t="s">
        <v>131</v>
      </c>
      <c r="I47" s="19" t="s">
        <v>133</v>
      </c>
      <c r="J47" s="19">
        <v>0.70537099999999997</v>
      </c>
      <c r="K47" s="19">
        <v>0.98599499999999995</v>
      </c>
      <c r="L47" s="19">
        <v>-0.61192599999999997</v>
      </c>
    </row>
    <row r="48" spans="3:29">
      <c r="H48" s="19" t="s">
        <v>132</v>
      </c>
      <c r="I48" s="19" t="s">
        <v>133</v>
      </c>
      <c r="J48" s="19">
        <v>0.347049</v>
      </c>
      <c r="K48" s="19">
        <v>0.524285</v>
      </c>
      <c r="L48" s="19">
        <v>-0.38517899999999999</v>
      </c>
    </row>
    <row r="49" spans="3:12">
      <c r="H49" s="19" t="s">
        <v>132</v>
      </c>
      <c r="I49" s="19" t="s">
        <v>142</v>
      </c>
      <c r="J49">
        <v>-1.0524199999999999</v>
      </c>
      <c r="K49">
        <v>-1.5102800000000001</v>
      </c>
      <c r="L49">
        <v>0.99710500000000002</v>
      </c>
    </row>
    <row r="52" spans="3:12">
      <c r="J52">
        <f>(J54-J60)/(J58-J64)</f>
        <v>-1.8837410088968689</v>
      </c>
      <c r="K52">
        <f>(K54-K60)/(K58-K64)</f>
        <v>-2.1333112589285483</v>
      </c>
      <c r="L52">
        <f>(L54-L60)/(L58-L64)</f>
        <v>-1.2301688911827773</v>
      </c>
    </row>
    <row r="54" spans="3:12">
      <c r="J54">
        <v>-31.8873166597607</v>
      </c>
      <c r="K54">
        <v>-31.885325707302801</v>
      </c>
      <c r="L54">
        <v>-31.885273054825301</v>
      </c>
    </row>
    <row r="55" spans="3:12">
      <c r="J55" t="s">
        <v>157</v>
      </c>
      <c r="K55" t="s">
        <v>158</v>
      </c>
      <c r="L55" t="s">
        <v>155</v>
      </c>
    </row>
    <row r="56" spans="3:12">
      <c r="J56">
        <v>0.388546</v>
      </c>
      <c r="K56">
        <v>-4.7849999999999997E-2</v>
      </c>
      <c r="L56">
        <v>0.12027400000000001</v>
      </c>
    </row>
    <row r="57" spans="3:12">
      <c r="J57">
        <v>3.333091</v>
      </c>
      <c r="K57">
        <v>0.76080000000000003</v>
      </c>
      <c r="L57">
        <v>0.24054800000000001</v>
      </c>
    </row>
    <row r="58" spans="3:12">
      <c r="J58">
        <v>3.4286089999999998</v>
      </c>
      <c r="K58">
        <v>0.71332300000000004</v>
      </c>
      <c r="L58">
        <v>0.36142299999999999</v>
      </c>
    </row>
    <row r="60" spans="3:12">
      <c r="C60">
        <v>5.89</v>
      </c>
      <c r="D60">
        <v>0</v>
      </c>
      <c r="E60">
        <v>0</v>
      </c>
      <c r="F60">
        <f>J52</f>
        <v>-1.8837410088968689</v>
      </c>
      <c r="G60">
        <f>C60*F60+D60*F61+E60*F62</f>
        <v>-11.095234542402558</v>
      </c>
      <c r="J60">
        <v>-31.881769042489498</v>
      </c>
      <c r="K60">
        <v>-31.883736390414899</v>
      </c>
      <c r="L60">
        <v>-31.8837943918181</v>
      </c>
    </row>
    <row r="61" spans="3:12">
      <c r="C61">
        <v>2.15</v>
      </c>
      <c r="D61">
        <v>3.7239089999999999</v>
      </c>
      <c r="E61">
        <v>0</v>
      </c>
      <c r="F61">
        <f>K52</f>
        <v>-2.1333112589285483</v>
      </c>
      <c r="G61">
        <f>C61*F60+D61*F61+E61*F62</f>
        <v>-11.99430016605362</v>
      </c>
      <c r="J61" t="s">
        <v>159</v>
      </c>
      <c r="K61" t="s">
        <v>160</v>
      </c>
      <c r="L61" t="s">
        <v>156</v>
      </c>
    </row>
    <row r="62" spans="3:12">
      <c r="C62">
        <v>1.8809130000000001</v>
      </c>
      <c r="D62">
        <v>-0.95699000000000001</v>
      </c>
      <c r="E62">
        <v>2.4054799999999998</v>
      </c>
      <c r="F62">
        <f>L52</f>
        <v>-1.2301688911827773</v>
      </c>
      <c r="G62">
        <f>C62*F60+D62*F61+E62*F62</f>
        <v>-4.4607420749475519</v>
      </c>
      <c r="J62">
        <v>0.388546</v>
      </c>
      <c r="K62">
        <v>-4.7849999999999997E-2</v>
      </c>
      <c r="L62">
        <v>0.12027400000000001</v>
      </c>
    </row>
    <row r="63" spans="3:12">
      <c r="J63">
        <v>3.333091</v>
      </c>
      <c r="K63">
        <v>0.76080000000000003</v>
      </c>
      <c r="L63">
        <v>0.24054800000000001</v>
      </c>
    </row>
    <row r="64" spans="3:12">
      <c r="J64">
        <v>3.4256639999999998</v>
      </c>
      <c r="K64">
        <v>0.71257800000000004</v>
      </c>
      <c r="L64">
        <v>0.36022100000000001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E6B-3206-3B41-B1E5-37F386A4C258}">
  <dimension ref="C3:AC73"/>
  <sheetViews>
    <sheetView tabSelected="1" topLeftCell="A29" workbookViewId="0">
      <selection activeCell="R35" sqref="R35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A21" si="0">(Q10-W10)/Q10</f>
        <v>8.0108683921346896E-6</v>
      </c>
      <c r="AB10" s="16">
        <f t="shared" ref="AB10:AB21" si="1">(R10-X10)/R10</f>
        <v>7.9473320413380422E-6</v>
      </c>
      <c r="AC10" s="16">
        <f t="shared" ref="AC10:AC21" si="2">(S10-Y10)/S10</f>
        <v>7.9613147582431737E-6</v>
      </c>
    </row>
    <row r="11" spans="3:29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1"/>
        <v>7.9416413627775765E-6</v>
      </c>
      <c r="AC11" s="16">
        <f t="shared" si="2"/>
        <v>7.9606359123522441E-6</v>
      </c>
    </row>
    <row r="12" spans="3:29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1"/>
        <v>7.9427324051572905E-6</v>
      </c>
      <c r="AC12" s="16">
        <f t="shared" si="2"/>
        <v>7.9434032972675926E-6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1"/>
        <v>7.9440501173390259E-6</v>
      </c>
      <c r="AC13" s="16">
        <f t="shared" si="2"/>
        <v>7.9522331620604931E-6</v>
      </c>
    </row>
    <row r="14" spans="3:29"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1"/>
        <v>7.9199364967351014E-6</v>
      </c>
      <c r="AC14" s="16">
        <f t="shared" si="2"/>
        <v>7.942721066959608E-6</v>
      </c>
    </row>
    <row r="15" spans="3:29"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1"/>
        <v>7.9583481208162117E-6</v>
      </c>
      <c r="AC15" s="16">
        <f t="shared" si="2"/>
        <v>8.0716573910028463E-6</v>
      </c>
    </row>
    <row r="16" spans="3:29"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1"/>
        <v>7.9503441230468663E-6</v>
      </c>
      <c r="AC16" s="16">
        <f t="shared" si="2"/>
        <v>7.9486977892314129E-6</v>
      </c>
    </row>
    <row r="17" spans="6:29"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1"/>
        <v>7.9923829115758336E-6</v>
      </c>
      <c r="AC17" s="16">
        <f t="shared" si="2"/>
        <v>7.9508431336548037E-6</v>
      </c>
    </row>
    <row r="18" spans="6:29"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1"/>
        <v>7.94212119278783E-6</v>
      </c>
      <c r="AC18" s="16">
        <f t="shared" si="2"/>
        <v>7.9427206290526884E-6</v>
      </c>
    </row>
    <row r="19" spans="6:29"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1"/>
        <v>7.9499051983293462E-6</v>
      </c>
      <c r="AC19" s="16">
        <f t="shared" si="2"/>
        <v>7.9114464605007266E-6</v>
      </c>
    </row>
    <row r="20" spans="6:29"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1"/>
        <v>7.9515380795480936E-6</v>
      </c>
      <c r="AC20" s="16">
        <f t="shared" si="2"/>
        <v>7.9517253219199357E-6</v>
      </c>
    </row>
    <row r="21" spans="6:29">
      <c r="F21" s="18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1"/>
        <v>7.9537723662066954E-6</v>
      </c>
      <c r="AC21" s="16">
        <f t="shared" si="2"/>
        <v>7.9508431335577355E-6</v>
      </c>
    </row>
    <row r="36" spans="3:29">
      <c r="C36" t="s">
        <v>146</v>
      </c>
    </row>
    <row r="37" spans="3:29">
      <c r="C37" t="s">
        <v>144</v>
      </c>
      <c r="D37">
        <v>4.3</v>
      </c>
      <c r="E37">
        <v>4.3</v>
      </c>
      <c r="F37">
        <v>3.2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7">
        <v>91</v>
      </c>
      <c r="E38" s="7">
        <v>54</v>
      </c>
      <c r="F38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-51.455429530000004</v>
      </c>
      <c r="E41" s="7">
        <v>-129.29063499690801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-4.4010470000000002</v>
      </c>
      <c r="R41" s="19">
        <v>13.633976000000001</v>
      </c>
      <c r="S41" s="19">
        <v>-32.935881000000002</v>
      </c>
      <c r="T41" s="19"/>
      <c r="U41" s="19" t="s">
        <v>131</v>
      </c>
      <c r="V41" s="19" t="s">
        <v>163</v>
      </c>
      <c r="W41" s="19">
        <v>-4.4010119999999997</v>
      </c>
      <c r="X41" s="19">
        <v>13.633868</v>
      </c>
      <c r="Y41" s="19">
        <v>-32.93562</v>
      </c>
      <c r="AA41" s="16">
        <f t="shared" ref="AA41:AA56" si="3">(Q41-W41)/Q41</f>
        <v>7.9526530846981031E-6</v>
      </c>
      <c r="AB41" s="16">
        <f t="shared" ref="AB41:AB56" si="4">(R41-X41)/R41</f>
        <v>7.9213869821162338E-6</v>
      </c>
      <c r="AC41" s="16">
        <f t="shared" ref="AC41:AC56" si="5">(S41-Y41)/S41</f>
        <v>7.9244881896993463E-6</v>
      </c>
    </row>
    <row r="42" spans="3:29">
      <c r="C42" t="s">
        <v>139</v>
      </c>
      <c r="D42" s="7">
        <v>-225.12605854</v>
      </c>
      <c r="E42" s="7">
        <v>-147.28865398144799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42.140618000000003</v>
      </c>
      <c r="R42" s="19">
        <v>39.689140999999999</v>
      </c>
      <c r="S42" s="19">
        <v>0.39214700000000002</v>
      </c>
      <c r="T42" s="19"/>
      <c r="U42" s="19" t="s">
        <v>131</v>
      </c>
      <c r="V42" s="19" t="s">
        <v>163</v>
      </c>
      <c r="W42" s="19">
        <v>42.140281999999999</v>
      </c>
      <c r="X42" s="19">
        <v>39.688825999999999</v>
      </c>
      <c r="Y42" s="19">
        <v>0.39214399999999999</v>
      </c>
      <c r="AA42" s="16">
        <f t="shared" si="3"/>
        <v>7.9733049952977143E-6</v>
      </c>
      <c r="AB42" s="16">
        <f t="shared" si="4"/>
        <v>7.9366797079460434E-6</v>
      </c>
      <c r="AC42" s="16">
        <f t="shared" si="5"/>
        <v>7.6501924024173469E-6</v>
      </c>
    </row>
    <row r="43" spans="3:29">
      <c r="C43" t="s">
        <v>140</v>
      </c>
      <c r="D43" s="7">
        <v>-276.58148806999998</v>
      </c>
      <c r="E43" s="7">
        <v>-276.579288978357</v>
      </c>
      <c r="F43" s="44">
        <f>(D43-E43)/D43</f>
        <v>7.9509719118368237E-6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-37.566366000000002</v>
      </c>
      <c r="R43" s="19">
        <v>-25.890169</v>
      </c>
      <c r="S43" s="19">
        <v>-15.171296999999999</v>
      </c>
      <c r="T43" s="19"/>
      <c r="U43" s="19" t="s">
        <v>131</v>
      </c>
      <c r="V43" s="19" t="s">
        <v>163</v>
      </c>
      <c r="W43" s="19">
        <v>-37.566068999999999</v>
      </c>
      <c r="X43" s="19">
        <v>-25.889963000000002</v>
      </c>
      <c r="Y43" s="19">
        <v>-15.171176000000001</v>
      </c>
      <c r="AA43" s="16">
        <f t="shared" si="3"/>
        <v>7.9060082629052376E-6</v>
      </c>
      <c r="AB43" s="16">
        <f t="shared" si="4"/>
        <v>7.9566881158093719E-6</v>
      </c>
      <c r="AC43" s="16">
        <f t="shared" si="5"/>
        <v>7.9755870574718425E-6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160.49704600000001</v>
      </c>
      <c r="R44" s="19">
        <v>0.39711000000000002</v>
      </c>
      <c r="S44" s="19">
        <v>585.367166</v>
      </c>
      <c r="T44" s="19"/>
      <c r="U44" s="19" t="s">
        <v>131</v>
      </c>
      <c r="V44" s="19" t="s">
        <v>163</v>
      </c>
      <c r="W44" s="19">
        <v>160.49576999999999</v>
      </c>
      <c r="X44" s="19">
        <v>0.39710699999999999</v>
      </c>
      <c r="Y44" s="19">
        <v>585.36251200000004</v>
      </c>
      <c r="AA44" s="16">
        <f t="shared" si="3"/>
        <v>7.9503020885411464E-6</v>
      </c>
      <c r="AB44" s="16">
        <f t="shared" si="4"/>
        <v>7.5545818539718354E-6</v>
      </c>
      <c r="AC44" s="16">
        <f t="shared" si="5"/>
        <v>7.9505655087588631E-6</v>
      </c>
    </row>
    <row r="45" spans="3:29">
      <c r="D45" s="7"/>
      <c r="E45" s="7"/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-0.35869400000000001</v>
      </c>
      <c r="R45" s="19">
        <v>11.976331</v>
      </c>
      <c r="S45" s="19">
        <v>-8.5567270000000004</v>
      </c>
      <c r="T45" s="19"/>
      <c r="U45" s="19" t="s">
        <v>162</v>
      </c>
      <c r="V45" s="19" t="s">
        <v>163</v>
      </c>
      <c r="W45" s="19">
        <v>-0.35869200000000001</v>
      </c>
      <c r="X45" s="19">
        <v>11.976236</v>
      </c>
      <c r="Y45" s="19">
        <v>-8.5566589999999998</v>
      </c>
      <c r="AA45" s="16">
        <f t="shared" si="3"/>
        <v>5.5757832581587654E-6</v>
      </c>
      <c r="AB45" s="16">
        <f t="shared" si="4"/>
        <v>7.9323124920275017E-6</v>
      </c>
      <c r="AC45" s="16">
        <f t="shared" si="5"/>
        <v>7.9469638333235487E-6</v>
      </c>
    </row>
    <row r="46" spans="3:29">
      <c r="D46" s="7"/>
      <c r="E46" s="7"/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-19.728259000000001</v>
      </c>
      <c r="R46" s="19">
        <v>-31.123007999999999</v>
      </c>
      <c r="S46" s="19">
        <v>-11.553653000000001</v>
      </c>
      <c r="T46" s="19"/>
      <c r="U46" s="19" t="s">
        <v>162</v>
      </c>
      <c r="V46" s="19" t="s">
        <v>163</v>
      </c>
      <c r="W46" s="19">
        <v>-19.728103000000001</v>
      </c>
      <c r="X46" s="19">
        <v>-31.122761000000001</v>
      </c>
      <c r="Y46" s="19">
        <v>-11.553561999999999</v>
      </c>
      <c r="AA46" s="16">
        <f t="shared" si="3"/>
        <v>7.9074387659087941E-6</v>
      </c>
      <c r="AB46" s="16">
        <f t="shared" si="4"/>
        <v>7.936250891883903E-6</v>
      </c>
      <c r="AC46" s="16">
        <f t="shared" si="5"/>
        <v>7.8762967869273438E-6</v>
      </c>
    </row>
    <row r="47" spans="3:29">
      <c r="D47" s="7"/>
      <c r="E47" s="7"/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-57.13767</v>
      </c>
      <c r="R47" s="19">
        <v>-177.10220200000001</v>
      </c>
      <c r="S47" s="19">
        <v>334.56768099999999</v>
      </c>
      <c r="T47" s="19"/>
      <c r="U47" s="19" t="s">
        <v>162</v>
      </c>
      <c r="V47" s="19" t="s">
        <v>163</v>
      </c>
      <c r="W47" s="19">
        <v>-57.137216000000002</v>
      </c>
      <c r="X47" s="19">
        <v>-177.10079400000001</v>
      </c>
      <c r="Y47" s="19">
        <v>334.565021</v>
      </c>
      <c r="AA47" s="16">
        <f t="shared" si="3"/>
        <v>7.9457212728088835E-6</v>
      </c>
      <c r="AB47" s="16">
        <f t="shared" si="4"/>
        <v>7.9502117088180266E-6</v>
      </c>
      <c r="AC47" s="16">
        <f t="shared" si="5"/>
        <v>7.9505587390901312E-6</v>
      </c>
    </row>
    <row r="48" spans="3:29">
      <c r="D48" s="7"/>
      <c r="E48" s="7"/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9.3498809999999999</v>
      </c>
      <c r="R48" s="19">
        <v>2.8850020000000001</v>
      </c>
      <c r="S48" s="19">
        <v>-2.8866200000000002</v>
      </c>
      <c r="T48" s="19"/>
      <c r="U48" s="19" t="s">
        <v>162</v>
      </c>
      <c r="V48" s="19" t="s">
        <v>163</v>
      </c>
      <c r="W48" s="19">
        <v>9.3498070000000002</v>
      </c>
      <c r="X48" s="19">
        <v>2.884979</v>
      </c>
      <c r="Y48" s="19">
        <v>-2.8865980000000002</v>
      </c>
      <c r="AA48" s="16">
        <f t="shared" si="3"/>
        <v>7.9145392331394831E-6</v>
      </c>
      <c r="AB48" s="16">
        <f t="shared" si="4"/>
        <v>7.972264837288248E-6</v>
      </c>
      <c r="AC48" s="16">
        <f t="shared" si="5"/>
        <v>7.6213703223723558E-6</v>
      </c>
    </row>
    <row r="49" spans="4:29">
      <c r="D49" s="7"/>
      <c r="E49" s="7"/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8.5333439999999996</v>
      </c>
      <c r="R49" s="19">
        <v>5.3861049999999997</v>
      </c>
      <c r="S49" s="19">
        <v>4.4649369999999999</v>
      </c>
      <c r="T49" s="19"/>
      <c r="U49" s="19" t="s">
        <v>131</v>
      </c>
      <c r="V49" s="19" t="s">
        <v>164</v>
      </c>
      <c r="W49" s="19">
        <v>8.5332760000000007</v>
      </c>
      <c r="X49" s="19">
        <v>5.3860619999999999</v>
      </c>
      <c r="Y49" s="19">
        <v>4.4649010000000002</v>
      </c>
      <c r="AA49" s="16">
        <f t="shared" si="3"/>
        <v>7.968740038939807E-6</v>
      </c>
      <c r="AB49" s="16">
        <f t="shared" si="4"/>
        <v>7.9835057058473994E-6</v>
      </c>
      <c r="AC49" s="16">
        <f t="shared" si="5"/>
        <v>8.0628237307050334E-6</v>
      </c>
    </row>
    <row r="50" spans="4:29">
      <c r="D50" s="7"/>
      <c r="E50" s="7"/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4.7074689999999997</v>
      </c>
      <c r="R50" s="19">
        <v>4.2761870000000002</v>
      </c>
      <c r="S50" s="19">
        <v>0.25546099999999999</v>
      </c>
      <c r="T50" s="19"/>
      <c r="U50" s="19" t="s">
        <v>131</v>
      </c>
      <c r="V50" s="19" t="s">
        <v>164</v>
      </c>
      <c r="W50" s="19">
        <v>4.7074319999999998</v>
      </c>
      <c r="X50" s="19">
        <v>4.2761529999999999</v>
      </c>
      <c r="Y50" s="19">
        <v>0.25545899999999999</v>
      </c>
      <c r="AA50" s="16">
        <f t="shared" si="3"/>
        <v>7.8598499533066962E-6</v>
      </c>
      <c r="AB50" s="16">
        <f t="shared" si="4"/>
        <v>7.9510086907592115E-6</v>
      </c>
      <c r="AC50" s="16">
        <f t="shared" si="5"/>
        <v>7.8289836804913477E-6</v>
      </c>
    </row>
    <row r="51" spans="4:29">
      <c r="D51" s="7"/>
      <c r="E51" s="7"/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-4.1740409999999999</v>
      </c>
      <c r="R51" s="19">
        <v>-2.8766850000000002</v>
      </c>
      <c r="S51" s="19">
        <v>-1.6857</v>
      </c>
      <c r="T51" s="19"/>
      <c r="U51" s="19" t="s">
        <v>131</v>
      </c>
      <c r="V51" s="19" t="s">
        <v>164</v>
      </c>
      <c r="W51" s="19">
        <v>-4.1740079999999997</v>
      </c>
      <c r="X51" s="19">
        <v>-2.8766630000000002</v>
      </c>
      <c r="Y51" s="19">
        <v>-1.685686</v>
      </c>
      <c r="AA51" s="16">
        <f t="shared" si="3"/>
        <v>7.9060076314947033E-6</v>
      </c>
      <c r="AB51" s="16">
        <f t="shared" si="4"/>
        <v>7.647691700678556E-6</v>
      </c>
      <c r="AC51" s="16">
        <f t="shared" si="5"/>
        <v>8.3051551284086667E-6</v>
      </c>
    </row>
    <row r="52" spans="4:29">
      <c r="D52" s="7"/>
      <c r="E52" s="7"/>
      <c r="F52" s="18"/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17.833005</v>
      </c>
      <c r="R52" s="19">
        <v>4.4123000000000002E-2</v>
      </c>
      <c r="S52" s="19">
        <v>65.040796</v>
      </c>
      <c r="T52" s="19"/>
      <c r="U52" s="19" t="s">
        <v>131</v>
      </c>
      <c r="V52" s="19" t="s">
        <v>164</v>
      </c>
      <c r="W52" s="19">
        <v>17.832863</v>
      </c>
      <c r="X52" s="19">
        <v>4.4123000000000002E-2</v>
      </c>
      <c r="Y52" s="19">
        <v>65.040278999999998</v>
      </c>
      <c r="AA52" s="16">
        <f t="shared" si="3"/>
        <v>7.9627634265962768E-6</v>
      </c>
      <c r="AB52" s="16">
        <f t="shared" si="4"/>
        <v>0</v>
      </c>
      <c r="AC52" s="16">
        <f t="shared" si="5"/>
        <v>7.9488572065154164E-6</v>
      </c>
    </row>
    <row r="53" spans="4:29">
      <c r="D53" s="7"/>
      <c r="E53" s="7"/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1.076082</v>
      </c>
      <c r="R53">
        <v>-35.928992999999998</v>
      </c>
      <c r="S53">
        <v>25.670182</v>
      </c>
      <c r="U53" t="s">
        <v>162</v>
      </c>
      <c r="V53" t="s">
        <v>164</v>
      </c>
      <c r="W53">
        <v>1.0760749999999999</v>
      </c>
      <c r="X53">
        <v>-35.928708</v>
      </c>
      <c r="Y53">
        <v>25.669978</v>
      </c>
      <c r="AA53" s="16">
        <f t="shared" si="3"/>
        <v>6.5050804679292724E-6</v>
      </c>
      <c r="AB53" s="16">
        <f t="shared" si="4"/>
        <v>7.9323124919780621E-6</v>
      </c>
      <c r="AC53" s="16">
        <f t="shared" si="5"/>
        <v>7.9469635236747831E-6</v>
      </c>
    </row>
    <row r="54" spans="4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49.207369999999997</v>
      </c>
      <c r="R54">
        <v>90.93638</v>
      </c>
      <c r="S54">
        <v>25.281497000000002</v>
      </c>
      <c r="U54" t="s">
        <v>162</v>
      </c>
      <c r="V54" t="s">
        <v>164</v>
      </c>
      <c r="W54">
        <v>49.206980000000001</v>
      </c>
      <c r="X54">
        <v>90.935657000000006</v>
      </c>
      <c r="Y54">
        <v>25.281296000000001</v>
      </c>
      <c r="AA54" s="16">
        <f t="shared" si="3"/>
        <v>7.9256420328071521E-6</v>
      </c>
      <c r="AB54" s="16">
        <f t="shared" si="4"/>
        <v>7.9506133848036378E-6</v>
      </c>
      <c r="AC54" s="16">
        <f t="shared" si="5"/>
        <v>7.9504785654331248E-6</v>
      </c>
    </row>
    <row r="55" spans="4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-141.92909399999999</v>
      </c>
      <c r="R55">
        <v>112.351708</v>
      </c>
      <c r="S55">
        <v>-976.90985000000001</v>
      </c>
      <c r="U55" t="s">
        <v>162</v>
      </c>
      <c r="V55" t="s">
        <v>164</v>
      </c>
      <c r="W55">
        <v>-141.927966</v>
      </c>
      <c r="X55">
        <v>112.350815</v>
      </c>
      <c r="Y55">
        <v>-976.90208299999995</v>
      </c>
      <c r="AA55" s="16">
        <f t="shared" si="3"/>
        <v>7.9476305259458982E-6</v>
      </c>
      <c r="AB55" s="16">
        <f t="shared" si="4"/>
        <v>7.9482547786894135E-6</v>
      </c>
      <c r="AC55" s="16">
        <f t="shared" si="5"/>
        <v>7.9505800868504216E-6</v>
      </c>
    </row>
    <row r="56" spans="4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-28.049643</v>
      </c>
      <c r="R56">
        <v>-8.6550049999999992</v>
      </c>
      <c r="S56">
        <v>8.6598609999999994</v>
      </c>
      <c r="U56" t="s">
        <v>162</v>
      </c>
      <c r="V56" t="s">
        <v>164</v>
      </c>
      <c r="W56">
        <v>-28.049420000000001</v>
      </c>
      <c r="X56">
        <v>-8.6549359999999993</v>
      </c>
      <c r="Y56">
        <v>8.6597930000000005</v>
      </c>
      <c r="AA56" s="16">
        <f t="shared" si="3"/>
        <v>7.9501903107397083E-6</v>
      </c>
      <c r="AB56" s="16">
        <f t="shared" si="4"/>
        <v>7.9722657583530827E-6</v>
      </c>
      <c r="AC56" s="16">
        <f t="shared" si="5"/>
        <v>7.8523200313315377E-6</v>
      </c>
    </row>
    <row r="57" spans="4:29">
      <c r="D57" s="7"/>
      <c r="E57" s="7"/>
    </row>
    <row r="58" spans="4:29">
      <c r="D58" s="7"/>
      <c r="E58" s="7"/>
    </row>
    <row r="59" spans="4:29">
      <c r="D59" s="7"/>
      <c r="E59" s="7"/>
    </row>
    <row r="60" spans="4:29">
      <c r="D60" s="7"/>
      <c r="E60" s="7"/>
    </row>
    <row r="61" spans="4:29">
      <c r="D61" s="7"/>
      <c r="E61" s="7"/>
    </row>
    <row r="62" spans="4:29">
      <c r="D62" s="7"/>
      <c r="E62" s="7"/>
    </row>
    <row r="63" spans="4:29">
      <c r="D63" s="7"/>
      <c r="E63" s="7"/>
    </row>
    <row r="64" spans="4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53.599314</v>
      </c>
      <c r="E65" s="7">
        <f>H65</f>
        <v>53.598886999999998</v>
      </c>
      <c r="F65" s="44">
        <f>(D65-E65)/D65</f>
        <v>7.9665198700482175E-6</v>
      </c>
      <c r="H65">
        <v>53.598886999999998</v>
      </c>
      <c r="I65">
        <v>-20.685796</v>
      </c>
      <c r="J65">
        <v>96.280077000000006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37.748111000000002</v>
      </c>
      <c r="E66" s="7">
        <f>I66</f>
        <v>37.747810999999999</v>
      </c>
      <c r="F66" s="44">
        <f t="shared" ref="F66:F70" si="6">(D66-E66)/D66</f>
        <v>7.9474175542943993E-6</v>
      </c>
      <c r="H66">
        <v>-20.685796</v>
      </c>
      <c r="I66">
        <v>37.747810999999999</v>
      </c>
      <c r="J66">
        <v>1.5296190000000001</v>
      </c>
      <c r="N66">
        <v>1.6872549999999999</v>
      </c>
      <c r="O66">
        <f t="shared" ref="O66:O67" si="7">N66*N66</f>
        <v>2.8468294350249996</v>
      </c>
    </row>
    <row r="67" spans="3:15">
      <c r="C67" t="s">
        <v>29</v>
      </c>
      <c r="D67" s="7">
        <v>185.23406399999999</v>
      </c>
      <c r="E67" s="7">
        <f>J67</f>
        <v>185.23259100000001</v>
      </c>
      <c r="F67" s="44">
        <f t="shared" si="6"/>
        <v>7.9521010777793805E-6</v>
      </c>
      <c r="H67">
        <v>96.280077000000006</v>
      </c>
      <c r="I67">
        <v>1.5296190000000001</v>
      </c>
      <c r="J67">
        <v>185.23259100000001</v>
      </c>
      <c r="N67">
        <v>0</v>
      </c>
      <c r="O67">
        <f t="shared" si="7"/>
        <v>0</v>
      </c>
    </row>
    <row r="68" spans="3:15">
      <c r="C68" t="s">
        <v>30</v>
      </c>
      <c r="D68" s="7">
        <v>1.529631</v>
      </c>
      <c r="E68" s="7">
        <f>J66</f>
        <v>1.5296190000000001</v>
      </c>
      <c r="F68" s="44">
        <f t="shared" si="6"/>
        <v>7.8450292913133818E-6</v>
      </c>
      <c r="O68">
        <f>SQRT(SUM(O65:O67))</f>
        <v>1.8864086612950546</v>
      </c>
    </row>
    <row r="69" spans="3:15">
      <c r="C69" t="s">
        <v>31</v>
      </c>
      <c r="D69" s="7">
        <v>96.280842000000007</v>
      </c>
      <c r="E69" s="7">
        <f>J65</f>
        <v>96.280077000000006</v>
      </c>
      <c r="F69" s="44">
        <f t="shared" si="6"/>
        <v>7.9455059190408502E-6</v>
      </c>
    </row>
    <row r="70" spans="3:15">
      <c r="C70" t="s">
        <v>32</v>
      </c>
      <c r="D70" s="7">
        <v>-20.685960000000001</v>
      </c>
      <c r="E70" s="7">
        <f>I65</f>
        <v>-20.685796</v>
      </c>
      <c r="F70" s="44">
        <f t="shared" si="6"/>
        <v>7.9280826223006952E-6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CubicTegragonalCell</vt:lpstr>
      <vt:lpstr>DerivativeVal-A</vt:lpstr>
      <vt:lpstr>DerivativeVal_GULP_FDM-A</vt:lpstr>
      <vt:lpstr>DerivativeVal-B</vt:lpstr>
      <vt:lpstr>DerivativeMisc</vt:lpstr>
      <vt:lpstr>TiltedCell E,IntGD</vt:lpstr>
      <vt:lpstr>TiltedCell E,IntGD,SD 2</vt:lpstr>
      <vt:lpstr>CORESHELL_ECHECK-A</vt:lpstr>
      <vt:lpstr>CORESHELL_ECHECK-B</vt:lpstr>
      <vt:lpstr>LatticeSum 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2022-07-29T13:04:53Z</dcterms:modified>
</cp:coreProperties>
</file>