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1B039DB1-E819-B042-8070-68F6103F04CD}" xr6:coauthVersionLast="45" xr6:coauthVersionMax="45" xr10:uidLastSave="{00000000-0000-0000-0000-000000000000}"/>
  <bookViews>
    <workbookView xWindow="17100" yWindow="1000" windowWidth="47980" windowHeight="25400" firstSheet="4" activeTab="16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Vec_derivative_Sub" sheetId="14" r:id="rId10"/>
    <sheet name="LatticeVec_derivative_FDM" sheetId="13" r:id="rId11"/>
    <sheet name="LatticeVec_derivative_Sub (2)" sheetId="16" r:id="rId12"/>
    <sheet name="LatticeVec_derivative_FDM (2)" sheetId="15" r:id="rId13"/>
    <sheet name="LatticeVec_derivative_Sub (3)" sheetId="17" r:id="rId14"/>
    <sheet name="LatticeVec_derivative_FDM (3)" sheetId="18" r:id="rId15"/>
    <sheet name="LatticeSum OPtimisation" sheetId="12" r:id="rId16"/>
    <sheet name="Sheet1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9" l="1"/>
  <c r="M50" i="19"/>
  <c r="N50" i="19"/>
  <c r="O50" i="19"/>
  <c r="M51" i="19"/>
  <c r="N51" i="19"/>
  <c r="O51" i="19"/>
  <c r="M52" i="19"/>
  <c r="N52" i="19"/>
  <c r="O52" i="19"/>
  <c r="M53" i="19"/>
  <c r="N53" i="19"/>
  <c r="O53" i="19"/>
  <c r="M54" i="19"/>
  <c r="N54" i="19"/>
  <c r="O54" i="19"/>
  <c r="M55" i="19"/>
  <c r="N55" i="19"/>
  <c r="O55" i="19"/>
  <c r="M56" i="19"/>
  <c r="N56" i="19"/>
  <c r="O56" i="19"/>
  <c r="M57" i="19"/>
  <c r="N57" i="19"/>
  <c r="O57" i="19"/>
  <c r="M58" i="19"/>
  <c r="N58" i="19"/>
  <c r="O58" i="19"/>
  <c r="M59" i="19"/>
  <c r="N59" i="19"/>
  <c r="O59" i="19"/>
  <c r="M60" i="19"/>
  <c r="N60" i="19"/>
  <c r="O60" i="19"/>
  <c r="M61" i="19"/>
  <c r="N61" i="19"/>
  <c r="O61" i="19"/>
  <c r="M62" i="19"/>
  <c r="N62" i="19"/>
  <c r="O62" i="19"/>
  <c r="M63" i="19"/>
  <c r="N63" i="19"/>
  <c r="O63" i="19"/>
  <c r="N49" i="19"/>
  <c r="O49" i="19"/>
  <c r="M49" i="19"/>
  <c r="I50" i="19"/>
  <c r="J50" i="19"/>
  <c r="K50" i="19"/>
  <c r="I51" i="19"/>
  <c r="J51" i="19"/>
  <c r="K51" i="19"/>
  <c r="I52" i="19"/>
  <c r="J52" i="19"/>
  <c r="K52" i="19"/>
  <c r="I53" i="19"/>
  <c r="J53" i="19"/>
  <c r="K53" i="19"/>
  <c r="I54" i="19"/>
  <c r="J54" i="19"/>
  <c r="K54" i="19"/>
  <c r="I55" i="19"/>
  <c r="J55" i="19"/>
  <c r="K55" i="19"/>
  <c r="I56" i="19"/>
  <c r="J56" i="19"/>
  <c r="K56" i="19"/>
  <c r="I57" i="19"/>
  <c r="J57" i="19"/>
  <c r="K57" i="19"/>
  <c r="I58" i="19"/>
  <c r="J58" i="19"/>
  <c r="K58" i="19"/>
  <c r="I59" i="19"/>
  <c r="J59" i="19"/>
  <c r="K59" i="19"/>
  <c r="I60" i="19"/>
  <c r="J60" i="19"/>
  <c r="K60" i="19"/>
  <c r="I61" i="19"/>
  <c r="J61" i="19"/>
  <c r="K61" i="19"/>
  <c r="I62" i="19"/>
  <c r="J62" i="19"/>
  <c r="K62" i="19"/>
  <c r="I63" i="19"/>
  <c r="J63" i="19"/>
  <c r="K63" i="19"/>
  <c r="J49" i="19"/>
  <c r="K49" i="19"/>
  <c r="I49" i="19"/>
  <c r="D60" i="19"/>
  <c r="E60" i="19"/>
  <c r="F60" i="19"/>
  <c r="D61" i="19"/>
  <c r="E61" i="19"/>
  <c r="F61" i="19"/>
  <c r="E59" i="19"/>
  <c r="F59" i="19"/>
  <c r="D59" i="19"/>
  <c r="D67" i="19"/>
  <c r="E67" i="19"/>
  <c r="F67" i="19"/>
  <c r="D68" i="19"/>
  <c r="E68" i="19"/>
  <c r="F68" i="19"/>
  <c r="E66" i="19"/>
  <c r="F66" i="19"/>
  <c r="D66" i="19"/>
  <c r="AA17" i="17" l="1"/>
  <c r="AB17" i="17"/>
  <c r="AC17" i="17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P40" i="18"/>
  <c r="P33" i="18"/>
  <c r="E18" i="18" s="1"/>
  <c r="E22" i="18" s="1"/>
  <c r="P26" i="18"/>
  <c r="E17" i="18" s="1"/>
  <c r="E21" i="18" s="1"/>
  <c r="P19" i="18"/>
  <c r="D18" i="18" s="1"/>
  <c r="D22" i="18" s="1"/>
  <c r="E19" i="18"/>
  <c r="E23" i="18" s="1"/>
  <c r="P12" i="18"/>
  <c r="D17" i="18" s="1"/>
  <c r="D21" i="18" s="1"/>
  <c r="P5" i="18"/>
  <c r="C17" i="18" s="1"/>
  <c r="C21" i="18" s="1"/>
  <c r="AC16" i="17"/>
  <c r="AB16" i="17"/>
  <c r="AA16" i="17"/>
  <c r="AC15" i="17"/>
  <c r="AB15" i="17"/>
  <c r="AA15" i="17"/>
  <c r="AC14" i="17"/>
  <c r="AB14" i="17"/>
  <c r="AA14" i="17"/>
  <c r="AC13" i="17"/>
  <c r="AB13" i="17"/>
  <c r="AA13" i="17"/>
  <c r="AC12" i="17"/>
  <c r="AB12" i="17"/>
  <c r="AA12" i="17"/>
  <c r="F12" i="17"/>
  <c r="AC11" i="17"/>
  <c r="AB11" i="17"/>
  <c r="AA11" i="17"/>
  <c r="AC10" i="17"/>
  <c r="AB10" i="17"/>
  <c r="AA10" i="17"/>
  <c r="F70" i="16" l="1"/>
  <c r="E70" i="16"/>
  <c r="E69" i="16"/>
  <c r="F69" i="16" s="1"/>
  <c r="O68" i="16"/>
  <c r="O73" i="16" s="1"/>
  <c r="E68" i="16"/>
  <c r="F68" i="16" s="1"/>
  <c r="O67" i="16"/>
  <c r="E67" i="16"/>
  <c r="F67" i="16" s="1"/>
  <c r="O66" i="16"/>
  <c r="E66" i="16"/>
  <c r="F66" i="16" s="1"/>
  <c r="O65" i="16"/>
  <c r="F65" i="16"/>
  <c r="E65" i="16"/>
  <c r="AC56" i="16"/>
  <c r="AB56" i="16"/>
  <c r="AA56" i="16"/>
  <c r="AC55" i="16"/>
  <c r="AB55" i="16"/>
  <c r="AA55" i="16"/>
  <c r="AC54" i="16"/>
  <c r="AB54" i="16"/>
  <c r="AA54" i="16"/>
  <c r="AC53" i="16"/>
  <c r="AB53" i="16"/>
  <c r="AA53" i="16"/>
  <c r="AC52" i="16"/>
  <c r="AB52" i="16"/>
  <c r="AA52" i="16"/>
  <c r="AC51" i="16"/>
  <c r="AB51" i="16"/>
  <c r="AA51" i="16"/>
  <c r="AC50" i="16"/>
  <c r="AB50" i="16"/>
  <c r="AA5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F43" i="16"/>
  <c r="AC42" i="16"/>
  <c r="AB42" i="16"/>
  <c r="AA42" i="16"/>
  <c r="AC41" i="16"/>
  <c r="AB41" i="16"/>
  <c r="AA41" i="16"/>
  <c r="P40" i="15"/>
  <c r="P33" i="15"/>
  <c r="E18" i="15" s="1"/>
  <c r="E22" i="15" s="1"/>
  <c r="P26" i="15"/>
  <c r="E17" i="15" s="1"/>
  <c r="E21" i="15" s="1"/>
  <c r="P19" i="15"/>
  <c r="D18" i="15" s="1"/>
  <c r="D22" i="15" s="1"/>
  <c r="E19" i="15"/>
  <c r="E23" i="15" s="1"/>
  <c r="P12" i="15"/>
  <c r="D17" i="15" s="1"/>
  <c r="D21" i="15" s="1"/>
  <c r="P5" i="15"/>
  <c r="C17" i="15" s="1"/>
  <c r="C21" i="15" s="1"/>
  <c r="D17" i="13"/>
  <c r="D21" i="13" s="1"/>
  <c r="E17" i="13"/>
  <c r="D18" i="13"/>
  <c r="E18" i="13"/>
  <c r="E19" i="13"/>
  <c r="E70" i="14"/>
  <c r="F70" i="14" s="1"/>
  <c r="F69" i="14"/>
  <c r="E69" i="14"/>
  <c r="E68" i="14"/>
  <c r="F68" i="14" s="1"/>
  <c r="O67" i="14"/>
  <c r="E67" i="14"/>
  <c r="F67" i="14" s="1"/>
  <c r="O66" i="14"/>
  <c r="E66" i="14"/>
  <c r="F66" i="14" s="1"/>
  <c r="O65" i="14"/>
  <c r="O68" i="14" s="1"/>
  <c r="O73" i="14" s="1"/>
  <c r="E65" i="14"/>
  <c r="F65" i="14" s="1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F43" i="14"/>
  <c r="AC42" i="14"/>
  <c r="AB42" i="14"/>
  <c r="AA42" i="14"/>
  <c r="AC41" i="14"/>
  <c r="AB41" i="14"/>
  <c r="AA41" i="14"/>
  <c r="AC21" i="14"/>
  <c r="AB21" i="14"/>
  <c r="AA21" i="14"/>
  <c r="AC20" i="14"/>
  <c r="AB20" i="14"/>
  <c r="AA20" i="14"/>
  <c r="AC19" i="14"/>
  <c r="AB19" i="14"/>
  <c r="AA19" i="14"/>
  <c r="AC18" i="14"/>
  <c r="AB18" i="14"/>
  <c r="AA18" i="14"/>
  <c r="AC17" i="14"/>
  <c r="AB17" i="14"/>
  <c r="AA17" i="14"/>
  <c r="AC16" i="14"/>
  <c r="AB16" i="14"/>
  <c r="AA16" i="14"/>
  <c r="AC15" i="14"/>
  <c r="AB15" i="14"/>
  <c r="AA15" i="14"/>
  <c r="AC14" i="14"/>
  <c r="AB14" i="14"/>
  <c r="AA14" i="14"/>
  <c r="AC13" i="14"/>
  <c r="AB13" i="14"/>
  <c r="AA13" i="14"/>
  <c r="AC12" i="14"/>
  <c r="AB12" i="14"/>
  <c r="AA12" i="14"/>
  <c r="F12" i="14"/>
  <c r="AC11" i="14"/>
  <c r="AB11" i="14"/>
  <c r="AA11" i="14"/>
  <c r="AC10" i="14"/>
  <c r="AB10" i="14"/>
  <c r="AA10" i="14"/>
  <c r="P33" i="13"/>
  <c r="D22" i="13"/>
  <c r="E21" i="13"/>
  <c r="P40" i="13"/>
  <c r="P26" i="13"/>
  <c r="P19" i="13"/>
  <c r="P12" i="13"/>
  <c r="P5" i="13"/>
  <c r="C17" i="13" s="1"/>
  <c r="C21" i="13" s="1"/>
  <c r="E23" i="13" l="1"/>
  <c r="E22" i="13"/>
  <c r="O73" i="9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<sst xmlns="http://schemas.openxmlformats.org/spreadsheetml/2006/main" count="1691" uniqueCount="211">
  <si>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</si>
  <si>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</si>
  <si>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</si>
  <si>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</si>
  <si>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</si>
  <si>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</si>
  <si>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</si>
  <si>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</si>
  <si>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</si>
  <si>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</si>
  <si>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</si>
  <si>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</si>
  <si>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</si>
  <si>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</si>
  <si>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</si>
  <si>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</si>
  <si>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</si>
  <si>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</si>
  <si>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</si>
  <si>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</si>
  <si>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</si>
  <si>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</si>
  <si>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</si>
  <si>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</si>
  <si>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</si>
  <si>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</si>
  <si>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</si>
  <si>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</si>
  <si>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</si>
  <si>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</si>
  <si>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</si>
  <si>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</si>
  <si>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</si>
  <si>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</si>
  <si>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</si>
  <si>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</si>
  <si>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</si>
  <si>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</si>
  <si>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</si>
  <si>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</si>
  <si>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</si>
  <si>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</si>
  <si>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</si>
  <si>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</si>
  <si>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</si>
  <si>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</si>
  <si>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</si>
  <si>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</si>
  <si>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</si>
  <si>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</si>
  <si>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</si>
  <si>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</si>
  <si>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</si>
  <si>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</si>
  <si>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</si>
  <si>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</si>
  <si>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</si>
  <si>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</si>
  <si>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</si>
  <si>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</si>
  <si>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</si>
  <si>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</si>
  <si>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</si>
  <si>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</si>
  <si>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</si>
  <si>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</si>
  <si>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</si>
  <si>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</si>
  <si>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</si>
  <si>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</si>
  <si>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</si>
  <si>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</si>
  <si>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</si>
  <si>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</si>
  <si>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</si>
  <si>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</si>
  <si>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</si>
  <si>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</si>
  <si>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</si>
  <si>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</si>
  <si>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</si>
  <si>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</si>
  <si>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</si>
  <si>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</si>
  <si>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</si>
  <si>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</si>
  <si>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</si>
  <si>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</si>
  <si>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</si>
  <si>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</si>
  <si>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</si>
  <si>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</si>
  <si>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</si>
  <si>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</si>
  <si>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</si>
  <si>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</si>
  <si>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</si>
  <si>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</si>
  <si>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</si>
  <si>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</si>
  <si>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</si>
  <si>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</si>
  <si>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</si>
  <si>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</si>
  <si>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</si>
  <si>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</si>
  <si>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</si>
  <si>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</si>
  <si>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</si>
  <si>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</si>
  <si>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</si>
  <si>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</si>
  <si>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</si>
  <si>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</si>
  <si>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</si>
  <si>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</si>
  <si>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</si>
  <si>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</si>
  <si>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</si>
  <si>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</si>
  <si>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</si>
  <si>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</si>
  <si>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</si>
  <si>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</si>
  <si>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</si>
  <si>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</si>
  <si>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</si>
  <si>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</si>
  <si>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</si>
  <si>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</si>
  <si>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</si>
  <si>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</si>
  <si>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</si>
  <si>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</si>
  <si>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</si>
  <si>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</si>
  <si>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</si>
  <si>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</si>
  <si>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</si>
  <si>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</si>
  <si>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</si>
  <si>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</si>
  <si>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</si>
  <si>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</si>
  <si>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</si>
  <si>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</si>
  <si>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</si>
  <si>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</si>
  <si>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</si>
  <si>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</si>
  <si>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</si>
  <si>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</si>
  <si>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</si>
  <si>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</si>
  <si>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</si>
  <si>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</si>
  <si>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</si>
  <si>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</si>
  <si>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</si>
  <si>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</si>
  <si>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</si>
  <si>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</si>
  <si>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</si>
  <si>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</si>
  <si>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</si>
  <si>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</si>
  <si>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</si>
  <si>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</si>
  <si>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</si>
  <si>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</si>
  <si>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</si>
  <si>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</si>
  <si>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</si>
  <si>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</si>
  <si>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</si>
  <si>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</si>
  <si>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</si>
  <si>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</si>
  <si>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</si>
  <si>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</si>
  <si>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</si>
  <si>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</si>
  <si>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</si>
  <si>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</si>
  <si>
    <t>LatticeMatrix</t>
  </si>
  <si>
    <t>Lattice Matrix</t>
  </si>
  <si>
    <t>ax+</t>
  </si>
  <si>
    <t>ax-</t>
  </si>
  <si>
    <t>bx+</t>
  </si>
  <si>
    <t>bx-</t>
  </si>
  <si>
    <t>by+</t>
  </si>
  <si>
    <t>by-</t>
  </si>
  <si>
    <t>cx+</t>
  </si>
  <si>
    <t>cx-</t>
  </si>
  <si>
    <t>cy+</t>
  </si>
  <si>
    <t>cy-</t>
  </si>
  <si>
    <t>cz+</t>
  </si>
  <si>
    <t>cz-</t>
  </si>
  <si>
    <t>Lattice Derivative Numerical</t>
  </si>
  <si>
    <t>Lattice Derivative Analytical</t>
  </si>
  <si>
    <t>Lattice Param</t>
  </si>
  <si>
    <t>Lattice Angles</t>
  </si>
  <si>
    <t>Lattice Derivative</t>
  </si>
  <si>
    <t>Cell Energy</t>
  </si>
  <si>
    <t xml:space="preserve"> Strain Derivatives</t>
  </si>
  <si>
    <t>Pb</t>
  </si>
  <si>
    <t xml:space="preserve">Geometric Derivatives </t>
  </si>
  <si>
    <t>Internal Geometric Derivatives</t>
  </si>
  <si>
    <t>Species</t>
  </si>
  <si>
    <t>lone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</si>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</sst>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6" formatCode="0.000000000%"/>
    <numFmt numFmtId="181" formatCode="0.000%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75" fontId="0" fillId="0" borderId="0" xfId="0" applyNumberFormat="1" applyFont="1" applyFill="1"/>
    <xf numFmtId="0" fontId="4" fillId="0" borderId="0" xfId="0" applyFont="1"/>
    <xf numFmtId="0" fontId="0" fillId="2" borderId="0" xfId="0" applyFont="1" applyFill="1"/>
    <xf numFmtId="167" fontId="1" fillId="0" borderId="0" xfId="0" applyNumberFormat="1" applyFont="1"/>
    <xf numFmtId="167" fontId="5" fillId="0" borderId="0" xfId="0" applyNumberFormat="1" applyFon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6" fontId="6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/>
    <xf numFmtId="174" fontId="5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4" fontId="0" fillId="0" borderId="0" xfId="0" applyNumberForma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 x14ac:dyDescent="0.2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 x14ac:dyDescent="0.2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 x14ac:dyDescent="0.2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 x14ac:dyDescent="0.2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 x14ac:dyDescent="0.2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 x14ac:dyDescent="0.2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 x14ac:dyDescent="0.2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 x14ac:dyDescent="0.2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 x14ac:dyDescent="0.2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 x14ac:dyDescent="0.2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 x14ac:dyDescent="0.2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 x14ac:dyDescent="0.2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 x14ac:dyDescent="0.2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 x14ac:dyDescent="0.2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 x14ac:dyDescent="0.2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 x14ac:dyDescent="0.2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 x14ac:dyDescent="0.2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 x14ac:dyDescent="0.2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 x14ac:dyDescent="0.2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 x14ac:dyDescent="0.2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 x14ac:dyDescent="0.2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 x14ac:dyDescent="0.2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 x14ac:dyDescent="0.2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 x14ac:dyDescent="0.2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 x14ac:dyDescent="0.2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 x14ac:dyDescent="0.2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 x14ac:dyDescent="0.2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 x14ac:dyDescent="0.2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 x14ac:dyDescent="0.2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 x14ac:dyDescent="0.2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 x14ac:dyDescent="0.2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 x14ac:dyDescent="0.2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 x14ac:dyDescent="0.2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 x14ac:dyDescent="0.2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 x14ac:dyDescent="0.2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 x14ac:dyDescent="0.2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 x14ac:dyDescent="0.2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 x14ac:dyDescent="0.2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 x14ac:dyDescent="0.2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 x14ac:dyDescent="0.2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 x14ac:dyDescent="0.2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 x14ac:dyDescent="0.2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 x14ac:dyDescent="0.2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6148-B2B9-E54C-AB63-37A396A67884}">
  <dimension ref="C3:AC73"/>
  <sheetViews>
    <sheetView topLeftCell="A34" zoomScale="130" zoomScaleNormal="130" workbookViewId="0">
      <selection activeCell="F58" sqref="F58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</v>
      </c>
      <c r="E37" s="19">
        <v>4.299213</v>
      </c>
      <c r="F37" s="19">
        <v>3.1997110000000002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90.989622999999995</v>
      </c>
      <c r="E38" s="19">
        <v>54.016441999999998</v>
      </c>
      <c r="F38" s="19">
        <v>59.993941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-51.442462579999997</v>
      </c>
      <c r="E41" s="7">
        <v>-171.30534759564401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-4.3851259999999996</v>
      </c>
      <c r="R41" s="19">
        <v>13.621562000000001</v>
      </c>
      <c r="S41" s="19">
        <v>-32.913127000000003</v>
      </c>
      <c r="T41" s="19"/>
      <c r="U41" s="19" t="s">
        <v>131</v>
      </c>
      <c r="V41" s="19" t="s">
        <v>163</v>
      </c>
      <c r="W41" s="19">
        <v>-4.3850819999999997</v>
      </c>
      <c r="X41" s="19">
        <v>13.621468</v>
      </c>
      <c r="Y41" s="19">
        <v>-32.912864999999996</v>
      </c>
      <c r="AA41" s="16">
        <f t="shared" ref="AA41:AC56" si="1">(Q41-W41)/Q41</f>
        <v>1.0033919207779431E-5</v>
      </c>
      <c r="AB41" s="16">
        <f t="shared" si="1"/>
        <v>6.9008238556418586E-6</v>
      </c>
      <c r="AC41" s="16">
        <f t="shared" si="1"/>
        <v>7.9603496807344907E-6</v>
      </c>
    </row>
    <row r="42" spans="3:29" x14ac:dyDescent="0.2">
      <c r="C42" t="s">
        <v>139</v>
      </c>
      <c r="D42" s="7">
        <v>-225.12178098000001</v>
      </c>
      <c r="E42" s="7">
        <v>-105.256733056654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42.127279000000001</v>
      </c>
      <c r="R42" s="19">
        <v>39.682597999999999</v>
      </c>
      <c r="S42" s="19">
        <v>0.36264999999999997</v>
      </c>
      <c r="T42" s="19"/>
      <c r="U42" s="19" t="s">
        <v>131</v>
      </c>
      <c r="V42" s="19" t="s">
        <v>163</v>
      </c>
      <c r="W42" s="19">
        <v>42.126942</v>
      </c>
      <c r="X42" s="19">
        <v>39.682279999999999</v>
      </c>
      <c r="Y42" s="19">
        <v>0.36264800000000003</v>
      </c>
      <c r="AA42" s="16">
        <f t="shared" si="1"/>
        <v>7.9995672163352405E-6</v>
      </c>
      <c r="AB42" s="16">
        <f t="shared" si="1"/>
        <v>8.0135882232317668E-6</v>
      </c>
      <c r="AC42" s="16">
        <f t="shared" si="1"/>
        <v>5.5149593270274067E-6</v>
      </c>
    </row>
    <row r="43" spans="3:29" x14ac:dyDescent="0.2">
      <c r="C43" t="s">
        <v>140</v>
      </c>
      <c r="D43" s="7">
        <v>-276.56424356000002</v>
      </c>
      <c r="E43" s="7">
        <v>-276.56208065229799</v>
      </c>
      <c r="F43" s="44">
        <f>(D43-E43)/D43</f>
        <v>7.8206339119904229E-6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-37.548006000000001</v>
      </c>
      <c r="R43" s="19">
        <v>-25.871352999999999</v>
      </c>
      <c r="S43" s="19">
        <v>-15.163667999999999</v>
      </c>
      <c r="T43" s="19"/>
      <c r="U43" s="19" t="s">
        <v>131</v>
      </c>
      <c r="V43" s="19" t="s">
        <v>163</v>
      </c>
      <c r="W43" s="19">
        <v>-37.547719000000001</v>
      </c>
      <c r="X43" s="19">
        <v>-25.871155999999999</v>
      </c>
      <c r="Y43" s="19">
        <v>-15.163554</v>
      </c>
      <c r="AA43" s="16">
        <f t="shared" si="1"/>
        <v>7.6435483684579211E-6</v>
      </c>
      <c r="AB43" s="16">
        <f t="shared" si="1"/>
        <v>7.6145998239830264E-6</v>
      </c>
      <c r="AC43" s="16">
        <f t="shared" si="1"/>
        <v>7.5179699265341002E-6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159.97370100000001</v>
      </c>
      <c r="R44" s="19">
        <v>0.27545199999999997</v>
      </c>
      <c r="S44" s="19">
        <v>584.97688200000005</v>
      </c>
      <c r="T44" s="19"/>
      <c r="U44" s="19" t="s">
        <v>131</v>
      </c>
      <c r="V44" s="19" t="s">
        <v>163</v>
      </c>
      <c r="W44" s="19">
        <v>159.972388</v>
      </c>
      <c r="X44" s="19">
        <v>0.27540900000000001</v>
      </c>
      <c r="Y44" s="19">
        <v>584.97230100000002</v>
      </c>
      <c r="AA44" s="16">
        <f t="shared" si="1"/>
        <v>8.2075990728646927E-6</v>
      </c>
      <c r="AB44" s="16">
        <f t="shared" si="1"/>
        <v>1.5610705313433827E-4</v>
      </c>
      <c r="AC44" s="16">
        <f t="shared" si="1"/>
        <v>7.8310786989871922E-6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-0.35025699999999999</v>
      </c>
      <c r="R45" s="19">
        <v>11.976184999999999</v>
      </c>
      <c r="S45" s="19">
        <v>-8.548807</v>
      </c>
      <c r="T45" s="19"/>
      <c r="U45" s="19" t="s">
        <v>162</v>
      </c>
      <c r="V45" s="19" t="s">
        <v>163</v>
      </c>
      <c r="W45" s="19">
        <v>-0.35025000000000001</v>
      </c>
      <c r="X45" s="19">
        <v>11.976096</v>
      </c>
      <c r="Y45" s="19">
        <v>-8.5487389999999994</v>
      </c>
      <c r="AA45" s="16">
        <f t="shared" si="1"/>
        <v>1.9985325061252867E-5</v>
      </c>
      <c r="AB45" s="16">
        <f t="shared" si="1"/>
        <v>7.4314149288039195E-6</v>
      </c>
      <c r="AC45" s="16">
        <f t="shared" si="1"/>
        <v>7.9543262586958769E-6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-19.722740999999999</v>
      </c>
      <c r="R46" s="19">
        <v>-31.125858000000001</v>
      </c>
      <c r="S46" s="19">
        <v>-11.557019</v>
      </c>
      <c r="T46" s="19"/>
      <c r="U46" s="19" t="s">
        <v>162</v>
      </c>
      <c r="V46" s="19" t="s">
        <v>163</v>
      </c>
      <c r="W46" s="19">
        <v>-19.722581000000002</v>
      </c>
      <c r="X46" s="19">
        <v>-31.125608</v>
      </c>
      <c r="Y46" s="19">
        <v>-11.556925</v>
      </c>
      <c r="AA46" s="16">
        <f t="shared" si="1"/>
        <v>8.1124626641649596E-6</v>
      </c>
      <c r="AB46" s="16">
        <f t="shared" si="1"/>
        <v>8.0319071044143978E-6</v>
      </c>
      <c r="AC46" s="16">
        <f t="shared" si="1"/>
        <v>8.1335853130209987E-6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-57.330945</v>
      </c>
      <c r="R47" s="19">
        <v>-176.93370300000001</v>
      </c>
      <c r="S47" s="19">
        <v>334.32381099999998</v>
      </c>
      <c r="T47" s="19"/>
      <c r="U47" s="19" t="s">
        <v>162</v>
      </c>
      <c r="V47" s="19" t="s">
        <v>163</v>
      </c>
      <c r="W47" s="19">
        <v>-57.330576999999998</v>
      </c>
      <c r="X47" s="19">
        <v>-176.93236200000001</v>
      </c>
      <c r="Y47" s="19">
        <v>334.32115599999997</v>
      </c>
      <c r="AA47" s="16">
        <f t="shared" si="1"/>
        <v>6.4188720419958246E-6</v>
      </c>
      <c r="AB47" s="16">
        <f t="shared" si="1"/>
        <v>7.579110012728801E-6</v>
      </c>
      <c r="AC47" s="16">
        <f t="shared" si="1"/>
        <v>7.9414026541001976E-6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9.3541570000000007</v>
      </c>
      <c r="R48" s="19">
        <v>2.8929459999999998</v>
      </c>
      <c r="S48" s="19">
        <v>-2.885561</v>
      </c>
      <c r="T48" s="19"/>
      <c r="U48" s="19" t="s">
        <v>162</v>
      </c>
      <c r="V48" s="19" t="s">
        <v>163</v>
      </c>
      <c r="W48" s="19">
        <v>9.3540829999999993</v>
      </c>
      <c r="X48" s="19">
        <v>2.8929260000000001</v>
      </c>
      <c r="Y48" s="19">
        <v>-2.8855390000000001</v>
      </c>
      <c r="AA48" s="16">
        <f t="shared" si="1"/>
        <v>7.9109213156740666E-6</v>
      </c>
      <c r="AB48" s="16">
        <f t="shared" si="1"/>
        <v>6.9133678954556833E-6</v>
      </c>
      <c r="AC48" s="16">
        <f t="shared" si="1"/>
        <v>7.6241673629379143E-6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8.5306759999999997</v>
      </c>
      <c r="R49" s="19">
        <v>5.3875640000000002</v>
      </c>
      <c r="S49" s="19">
        <v>4.464899</v>
      </c>
      <c r="T49" s="19"/>
      <c r="U49" s="19" t="s">
        <v>131</v>
      </c>
      <c r="V49" s="19" t="s">
        <v>164</v>
      </c>
      <c r="W49" s="19">
        <v>8.5306080000000009</v>
      </c>
      <c r="X49" s="19">
        <v>5.3875200000000003</v>
      </c>
      <c r="Y49" s="19">
        <v>4.4648630000000002</v>
      </c>
      <c r="AA49" s="16">
        <f t="shared" si="1"/>
        <v>7.9712322914206047E-6</v>
      </c>
      <c r="AB49" s="16">
        <f t="shared" si="1"/>
        <v>8.1669563461209891E-6</v>
      </c>
      <c r="AC49" s="16">
        <f t="shared" si="1"/>
        <v>8.0628923520337048E-6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4.7066299999999996</v>
      </c>
      <c r="R50" s="19">
        <v>4.2750300000000001</v>
      </c>
      <c r="S50" s="19">
        <v>0.25242100000000001</v>
      </c>
      <c r="T50" s="19"/>
      <c r="U50" s="19" t="s">
        <v>131</v>
      </c>
      <c r="V50" s="19" t="s">
        <v>164</v>
      </c>
      <c r="W50" s="19">
        <v>4.7065919999999997</v>
      </c>
      <c r="X50" s="19">
        <v>4.2749959999999998</v>
      </c>
      <c r="Y50" s="19">
        <v>0.252419</v>
      </c>
      <c r="AA50" s="16">
        <f t="shared" si="1"/>
        <v>8.0737172881621233E-6</v>
      </c>
      <c r="AB50" s="16">
        <f t="shared" si="1"/>
        <v>7.9531605626888142E-6</v>
      </c>
      <c r="AC50" s="16">
        <f t="shared" si="1"/>
        <v>7.9232710432254057E-6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-4.1720009999999998</v>
      </c>
      <c r="R51" s="19">
        <v>-2.8745949999999998</v>
      </c>
      <c r="S51" s="19">
        <v>-1.684852</v>
      </c>
      <c r="T51" s="19"/>
      <c r="U51" s="19" t="s">
        <v>131</v>
      </c>
      <c r="V51" s="19" t="s">
        <v>164</v>
      </c>
      <c r="W51" s="19">
        <v>-4.1719689999999998</v>
      </c>
      <c r="X51" s="19">
        <v>-2.8745729999999998</v>
      </c>
      <c r="Y51" s="19">
        <v>-1.684839</v>
      </c>
      <c r="AA51" s="16">
        <f t="shared" si="1"/>
        <v>7.6701803283441212E-6</v>
      </c>
      <c r="AB51" s="16">
        <f t="shared" si="1"/>
        <v>7.6532520233168473E-6</v>
      </c>
      <c r="AC51" s="16">
        <f t="shared" si="1"/>
        <v>7.7158112404180048E-6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17.774856</v>
      </c>
      <c r="R52" s="19">
        <v>3.0606000000000001E-2</v>
      </c>
      <c r="S52" s="19">
        <v>64.997431000000006</v>
      </c>
      <c r="T52" s="19"/>
      <c r="U52" s="19" t="s">
        <v>131</v>
      </c>
      <c r="V52" s="19" t="s">
        <v>164</v>
      </c>
      <c r="W52" s="19">
        <v>17.774709999999999</v>
      </c>
      <c r="X52" s="19">
        <v>3.0601E-2</v>
      </c>
      <c r="Y52" s="19">
        <v>64.996921999999998</v>
      </c>
      <c r="AA52" s="16">
        <f t="shared" si="1"/>
        <v>8.2138499462874785E-6</v>
      </c>
      <c r="AB52" s="16">
        <f t="shared" si="1"/>
        <v>1.6336666013205028E-4</v>
      </c>
      <c r="AC52" s="16">
        <f t="shared" si="1"/>
        <v>7.8310787392210353E-6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1.05077</v>
      </c>
      <c r="R53">
        <v>-35.928555000000003</v>
      </c>
      <c r="S53">
        <v>25.646419999999999</v>
      </c>
      <c r="U53" t="s">
        <v>162</v>
      </c>
      <c r="V53" t="s">
        <v>164</v>
      </c>
      <c r="W53">
        <v>1.0507500000000001</v>
      </c>
      <c r="X53">
        <v>-35.928288000000002</v>
      </c>
      <c r="Y53">
        <v>25.646217</v>
      </c>
      <c r="AA53" s="16">
        <f t="shared" si="1"/>
        <v>1.9033661029444102E-5</v>
      </c>
      <c r="AB53" s="16">
        <f t="shared" si="1"/>
        <v>7.4314149289028012E-6</v>
      </c>
      <c r="AC53" s="16">
        <f t="shared" si="1"/>
        <v>7.915334771834238E-6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49.196362000000001</v>
      </c>
      <c r="R54">
        <v>90.944946999999999</v>
      </c>
      <c r="S54">
        <v>25.295646000000001</v>
      </c>
      <c r="U54" t="s">
        <v>162</v>
      </c>
      <c r="V54" t="s">
        <v>164</v>
      </c>
      <c r="W54">
        <v>49.195963999999996</v>
      </c>
      <c r="X54">
        <v>90.944218000000006</v>
      </c>
      <c r="Y54">
        <v>25.295437</v>
      </c>
      <c r="AA54" s="16">
        <f t="shared" si="1"/>
        <v>8.090029096137582E-6</v>
      </c>
      <c r="AB54" s="16">
        <f t="shared" si="1"/>
        <v>8.0158384169782646E-6</v>
      </c>
      <c r="AC54" s="16">
        <f t="shared" si="1"/>
        <v>8.2622914631901493E-6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-141.14288400000001</v>
      </c>
      <c r="R55">
        <v>112.326013</v>
      </c>
      <c r="S55">
        <v>-976.22380899999996</v>
      </c>
      <c r="U55" t="s">
        <v>162</v>
      </c>
      <c r="V55" t="s">
        <v>164</v>
      </c>
      <c r="W55">
        <v>-141.14160999999999</v>
      </c>
      <c r="X55">
        <v>112.32525099999999</v>
      </c>
      <c r="Y55">
        <v>-976.21612100000004</v>
      </c>
      <c r="AA55" s="16">
        <f t="shared" si="1"/>
        <v>9.0263140720826853E-6</v>
      </c>
      <c r="AB55" s="16">
        <f t="shared" si="1"/>
        <v>6.7838248652946591E-6</v>
      </c>
      <c r="AC55" s="16">
        <f t="shared" si="1"/>
        <v>7.8752432885156439E-6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-28.062470999999999</v>
      </c>
      <c r="R56">
        <v>-8.6788380000000007</v>
      </c>
      <c r="S56">
        <v>8.6566829999999992</v>
      </c>
      <c r="U56" t="s">
        <v>162</v>
      </c>
      <c r="V56" t="s">
        <v>164</v>
      </c>
      <c r="W56">
        <v>-28.062249999999999</v>
      </c>
      <c r="X56">
        <v>-8.6787779999999994</v>
      </c>
      <c r="Y56">
        <v>8.6566179999999999</v>
      </c>
      <c r="AA56" s="16">
        <f t="shared" si="1"/>
        <v>7.875286534810305E-6</v>
      </c>
      <c r="AB56" s="16">
        <f t="shared" si="1"/>
        <v>6.9133678957115279E-6</v>
      </c>
      <c r="AC56" s="16">
        <f t="shared" si="1"/>
        <v>7.508649675553051E-6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53.57311</v>
      </c>
      <c r="E65" s="7">
        <f>H65</f>
        <v>53.572671999999997</v>
      </c>
      <c r="F65" s="44">
        <f>(D65-E65)/D65</f>
        <v>8.1757433907160321E-6</v>
      </c>
      <c r="H65">
        <v>53.572671999999997</v>
      </c>
      <c r="I65">
        <v>-20.613994999999999</v>
      </c>
      <c r="J65">
        <v>96.194164999999998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37.711478999999997</v>
      </c>
      <c r="E66" s="7">
        <f>I66</f>
        <v>37.711193999999999</v>
      </c>
      <c r="F66" s="44">
        <f t="shared" ref="F66:F70" si="2">(D66-E66)/D66</f>
        <v>7.5573806054674323E-6</v>
      </c>
      <c r="H66">
        <v>-20.613994999999999</v>
      </c>
      <c r="I66">
        <v>37.711193999999999</v>
      </c>
      <c r="J66">
        <v>1.5207139999999999</v>
      </c>
      <c r="N66">
        <v>1.6872549999999999</v>
      </c>
      <c r="O66">
        <f t="shared" ref="O66:O67" si="3">N66*N66</f>
        <v>2.8468294350249996</v>
      </c>
    </row>
    <row r="67" spans="3:15" x14ac:dyDescent="0.2">
      <c r="C67" t="s">
        <v>29</v>
      </c>
      <c r="D67" s="7">
        <v>185.27965399999999</v>
      </c>
      <c r="E67" s="7">
        <f>J67</f>
        <v>185.27821399999999</v>
      </c>
      <c r="F67" s="44">
        <f t="shared" si="2"/>
        <v>7.7720352392407224E-6</v>
      </c>
      <c r="H67">
        <v>96.194164999999998</v>
      </c>
      <c r="I67">
        <v>1.5207139999999999</v>
      </c>
      <c r="J67">
        <v>185.27821399999999</v>
      </c>
      <c r="N67">
        <v>0</v>
      </c>
      <c r="O67">
        <f t="shared" si="3"/>
        <v>0</v>
      </c>
    </row>
    <row r="68" spans="3:15" x14ac:dyDescent="0.2">
      <c r="C68" t="s">
        <v>30</v>
      </c>
      <c r="D68" s="7">
        <v>1.5207390000000001</v>
      </c>
      <c r="E68" s="7">
        <f>J66</f>
        <v>1.5207139999999999</v>
      </c>
      <c r="F68" s="44">
        <f t="shared" si="2"/>
        <v>1.6439375856188193E-5</v>
      </c>
      <c r="O68">
        <f>SQRT(SUM(O65:O67))</f>
        <v>1.8864086612950546</v>
      </c>
    </row>
    <row r="69" spans="3:15" x14ac:dyDescent="0.2">
      <c r="C69" t="s">
        <v>31</v>
      </c>
      <c r="D69" s="7">
        <v>96.194942999999995</v>
      </c>
      <c r="E69" s="7">
        <f>J65</f>
        <v>96.194164999999998</v>
      </c>
      <c r="F69" s="44">
        <f t="shared" si="2"/>
        <v>8.087743240274458E-6</v>
      </c>
    </row>
    <row r="70" spans="3:15" x14ac:dyDescent="0.2">
      <c r="C70" t="s">
        <v>32</v>
      </c>
      <c r="D70" s="7">
        <v>-20.614146999999999</v>
      </c>
      <c r="E70" s="7">
        <f>I65</f>
        <v>-20.613994999999999</v>
      </c>
      <c r="F70" s="44">
        <f t="shared" si="2"/>
        <v>7.3735769905943704E-6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E3C-50C2-D34D-B7FF-8835CD417F1B}">
  <dimension ref="B1:AC70"/>
  <sheetViews>
    <sheetView zoomScale="140" zoomScaleNormal="140" workbookViewId="0">
      <selection activeCell="F20" sqref="F20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6">
        <v>4.3</v>
      </c>
      <c r="D5" s="6">
        <v>2.15</v>
      </c>
      <c r="E5" s="6">
        <v>1.88</v>
      </c>
      <c r="G5" t="s">
        <v>36</v>
      </c>
      <c r="H5" s="19">
        <v>4.3005000000000004</v>
      </c>
      <c r="I5" s="19">
        <v>2.15</v>
      </c>
      <c r="J5" s="19">
        <v>1.88</v>
      </c>
      <c r="K5" t="s">
        <v>36</v>
      </c>
      <c r="L5" s="19">
        <v>4.2995000000000001</v>
      </c>
      <c r="M5" s="19">
        <v>2.15</v>
      </c>
      <c r="N5" s="19">
        <v>1.88</v>
      </c>
      <c r="O5" s="19"/>
      <c r="P5" s="19">
        <f>(H9-L9)/(H5-L5)</f>
        <v>-9.3049999999803585</v>
      </c>
      <c r="Q5" s="19"/>
    </row>
    <row r="6" spans="2:29" x14ac:dyDescent="0.2">
      <c r="B6" t="s">
        <v>37</v>
      </c>
      <c r="C6" s="6">
        <v>0</v>
      </c>
      <c r="D6" s="6">
        <v>3.7229999999999999</v>
      </c>
      <c r="E6" s="6">
        <v>-1.1499999999999999</v>
      </c>
      <c r="G6" t="s">
        <v>37</v>
      </c>
      <c r="H6" s="19">
        <v>0</v>
      </c>
      <c r="I6" s="19">
        <v>3.7229999999999999</v>
      </c>
      <c r="J6" s="19">
        <v>-1.1499999999999999</v>
      </c>
      <c r="K6" t="s">
        <v>37</v>
      </c>
      <c r="L6" s="19">
        <v>0</v>
      </c>
      <c r="M6" s="19">
        <v>3.7229999999999999</v>
      </c>
      <c r="N6" s="19">
        <v>-1.1499999999999999</v>
      </c>
      <c r="O6" s="19"/>
      <c r="P6" s="19"/>
      <c r="Q6" s="19"/>
    </row>
    <row r="7" spans="2:29" x14ac:dyDescent="0.2">
      <c r="B7" t="s">
        <v>38</v>
      </c>
      <c r="C7" s="6">
        <v>0</v>
      </c>
      <c r="D7" s="6">
        <v>0</v>
      </c>
      <c r="E7" s="6">
        <v>2.3199999999999998</v>
      </c>
      <c r="G7" t="s">
        <v>38</v>
      </c>
      <c r="H7" s="19">
        <v>0</v>
      </c>
      <c r="I7" s="19">
        <v>0</v>
      </c>
      <c r="J7" s="19">
        <v>2.3199999999999998</v>
      </c>
      <c r="K7" t="s">
        <v>38</v>
      </c>
      <c r="L7" s="19">
        <v>0</v>
      </c>
      <c r="M7" s="19">
        <v>0</v>
      </c>
      <c r="N7" s="19">
        <v>2.3199999999999998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-276.566732</v>
      </c>
      <c r="I9" s="19"/>
      <c r="J9" s="19"/>
      <c r="K9" s="19"/>
      <c r="L9" s="19">
        <v>-276.55742700000002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7">
        <v>-9.3055900000000005</v>
      </c>
      <c r="D11" s="48">
        <v>7.2717729999999996</v>
      </c>
      <c r="E11" s="49">
        <v>41.46557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6">
        <v>-10.246663</v>
      </c>
      <c r="D12" s="48">
        <v>10.331464</v>
      </c>
      <c r="E12" s="49">
        <v>0.65658799999999995</v>
      </c>
      <c r="G12" t="s">
        <v>36</v>
      </c>
      <c r="H12" s="19">
        <v>4.3</v>
      </c>
      <c r="I12" s="19">
        <v>2.1505000000000001</v>
      </c>
      <c r="J12" s="19">
        <v>1.88</v>
      </c>
      <c r="K12" t="s">
        <v>36</v>
      </c>
      <c r="L12" s="19">
        <v>4.3</v>
      </c>
      <c r="M12" s="19">
        <v>2.1495000000000002</v>
      </c>
      <c r="N12" s="19">
        <v>1.88</v>
      </c>
      <c r="O12" s="19"/>
      <c r="P12" s="19">
        <f>(H16-L16)/(I12-M12)</f>
        <v>7.2710000000037152</v>
      </c>
      <c r="Q12" s="19"/>
      <c r="AB12" s="16"/>
      <c r="AC12" s="16"/>
    </row>
    <row r="13" spans="2:29" x14ac:dyDescent="0.2">
      <c r="B13" t="s">
        <v>38</v>
      </c>
      <c r="C13" s="6">
        <v>-25.082708</v>
      </c>
      <c r="D13" s="6">
        <v>25.077231999999999</v>
      </c>
      <c r="E13" s="49">
        <v>79.860218000000003</v>
      </c>
      <c r="G13" t="s">
        <v>37</v>
      </c>
      <c r="H13" s="19">
        <v>0</v>
      </c>
      <c r="I13" s="19">
        <v>3.7229999999999999</v>
      </c>
      <c r="J13" s="19">
        <v>-1.1499999999999999</v>
      </c>
      <c r="K13" t="s">
        <v>37</v>
      </c>
      <c r="L13" s="19">
        <v>0</v>
      </c>
      <c r="M13" s="19">
        <v>3.7229999999999999</v>
      </c>
      <c r="N13" s="19">
        <v>-1.1499999999999999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2.3199999999999998</v>
      </c>
      <c r="K14" t="s">
        <v>38</v>
      </c>
      <c r="L14" s="19">
        <v>0</v>
      </c>
      <c r="M14" s="19">
        <v>0</v>
      </c>
      <c r="N14" s="19">
        <v>2.3199999999999998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-276.55844400000001</v>
      </c>
      <c r="I16" s="19"/>
      <c r="J16" s="19"/>
      <c r="K16" s="19"/>
      <c r="L16" s="19">
        <v>-276.56571500000001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-9.3049999999803585</v>
      </c>
      <c r="D17" s="52">
        <f>P12</f>
        <v>7.2710000000037152</v>
      </c>
      <c r="E17" s="53">
        <f>P26</f>
        <v>41.463000000016926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10.332000000006476</v>
      </c>
      <c r="E18" s="53">
        <f>P33</f>
        <v>0.65499999999466985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79.861000000002761</v>
      </c>
      <c r="G19" t="s">
        <v>36</v>
      </c>
      <c r="H19" s="19">
        <v>4.3</v>
      </c>
      <c r="I19" s="19">
        <v>2.15</v>
      </c>
      <c r="J19" s="19">
        <v>1.88</v>
      </c>
      <c r="K19" t="s">
        <v>36</v>
      </c>
      <c r="L19" s="19">
        <v>4.3</v>
      </c>
      <c r="M19" s="19">
        <v>2.15</v>
      </c>
      <c r="N19" s="19">
        <v>1.88</v>
      </c>
      <c r="O19" s="19"/>
      <c r="P19" s="19">
        <f>(H23-L23)/(I20-M20)</f>
        <v>10.332000000006476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3.7235</v>
      </c>
      <c r="J20" s="19">
        <v>-1.1499999999999999</v>
      </c>
      <c r="K20" t="s">
        <v>37</v>
      </c>
      <c r="L20" s="19">
        <v>0</v>
      </c>
      <c r="M20" s="19">
        <v>3.7225000000000001</v>
      </c>
      <c r="N20" s="19">
        <v>-1.1499999999999999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5">
        <f>(C17-C11)/C17</f>
        <v>-6.3406772664500763E-5</v>
      </c>
      <c r="D21" s="56">
        <f t="shared" ref="D21:E22" si="0">(D17-D11)/D17</f>
        <v>-1.0631274876688837E-4</v>
      </c>
      <c r="E21" s="57">
        <f t="shared" si="0"/>
        <v>-6.1982972362647462E-5</v>
      </c>
      <c r="G21" t="s">
        <v>38</v>
      </c>
      <c r="H21" s="19">
        <v>0</v>
      </c>
      <c r="I21" s="19">
        <v>0</v>
      </c>
      <c r="J21" s="19">
        <v>2.3199999999999998</v>
      </c>
      <c r="K21" t="s">
        <v>38</v>
      </c>
      <c r="L21" s="19">
        <v>0</v>
      </c>
      <c r="M21" s="19">
        <v>0</v>
      </c>
      <c r="N21" s="19">
        <v>2.3199999999999998</v>
      </c>
      <c r="O21" s="19"/>
      <c r="P21" s="19"/>
      <c r="Q21" s="19"/>
      <c r="AB21" s="16"/>
      <c r="AC21" s="16"/>
    </row>
    <row r="22" spans="2:29" x14ac:dyDescent="0.2">
      <c r="C22" s="8"/>
      <c r="D22" s="56">
        <f t="shared" si="0"/>
        <v>5.1877662260433482E-5</v>
      </c>
      <c r="E22" s="57">
        <f t="shared" ref="E22" si="1">(E18-E12)/E18</f>
        <v>-2.4244274890733225E-3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1"/>
      <c r="D23" s="21"/>
      <c r="E23" s="57">
        <f t="shared" ref="E23" si="2">(E19-E13)/E19</f>
        <v>9.7920136582039713E-6</v>
      </c>
      <c r="G23" s="19"/>
      <c r="H23" s="19">
        <v>-276.556915</v>
      </c>
      <c r="I23" s="19"/>
      <c r="J23" s="19"/>
      <c r="K23" s="19"/>
      <c r="L23" s="19">
        <v>-276.56724700000001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</v>
      </c>
      <c r="I26" s="19">
        <v>2.15</v>
      </c>
      <c r="J26" s="19">
        <v>1.8805000000000001</v>
      </c>
      <c r="K26" t="s">
        <v>36</v>
      </c>
      <c r="L26" s="19">
        <v>4.3</v>
      </c>
      <c r="M26" s="19">
        <v>2.15</v>
      </c>
      <c r="N26" s="19">
        <v>1.8794999999999999</v>
      </c>
      <c r="O26" s="19"/>
      <c r="P26" s="19">
        <f>(H30-L30)/(J26-N26)</f>
        <v>41.463000000016926</v>
      </c>
      <c r="Q26" s="19"/>
    </row>
    <row r="27" spans="2:29" x14ac:dyDescent="0.2">
      <c r="G27" t="s">
        <v>37</v>
      </c>
      <c r="H27" s="19">
        <v>0</v>
      </c>
      <c r="I27" s="19">
        <v>3.7229999999999999</v>
      </c>
      <c r="J27" s="19">
        <v>-1.1499999999999999</v>
      </c>
      <c r="K27" t="s">
        <v>37</v>
      </c>
      <c r="L27" s="19">
        <v>0</v>
      </c>
      <c r="M27" s="19">
        <v>3.7229999999999999</v>
      </c>
      <c r="N27" s="19">
        <v>-1.1499999999999999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2.3199999999999998</v>
      </c>
      <c r="K28" t="s">
        <v>38</v>
      </c>
      <c r="L28" s="19">
        <v>0</v>
      </c>
      <c r="M28" s="19">
        <v>0</v>
      </c>
      <c r="N28" s="19">
        <v>2.3199999999999998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-276.54134399999998</v>
      </c>
      <c r="I30" s="19"/>
      <c r="J30" s="19"/>
      <c r="K30" s="19"/>
      <c r="L30" s="19">
        <v>-276.582807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</v>
      </c>
      <c r="I33" s="19">
        <v>2.15</v>
      </c>
      <c r="J33" s="19">
        <v>1.88</v>
      </c>
      <c r="K33" t="s">
        <v>36</v>
      </c>
      <c r="L33" s="19">
        <v>4.3</v>
      </c>
      <c r="M33" s="19">
        <v>2.15</v>
      </c>
      <c r="N33" s="19">
        <v>1.88</v>
      </c>
      <c r="O33" s="19"/>
      <c r="P33" s="19">
        <f>(H37-L37)/(J34-N34)</f>
        <v>0.65499999999466985</v>
      </c>
    </row>
    <row r="34" spans="3:29" x14ac:dyDescent="0.2">
      <c r="G34" t="s">
        <v>37</v>
      </c>
      <c r="H34" s="19">
        <v>0</v>
      </c>
      <c r="I34" s="19">
        <v>3.7229999999999999</v>
      </c>
      <c r="J34" s="19">
        <v>-1.1495</v>
      </c>
      <c r="K34" t="s">
        <v>37</v>
      </c>
      <c r="L34" s="19">
        <v>0</v>
      </c>
      <c r="M34" s="19">
        <v>3.7229999999999999</v>
      </c>
      <c r="N34" s="19">
        <v>-1.1505000000000001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2.3199999999999998</v>
      </c>
      <c r="K35" t="s">
        <v>38</v>
      </c>
      <c r="L35" s="19">
        <v>0</v>
      </c>
      <c r="M35" s="19">
        <v>0</v>
      </c>
      <c r="N35" s="19">
        <v>2.3199999999999998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-276.56175100000002</v>
      </c>
      <c r="I37" s="19"/>
      <c r="J37" s="19"/>
      <c r="K37" s="19"/>
      <c r="L37" s="19">
        <v>-276.56240600000001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</v>
      </c>
      <c r="I40" s="19">
        <v>2.15</v>
      </c>
      <c r="J40" s="19">
        <v>1.88</v>
      </c>
      <c r="K40" t="s">
        <v>36</v>
      </c>
      <c r="L40" s="19">
        <v>4.3</v>
      </c>
      <c r="M40" s="19">
        <v>2.15</v>
      </c>
      <c r="N40" s="19">
        <v>1.88</v>
      </c>
      <c r="O40" s="19"/>
      <c r="P40" s="19">
        <f>(H44-L44)/(J42-N42)</f>
        <v>79.861000000002761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3.7229999999999999</v>
      </c>
      <c r="J41" s="19">
        <v>-1.1499999999999999</v>
      </c>
      <c r="K41" t="s">
        <v>37</v>
      </c>
      <c r="L41" s="19">
        <v>0</v>
      </c>
      <c r="M41" s="19">
        <v>3.7229999999999999</v>
      </c>
      <c r="N41" s="19">
        <v>-1.1499999999999999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2.3205</v>
      </c>
      <c r="K42" t="s">
        <v>38</v>
      </c>
      <c r="L42" s="19">
        <v>0</v>
      </c>
      <c r="M42" s="19">
        <v>0</v>
      </c>
      <c r="N42" s="19">
        <v>2.3195000000000001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-276.52215699999999</v>
      </c>
      <c r="I44" s="19"/>
      <c r="J44" s="19"/>
      <c r="K44" s="19"/>
      <c r="L44" s="19">
        <v>-276.60201799999999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094-9E00-B644-8274-86789F7A2542}">
  <dimension ref="C6:AC73"/>
  <sheetViews>
    <sheetView zoomScale="130" zoomScaleNormal="130" workbookViewId="0">
      <selection activeCell="Q37" sqref="Q37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6" spans="3:29" x14ac:dyDescent="0.2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/>
      <c r="I8" s="43"/>
      <c r="J8" s="43"/>
      <c r="K8" s="43"/>
      <c r="L8" s="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9" x14ac:dyDescent="0.2"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F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C14" s="2"/>
      <c r="D14" s="2"/>
      <c r="E14" s="2"/>
      <c r="F14" s="2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C15" s="2"/>
      <c r="D15" s="4"/>
      <c r="E15" s="4"/>
      <c r="F15" s="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C16" s="2"/>
      <c r="D16" s="4"/>
      <c r="E16" s="4"/>
      <c r="F16" s="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C17" s="2"/>
      <c r="D17" s="4"/>
      <c r="E17" s="4"/>
      <c r="F17" s="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C18" s="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/>
      <c r="E19" s="2"/>
      <c r="F19" s="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/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/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/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4.3250999999999999</v>
      </c>
      <c r="E37" s="19">
        <v>7.0718860000000001</v>
      </c>
      <c r="F37" s="19">
        <v>3.2063899999999999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86.915747999999994</v>
      </c>
      <c r="E38" s="19">
        <v>53.990470999999999</v>
      </c>
      <c r="F38" s="19">
        <v>54.026533999999998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-59.872340919999999</v>
      </c>
      <c r="E41" s="7">
        <v>-163.48763143594701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-12.071759999999999</v>
      </c>
      <c r="R41" s="19">
        <v>-1.6646270000000001</v>
      </c>
      <c r="S41" s="19">
        <v>-36.293734000000001</v>
      </c>
      <c r="T41" s="19"/>
      <c r="U41" s="19" t="s">
        <v>131</v>
      </c>
      <c r="V41" s="19" t="s">
        <v>163</v>
      </c>
      <c r="W41" s="19">
        <v>-12.071657999999999</v>
      </c>
      <c r="X41" s="19">
        <v>-1.664604</v>
      </c>
      <c r="Y41" s="19">
        <v>-36.293444999999998</v>
      </c>
      <c r="AA41" s="16">
        <f t="shared" ref="AA41:AC56" si="0">(Q41-W41)/Q41</f>
        <v>8.4494721565079576E-6</v>
      </c>
      <c r="AB41" s="16">
        <f t="shared" si="0"/>
        <v>1.3816909133461291E-5</v>
      </c>
      <c r="AC41" s="16">
        <f t="shared" si="0"/>
        <v>7.9628070234438851E-6</v>
      </c>
    </row>
    <row r="42" spans="3:29" x14ac:dyDescent="0.2">
      <c r="C42" t="s">
        <v>139</v>
      </c>
      <c r="D42" s="7">
        <v>-194.58773232999999</v>
      </c>
      <c r="E42" s="7">
        <v>-90.970443020176901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22.427219999999998</v>
      </c>
      <c r="R42" s="19">
        <v>64.553954000000004</v>
      </c>
      <c r="S42" s="19">
        <v>-2.1120109999999999</v>
      </c>
      <c r="T42" s="19"/>
      <c r="U42" s="19" t="s">
        <v>131</v>
      </c>
      <c r="V42" s="19" t="s">
        <v>163</v>
      </c>
      <c r="W42" s="19">
        <v>22.427040999999999</v>
      </c>
      <c r="X42" s="19">
        <v>64.553437000000002</v>
      </c>
      <c r="Y42" s="19">
        <v>-2.1119949999999998</v>
      </c>
      <c r="AA42" s="16">
        <f t="shared" si="0"/>
        <v>7.9813726355412357E-6</v>
      </c>
      <c r="AB42" s="16">
        <f t="shared" si="0"/>
        <v>8.0088045420439941E-6</v>
      </c>
      <c r="AC42" s="16">
        <f t="shared" si="0"/>
        <v>7.5757181188999497E-6</v>
      </c>
    </row>
    <row r="43" spans="3:29" x14ac:dyDescent="0.2">
      <c r="C43" t="s">
        <v>140</v>
      </c>
      <c r="D43" s="7">
        <v>-254.46007324999999</v>
      </c>
      <c r="E43" s="7">
        <v>-254.458074456124</v>
      </c>
      <c r="F43" s="44">
        <f>(D43-E43)/D43</f>
        <v>7.8550393013306159E-6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-26.257494000000001</v>
      </c>
      <c r="R43" s="19">
        <v>-45.205646999999999</v>
      </c>
      <c r="S43" s="19">
        <v>-6.3928989999999999</v>
      </c>
      <c r="T43" s="19"/>
      <c r="U43" s="19" t="s">
        <v>131</v>
      </c>
      <c r="V43" s="19" t="s">
        <v>163</v>
      </c>
      <c r="W43" s="19">
        <v>-26.257292</v>
      </c>
      <c r="X43" s="19">
        <v>-45.205289999999998</v>
      </c>
      <c r="Y43" s="19">
        <v>-6.3928510000000003</v>
      </c>
      <c r="AA43" s="16">
        <f t="shared" si="0"/>
        <v>7.6930418417534362E-6</v>
      </c>
      <c r="AB43" s="16">
        <f t="shared" si="0"/>
        <v>7.8972434572399983E-6</v>
      </c>
      <c r="AC43" s="16">
        <f t="shared" si="0"/>
        <v>7.5083307275156253E-6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347.98682100000002</v>
      </c>
      <c r="R44" s="19">
        <v>519.73378600000001</v>
      </c>
      <c r="S44" s="19">
        <v>557.99215000000004</v>
      </c>
      <c r="T44" s="19"/>
      <c r="U44" s="19" t="s">
        <v>131</v>
      </c>
      <c r="V44" s="19" t="s">
        <v>163</v>
      </c>
      <c r="W44" s="19">
        <v>347.98406599999998</v>
      </c>
      <c r="X44" s="19">
        <v>519.72965499999998</v>
      </c>
      <c r="Y44" s="19">
        <v>557.98777700000005</v>
      </c>
      <c r="AA44" s="16">
        <f t="shared" si="0"/>
        <v>7.9169664877510809E-6</v>
      </c>
      <c r="AB44" s="16">
        <f t="shared" si="0"/>
        <v>7.9482999014218734E-6</v>
      </c>
      <c r="AC44" s="16">
        <f t="shared" si="0"/>
        <v>7.8370278147942755E-6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-7.9482790000000003</v>
      </c>
      <c r="R45" s="19">
        <v>14.389754</v>
      </c>
      <c r="S45" s="19">
        <v>-11.582163</v>
      </c>
      <c r="T45" s="19"/>
      <c r="U45" s="19" t="s">
        <v>162</v>
      </c>
      <c r="V45" s="19" t="s">
        <v>163</v>
      </c>
      <c r="W45" s="19">
        <v>-7.9482119999999998</v>
      </c>
      <c r="X45" s="19">
        <v>14.389644000000001</v>
      </c>
      <c r="Y45" s="19">
        <v>-11.58207</v>
      </c>
      <c r="AA45" s="16">
        <f t="shared" si="0"/>
        <v>8.4294977567449928E-6</v>
      </c>
      <c r="AB45" s="16">
        <f t="shared" si="0"/>
        <v>7.6443280405897398E-6</v>
      </c>
      <c r="AC45" s="16">
        <f t="shared" si="0"/>
        <v>8.0295882556372835E-6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-26.10783</v>
      </c>
      <c r="R46" s="19">
        <v>-31.742621</v>
      </c>
      <c r="S46" s="19">
        <v>-18.657153999999998</v>
      </c>
      <c r="T46" s="19"/>
      <c r="U46" s="19" t="s">
        <v>162</v>
      </c>
      <c r="V46" s="19" t="s">
        <v>163</v>
      </c>
      <c r="W46" s="19">
        <v>-26.107623</v>
      </c>
      <c r="X46" s="19">
        <v>-31.742367000000002</v>
      </c>
      <c r="Y46" s="19">
        <v>-18.657005000000002</v>
      </c>
      <c r="AA46" s="16">
        <f t="shared" si="0"/>
        <v>7.9286558859784272E-6</v>
      </c>
      <c r="AB46" s="16">
        <f t="shared" si="0"/>
        <v>8.0018597077475151E-6</v>
      </c>
      <c r="AC46" s="16">
        <f t="shared" si="0"/>
        <v>7.9862126880040829E-6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4.53918</v>
      </c>
      <c r="R47" s="19">
        <v>-170.82925700000001</v>
      </c>
      <c r="S47" s="19">
        <v>386.98229600000002</v>
      </c>
      <c r="T47" s="19"/>
      <c r="U47" s="19" t="s">
        <v>162</v>
      </c>
      <c r="V47" s="19" t="s">
        <v>163</v>
      </c>
      <c r="W47" s="19">
        <v>4.5390860000000002</v>
      </c>
      <c r="X47" s="19">
        <v>-170.82797600000001</v>
      </c>
      <c r="Y47" s="19">
        <v>386.97922299999999</v>
      </c>
      <c r="AA47" s="16">
        <f t="shared" si="0"/>
        <v>2.0708586132256587E-5</v>
      </c>
      <c r="AB47" s="16">
        <f t="shared" si="0"/>
        <v>7.4987155157260956E-6</v>
      </c>
      <c r="AC47" s="16">
        <f t="shared" si="0"/>
        <v>7.9409317475054954E-6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3.5102820000000001</v>
      </c>
      <c r="R48" s="19">
        <v>-2.569604</v>
      </c>
      <c r="S48" s="19">
        <v>-6.5022710000000004</v>
      </c>
      <c r="T48" s="19"/>
      <c r="U48" s="19" t="s">
        <v>162</v>
      </c>
      <c r="V48" s="19" t="s">
        <v>163</v>
      </c>
      <c r="W48" s="19">
        <v>3.5102549999999999</v>
      </c>
      <c r="X48" s="19">
        <v>-2.569582</v>
      </c>
      <c r="Y48" s="19">
        <v>-6.5022200000000003</v>
      </c>
      <c r="AA48" s="16">
        <f t="shared" si="0"/>
        <v>7.6916897275550193E-6</v>
      </c>
      <c r="AB48" s="16">
        <f t="shared" si="0"/>
        <v>8.5616305080341139E-6</v>
      </c>
      <c r="AC48" s="16">
        <f t="shared" si="0"/>
        <v>7.8434134781560541E-6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10.610374999999999</v>
      </c>
      <c r="R49" s="19">
        <v>6.3760130000000004</v>
      </c>
      <c r="S49" s="19">
        <v>6.9431370000000001</v>
      </c>
      <c r="T49" s="19"/>
      <c r="U49" s="19" t="s">
        <v>131</v>
      </c>
      <c r="V49" s="19" t="s">
        <v>164</v>
      </c>
      <c r="W49" s="19">
        <v>10.610291</v>
      </c>
      <c r="X49" s="19">
        <v>6.3759610000000002</v>
      </c>
      <c r="Y49" s="19">
        <v>6.9430820000000004</v>
      </c>
      <c r="AA49" s="16">
        <f t="shared" si="0"/>
        <v>7.9167795671035992E-6</v>
      </c>
      <c r="AB49" s="16">
        <f t="shared" si="0"/>
        <v>8.1555668095662632E-6</v>
      </c>
      <c r="AC49" s="16">
        <f t="shared" si="0"/>
        <v>7.9214913949838781E-6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2.0956459999999999</v>
      </c>
      <c r="R50" s="19">
        <v>5.4947889999999999</v>
      </c>
      <c r="S50" s="19">
        <v>-0.14544899999999999</v>
      </c>
      <c r="T50" s="19"/>
      <c r="U50" s="19" t="s">
        <v>131</v>
      </c>
      <c r="V50" s="19" t="s">
        <v>164</v>
      </c>
      <c r="W50" s="19">
        <v>2.0956290000000002</v>
      </c>
      <c r="X50" s="19">
        <v>5.494745</v>
      </c>
      <c r="Y50" s="19">
        <v>-0.14544799999999999</v>
      </c>
      <c r="AA50" s="16">
        <f t="shared" si="0"/>
        <v>8.1120570934746094E-6</v>
      </c>
      <c r="AB50" s="16">
        <f t="shared" si="0"/>
        <v>8.0075868245228309E-6</v>
      </c>
      <c r="AC50" s="16">
        <f t="shared" si="0"/>
        <v>6.8752621193751767E-6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-2.9174989999999998</v>
      </c>
      <c r="R51" s="19">
        <v>-5.02285</v>
      </c>
      <c r="S51" s="19">
        <v>-0.71032200000000001</v>
      </c>
      <c r="T51" s="19"/>
      <c r="U51" s="19" t="s">
        <v>131</v>
      </c>
      <c r="V51" s="19" t="s">
        <v>164</v>
      </c>
      <c r="W51" s="19">
        <v>-2.9174769999999999</v>
      </c>
      <c r="X51" s="19">
        <v>-5.0228099999999998</v>
      </c>
      <c r="Y51" s="19">
        <v>-0.71031699999999998</v>
      </c>
      <c r="AA51" s="16">
        <f t="shared" si="0"/>
        <v>7.5407052410185885E-6</v>
      </c>
      <c r="AB51" s="16">
        <f t="shared" si="0"/>
        <v>7.9636063191737858E-6</v>
      </c>
      <c r="AC51" s="16">
        <f t="shared" si="0"/>
        <v>7.0390611582250812E-6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38.665202000000001</v>
      </c>
      <c r="R52" s="19">
        <v>57.748198000000002</v>
      </c>
      <c r="S52" s="19">
        <v>61.999127999999999</v>
      </c>
      <c r="T52" s="19"/>
      <c r="U52" s="19" t="s">
        <v>131</v>
      </c>
      <c r="V52" s="19" t="s">
        <v>164</v>
      </c>
      <c r="W52" s="19">
        <v>38.664895999999999</v>
      </c>
      <c r="X52" s="19">
        <v>57.747739000000003</v>
      </c>
      <c r="Y52" s="19">
        <v>61.998641999999997</v>
      </c>
      <c r="AA52" s="16">
        <f t="shared" si="0"/>
        <v>7.9140928838782697E-6</v>
      </c>
      <c r="AB52" s="16">
        <f t="shared" si="0"/>
        <v>7.948299962525602E-6</v>
      </c>
      <c r="AC52" s="16">
        <f t="shared" si="0"/>
        <v>7.8388199266642414E-6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23.844836000000001</v>
      </c>
      <c r="R53">
        <v>-43.169260999999999</v>
      </c>
      <c r="S53">
        <v>34.746488999999997</v>
      </c>
      <c r="U53" t="s">
        <v>162</v>
      </c>
      <c r="V53" t="s">
        <v>164</v>
      </c>
      <c r="W53">
        <v>23.844636000000001</v>
      </c>
      <c r="X53">
        <v>-43.168931000000001</v>
      </c>
      <c r="Y53">
        <v>34.746211000000002</v>
      </c>
      <c r="AA53" s="16">
        <f t="shared" si="0"/>
        <v>8.3875603086359612E-6</v>
      </c>
      <c r="AB53" s="16">
        <f t="shared" si="0"/>
        <v>7.6443282176677779E-6</v>
      </c>
      <c r="AC53" s="16">
        <f t="shared" si="0"/>
        <v>8.0008083692844302E-6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66.952747000000002</v>
      </c>
      <c r="R54">
        <v>89.251249999999999</v>
      </c>
      <c r="S54">
        <v>45.265728000000003</v>
      </c>
      <c r="U54" t="s">
        <v>162</v>
      </c>
      <c r="V54" t="s">
        <v>164</v>
      </c>
      <c r="W54">
        <v>66.952214999999995</v>
      </c>
      <c r="X54">
        <v>89.250535999999997</v>
      </c>
      <c r="Y54">
        <v>45.265366</v>
      </c>
      <c r="AA54" s="16">
        <f t="shared" si="0"/>
        <v>7.9459025035501571E-6</v>
      </c>
      <c r="AB54" s="16">
        <f t="shared" si="0"/>
        <v>7.9998879567748566E-6</v>
      </c>
      <c r="AC54" s="16">
        <f t="shared" si="0"/>
        <v>7.9972203253339472E-6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-434.79860000000002</v>
      </c>
      <c r="R55">
        <v>-465.05268999999998</v>
      </c>
      <c r="S55">
        <v>-1031.0397370000001</v>
      </c>
      <c r="U55" t="s">
        <v>162</v>
      </c>
      <c r="V55" t="s">
        <v>164</v>
      </c>
      <c r="W55">
        <v>-434.79508900000002</v>
      </c>
      <c r="X55">
        <v>-465.04890499999999</v>
      </c>
      <c r="Y55">
        <v>-1031.0316089999999</v>
      </c>
      <c r="AA55" s="16">
        <f t="shared" si="0"/>
        <v>8.0750030013968535E-6</v>
      </c>
      <c r="AB55" s="16">
        <f t="shared" si="0"/>
        <v>8.1388627168106224E-6</v>
      </c>
      <c r="AC55" s="16">
        <f t="shared" si="0"/>
        <v>7.883304307765761E-6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-10.530847</v>
      </c>
      <c r="R56">
        <v>7.7088130000000001</v>
      </c>
      <c r="S56">
        <v>19.506813000000001</v>
      </c>
      <c r="U56" t="s">
        <v>162</v>
      </c>
      <c r="V56" t="s">
        <v>164</v>
      </c>
      <c r="W56">
        <v>-10.530766</v>
      </c>
      <c r="X56">
        <v>7.7087469999999998</v>
      </c>
      <c r="Y56">
        <v>19.50666</v>
      </c>
      <c r="AA56" s="16">
        <f t="shared" si="0"/>
        <v>7.6916889970745662E-6</v>
      </c>
      <c r="AB56" s="16">
        <f t="shared" si="0"/>
        <v>8.5616293974628215E-6</v>
      </c>
      <c r="AC56" s="16">
        <f t="shared" si="0"/>
        <v>7.8434134782015855E-6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78.295659000000001</v>
      </c>
      <c r="E65" s="7">
        <f>H65</f>
        <v>78.295016000000004</v>
      </c>
      <c r="F65" s="44">
        <f>(D65-E65)/D65</f>
        <v>8.2124604123533657E-6</v>
      </c>
      <c r="H65">
        <v>78.295016000000004</v>
      </c>
      <c r="I65">
        <v>-38.438657999999997</v>
      </c>
      <c r="J65">
        <v>150.42814000000001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6.7656169999999998</v>
      </c>
      <c r="E66" s="7">
        <f>I66</f>
        <v>6.7655709999999996</v>
      </c>
      <c r="F66" s="44">
        <f t="shared" ref="F66:F70" si="1">(D66-E66)/D66</f>
        <v>6.7990842520663734E-6</v>
      </c>
      <c r="H66">
        <v>-38.438657999999997</v>
      </c>
      <c r="I66">
        <v>6.7655709999999996</v>
      </c>
      <c r="J66">
        <v>-3.9566249999999998</v>
      </c>
      <c r="N66">
        <v>1.6872549999999999</v>
      </c>
      <c r="O66">
        <f t="shared" ref="O66:O67" si="2">N66*N66</f>
        <v>2.8468294350249996</v>
      </c>
    </row>
    <row r="67" spans="3:15" x14ac:dyDescent="0.2">
      <c r="C67" t="s">
        <v>29</v>
      </c>
      <c r="D67" s="7">
        <v>169.398797</v>
      </c>
      <c r="E67" s="7">
        <f>J67</f>
        <v>169.397482</v>
      </c>
      <c r="F67" s="44">
        <f t="shared" si="1"/>
        <v>7.7627469810501904E-6</v>
      </c>
      <c r="H67">
        <v>150.42814000000001</v>
      </c>
      <c r="I67">
        <v>-3.9566249999999998</v>
      </c>
      <c r="J67">
        <v>169.397482</v>
      </c>
      <c r="N67">
        <v>0</v>
      </c>
      <c r="O67">
        <f t="shared" si="2"/>
        <v>0</v>
      </c>
    </row>
    <row r="68" spans="3:15" x14ac:dyDescent="0.2">
      <c r="C68" t="s">
        <v>30</v>
      </c>
      <c r="D68" s="7">
        <v>-3.9566530000000002</v>
      </c>
      <c r="E68" s="7">
        <f>J66</f>
        <v>-3.9566249999999998</v>
      </c>
      <c r="F68" s="44">
        <f t="shared" si="1"/>
        <v>7.0766883020474801E-6</v>
      </c>
      <c r="O68">
        <f>SQRT(SUM(O65:O67))</f>
        <v>1.8864086612950546</v>
      </c>
    </row>
    <row r="69" spans="3:15" x14ac:dyDescent="0.2">
      <c r="C69" t="s">
        <v>31</v>
      </c>
      <c r="D69" s="7">
        <v>150.42934199999999</v>
      </c>
      <c r="E69" s="7">
        <f>J65</f>
        <v>150.42814000000001</v>
      </c>
      <c r="F69" s="44">
        <f t="shared" si="1"/>
        <v>7.9904623924895113E-6</v>
      </c>
    </row>
    <row r="70" spans="3:15" x14ac:dyDescent="0.2">
      <c r="C70" t="s">
        <v>32</v>
      </c>
      <c r="D70" s="7">
        <v>-38.438961999999997</v>
      </c>
      <c r="E70" s="7">
        <f>I65</f>
        <v>-38.438657999999997</v>
      </c>
      <c r="F70" s="44">
        <f t="shared" si="1"/>
        <v>7.9086422781099028E-6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0870-40C5-8548-B01E-75B2F0C04C79}">
  <dimension ref="B1:AC70"/>
  <sheetViews>
    <sheetView zoomScale="140" zoomScaleNormal="140" workbookViewId="0">
      <selection activeCell="E25" sqref="E25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-16.235858939846008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-254.45888624804999</v>
      </c>
      <c r="I9" s="19"/>
      <c r="J9" s="19"/>
      <c r="K9" s="19"/>
      <c r="L9" s="19">
        <v>-254.45726266215601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3">
        <v>-16.235859000000001</v>
      </c>
      <c r="D11" s="50">
        <v>6.3571989999999996</v>
      </c>
      <c r="E11" s="58">
        <v>64.775497999999999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-8.9498870000000004</v>
      </c>
      <c r="D12" s="50">
        <v>0.83826599999999996</v>
      </c>
      <c r="E12" s="58">
        <v>-1.7037530000000001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6.357198720096485</v>
      </c>
      <c r="Q12" s="19"/>
      <c r="AB12" s="16"/>
      <c r="AC12" s="16"/>
    </row>
    <row r="13" spans="2:29" x14ac:dyDescent="0.2">
      <c r="B13" t="s">
        <v>38</v>
      </c>
      <c r="C13" s="19">
        <v>-10.488415</v>
      </c>
      <c r="D13" s="19">
        <v>14.030753000000001</v>
      </c>
      <c r="E13" s="58">
        <v>72.943841000000006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-254.45775659448699</v>
      </c>
      <c r="I16" s="19"/>
      <c r="J16" s="19"/>
      <c r="K16" s="19"/>
      <c r="L16" s="19">
        <v>-254.458392314359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-16.235858939846008</v>
      </c>
      <c r="D17" s="52">
        <f>P12</f>
        <v>6.357198720096485</v>
      </c>
      <c r="E17" s="53">
        <f>P26</f>
        <v>64.775498400001382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0.83826675990135124</v>
      </c>
      <c r="E18" s="53">
        <f>P33</f>
        <v>-1.7037528598964002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72.943841719978309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0.83826675990135124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9">
        <f>(C17-C11)/C17</f>
        <v>-3.7050084020184726E-9</v>
      </c>
      <c r="D21" s="60">
        <f t="shared" ref="D21:E23" si="0">(D17-D11)/D17</f>
        <v>-4.4029379434618258E-8</v>
      </c>
      <c r="E21" s="61">
        <f t="shared" si="0"/>
        <v>6.1751957608609892E-9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62"/>
      <c r="D22" s="60">
        <f t="shared" si="0"/>
        <v>9.0651495160997981E-7</v>
      </c>
      <c r="E22" s="61">
        <f t="shared" si="0"/>
        <v>-8.2232349028168796E-8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2"/>
      <c r="D23" s="22"/>
      <c r="E23" s="61">
        <f t="shared" si="0"/>
        <v>9.8703096214537062E-9</v>
      </c>
      <c r="G23" s="19"/>
      <c r="H23" s="19">
        <v>-254.458032539898</v>
      </c>
      <c r="I23" s="19"/>
      <c r="J23" s="19"/>
      <c r="K23" s="19"/>
      <c r="L23" s="19">
        <v>-254.45811636657399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64.775498400001382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-254.45483563577099</v>
      </c>
      <c r="I30" s="19"/>
      <c r="J30" s="19"/>
      <c r="K30" s="19"/>
      <c r="L30" s="19">
        <v>-254.461313185611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-1.7037528598964002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-254.458159617831</v>
      </c>
      <c r="I37" s="19"/>
      <c r="J37" s="19"/>
      <c r="K37" s="19"/>
      <c r="L37" s="19">
        <v>-254.45798924254501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72.943841719978309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-254.45442733540699</v>
      </c>
      <c r="I44" s="19"/>
      <c r="J44" s="19"/>
      <c r="K44" s="19"/>
      <c r="L44" s="19">
        <v>-254.461721719579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F41-A8AB-964A-A5C4-A9AD40870E6A}">
  <dimension ref="C3:AC65"/>
  <sheetViews>
    <sheetView zoomScale="130" zoomScaleNormal="130" workbookViewId="0">
      <selection activeCell="S25" sqref="S2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 s="19">
        <v>4.3250999999999999</v>
      </c>
      <c r="E6" s="19">
        <v>7.0718860000000001</v>
      </c>
      <c r="F6" s="19">
        <v>3.2063899999999999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 s="19">
        <v>86.915747999999994</v>
      </c>
      <c r="E7" s="19">
        <v>53.990470999999999</v>
      </c>
      <c r="F7" s="19">
        <v>54.026533999999998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-139.10868416</v>
      </c>
      <c r="E10">
        <v>-196.725498837413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-17.745493</v>
      </c>
      <c r="R10" s="19">
        <v>1.1245769999999999</v>
      </c>
      <c r="S10" s="19">
        <v>-43.046187000000003</v>
      </c>
      <c r="T10" s="19"/>
      <c r="U10" s="19" t="s">
        <v>131</v>
      </c>
      <c r="V10" s="19" t="s">
        <v>114</v>
      </c>
      <c r="W10" s="19">
        <v>-17.745346999999999</v>
      </c>
      <c r="X10" s="19">
        <v>1.124579</v>
      </c>
      <c r="Y10" s="19">
        <v>-43.045844000000002</v>
      </c>
      <c r="AA10" s="16">
        <f t="shared" ref="AA10:AC17" si="0">(Q10-W10)/Q10</f>
        <v>8.2274411875098459E-6</v>
      </c>
      <c r="AB10" s="16">
        <f t="shared" si="0"/>
        <v>-1.7784464737030114E-6</v>
      </c>
      <c r="AC10" s="16">
        <f t="shared" si="0"/>
        <v>7.9681854283834792E-6</v>
      </c>
    </row>
    <row r="11" spans="3:29" x14ac:dyDescent="0.2">
      <c r="C11" t="s">
        <v>139</v>
      </c>
      <c r="D11">
        <v>-138.73037528</v>
      </c>
      <c r="E11">
        <v>-81.111373401000904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45.914861000000002</v>
      </c>
      <c r="R11" s="19">
        <v>91.643930999999995</v>
      </c>
      <c r="S11" s="19">
        <v>-6.6300220000000003</v>
      </c>
      <c r="T11" s="19"/>
      <c r="U11" s="19" t="s">
        <v>131</v>
      </c>
      <c r="V11" s="19" t="s">
        <v>114</v>
      </c>
      <c r="W11" s="19">
        <v>45.914496999999997</v>
      </c>
      <c r="X11" s="19">
        <v>91.643197000000001</v>
      </c>
      <c r="Y11" s="19">
        <v>-6.629969</v>
      </c>
      <c r="AA11" s="16">
        <f t="shared" si="0"/>
        <v>7.9277164751668071E-6</v>
      </c>
      <c r="AB11" s="16">
        <f t="shared" si="0"/>
        <v>8.0092592273703238E-6</v>
      </c>
      <c r="AC11" s="16">
        <f t="shared" si="0"/>
        <v>7.9939402916465144E-6</v>
      </c>
    </row>
    <row r="12" spans="3:29" x14ac:dyDescent="0.2">
      <c r="C12" t="s">
        <v>140</v>
      </c>
      <c r="D12">
        <v>-277.83905944000003</v>
      </c>
      <c r="E12">
        <v>-277.836872238414</v>
      </c>
      <c r="F12" s="18">
        <f>(D12-E12)/D12</f>
        <v>7.8721889947143947E-6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-33.661321000000001</v>
      </c>
      <c r="R12" s="19">
        <v>-38.604883000000001</v>
      </c>
      <c r="S12" s="19">
        <v>-15.2334</v>
      </c>
      <c r="T12" s="19"/>
      <c r="U12" s="19" t="s">
        <v>131</v>
      </c>
      <c r="V12" s="19" t="s">
        <v>114</v>
      </c>
      <c r="W12" s="19">
        <v>-33.661070000000002</v>
      </c>
      <c r="X12" s="19">
        <v>-38.604579000000001</v>
      </c>
      <c r="Y12" s="19">
        <v>-15.233283</v>
      </c>
      <c r="AA12" s="16">
        <f t="shared" si="0"/>
        <v>7.4566295243929655E-6</v>
      </c>
      <c r="AB12" s="16">
        <f t="shared" si="0"/>
        <v>7.8746515045741727E-6</v>
      </c>
      <c r="AC12" s="16">
        <f t="shared" si="0"/>
        <v>7.6804915514250682E-6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-37.023462000000002</v>
      </c>
      <c r="R13" s="19">
        <v>-409.06046300000003</v>
      </c>
      <c r="S13" s="19">
        <v>763.52360099999999</v>
      </c>
      <c r="T13" s="19"/>
      <c r="U13" s="19" t="s">
        <v>131</v>
      </c>
      <c r="V13" s="19" t="s">
        <v>114</v>
      </c>
      <c r="W13" s="19">
        <v>-37.023279000000002</v>
      </c>
      <c r="X13" s="19">
        <v>-409.05734799999999</v>
      </c>
      <c r="Y13" s="19">
        <v>763.51753900000006</v>
      </c>
      <c r="AA13" s="16">
        <f t="shared" si="0"/>
        <v>4.9428116689849857E-6</v>
      </c>
      <c r="AB13" s="16">
        <f t="shared" si="0"/>
        <v>7.6150111824339672E-6</v>
      </c>
      <c r="AC13" s="16">
        <f t="shared" si="0"/>
        <v>7.9395057231884543E-6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-2</v>
      </c>
      <c r="N14" s="19"/>
      <c r="O14" s="19" t="s">
        <v>132</v>
      </c>
      <c r="P14" s="19" t="s">
        <v>114</v>
      </c>
      <c r="Q14" s="19">
        <v>2.1356540000000002</v>
      </c>
      <c r="R14" s="19">
        <v>-33.072212999999998</v>
      </c>
      <c r="S14" s="19">
        <v>17.856475</v>
      </c>
      <c r="T14" s="19"/>
      <c r="U14" s="19" t="s">
        <v>132</v>
      </c>
      <c r="V14" s="19" t="s">
        <v>114</v>
      </c>
      <c r="W14" s="19">
        <v>2.1356310000000001</v>
      </c>
      <c r="X14" s="19">
        <v>-33.071958000000002</v>
      </c>
      <c r="Y14" s="19">
        <v>17.856332999999999</v>
      </c>
      <c r="AA14" s="16">
        <f t="shared" si="0"/>
        <v>1.0769534765512703E-5</v>
      </c>
      <c r="AB14" s="16">
        <f t="shared" si="0"/>
        <v>7.7104002685177248E-6</v>
      </c>
      <c r="AC14" s="16">
        <f t="shared" si="0"/>
        <v>7.9522974159406349E-6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133</v>
      </c>
      <c r="J15" s="19">
        <v>0.5</v>
      </c>
      <c r="K15" s="19">
        <v>0</v>
      </c>
      <c r="L15" s="19">
        <v>-0.04</v>
      </c>
      <c r="M15" s="19">
        <v>-2</v>
      </c>
      <c r="N15" s="19"/>
      <c r="O15" s="19" t="s">
        <v>132</v>
      </c>
      <c r="P15" s="19" t="s">
        <v>114</v>
      </c>
      <c r="Q15" s="19">
        <v>54.102513999999999</v>
      </c>
      <c r="R15" s="19">
        <v>51.080497999999999</v>
      </c>
      <c r="S15" s="19">
        <v>39.497791999999997</v>
      </c>
      <c r="T15" s="19"/>
      <c r="U15" s="19" t="s">
        <v>132</v>
      </c>
      <c r="V15" s="19" t="s">
        <v>114</v>
      </c>
      <c r="W15" s="19">
        <v>54.102091000000001</v>
      </c>
      <c r="X15" s="19">
        <v>51.080084999999997</v>
      </c>
      <c r="Y15" s="19">
        <v>39.497475999999999</v>
      </c>
      <c r="AA15" s="16">
        <f t="shared" si="0"/>
        <v>7.81849065272349E-6</v>
      </c>
      <c r="AB15" s="16">
        <f t="shared" si="0"/>
        <v>8.0852774771650239E-6</v>
      </c>
      <c r="AC15" s="16">
        <f t="shared" si="0"/>
        <v>8.0004472148211375E-6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0.1</v>
      </c>
      <c r="K16" s="19">
        <v>0.5</v>
      </c>
      <c r="L16" s="19">
        <v>0.32</v>
      </c>
      <c r="M16" s="19">
        <v>-2</v>
      </c>
      <c r="N16" s="19"/>
      <c r="O16" s="19" t="s">
        <v>132</v>
      </c>
      <c r="P16" s="19" t="s">
        <v>114</v>
      </c>
      <c r="Q16" s="19">
        <v>-12.695687</v>
      </c>
      <c r="R16" s="19">
        <v>339.18698799999999</v>
      </c>
      <c r="S16" s="19">
        <v>-776.69462299999998</v>
      </c>
      <c r="T16" s="19"/>
      <c r="U16" s="19" t="s">
        <v>132</v>
      </c>
      <c r="V16" s="19" t="s">
        <v>114</v>
      </c>
      <c r="W16" s="19">
        <v>-12.695468</v>
      </c>
      <c r="X16" s="19">
        <v>339.18444299999999</v>
      </c>
      <c r="Y16" s="19">
        <v>-776.68845499999998</v>
      </c>
      <c r="AA16" s="16">
        <f t="shared" si="0"/>
        <v>1.7249952680743085E-5</v>
      </c>
      <c r="AB16" s="16">
        <f t="shared" si="0"/>
        <v>7.5032359437025309E-6</v>
      </c>
      <c r="AC16" s="16">
        <f t="shared" si="0"/>
        <v>7.9413450503601519E-6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133</v>
      </c>
      <c r="J17" s="19">
        <v>0</v>
      </c>
      <c r="K17" s="19">
        <v>0</v>
      </c>
      <c r="L17" s="19">
        <v>0.5</v>
      </c>
      <c r="M17" s="19">
        <v>-2</v>
      </c>
      <c r="N17" s="19"/>
      <c r="O17" s="19" t="s">
        <v>132</v>
      </c>
      <c r="P17" s="19" t="s">
        <v>114</v>
      </c>
      <c r="Q17" s="19">
        <v>-1.027066</v>
      </c>
      <c r="R17" s="19">
        <v>-2.298435</v>
      </c>
      <c r="S17" s="19">
        <v>20.726364</v>
      </c>
      <c r="T17" s="19"/>
      <c r="U17" s="19" t="s">
        <v>132</v>
      </c>
      <c r="V17" s="19" t="s">
        <v>114</v>
      </c>
      <c r="W17" s="19">
        <v>-1.0270550000000001</v>
      </c>
      <c r="X17" s="19">
        <v>-2.298419</v>
      </c>
      <c r="Y17" s="19">
        <v>20.726203000000002</v>
      </c>
      <c r="AA17" s="16">
        <f t="shared" si="0"/>
        <v>1.0710119894907674E-5</v>
      </c>
      <c r="AB17" s="16">
        <f t="shared" si="0"/>
        <v>6.9612584214981066E-6</v>
      </c>
      <c r="AC17" s="16">
        <f t="shared" si="0"/>
        <v>7.7678844199842973E-6</v>
      </c>
    </row>
    <row r="18" spans="3:29" x14ac:dyDescent="0.2">
      <c r="C18" s="2" t="s">
        <v>184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 t="s">
        <v>36</v>
      </c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 t="s">
        <v>37</v>
      </c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 t="s">
        <v>38</v>
      </c>
      <c r="D22" s="4"/>
      <c r="E22" s="4"/>
      <c r="F22" s="4"/>
    </row>
    <row r="24" spans="3:29" x14ac:dyDescent="0.2">
      <c r="D24" s="7" t="s">
        <v>0</v>
      </c>
      <c r="E24" s="7" t="s">
        <v>147</v>
      </c>
      <c r="H24" t="s">
        <v>165</v>
      </c>
    </row>
    <row r="25" spans="3:29" x14ac:dyDescent="0.2">
      <c r="C25" t="s">
        <v>27</v>
      </c>
      <c r="D25" s="7">
        <v>71.271347000000006</v>
      </c>
      <c r="E25" s="7">
        <f>H25</f>
        <v>71.270770999999996</v>
      </c>
      <c r="F25" s="44">
        <f>(D25-E25)/D25</f>
        <v>8.0817891657001759E-6</v>
      </c>
      <c r="H25">
        <v>71.270770999999996</v>
      </c>
      <c r="I25">
        <v>-35.662618000000002</v>
      </c>
      <c r="J25">
        <v>97.488838000000001</v>
      </c>
    </row>
    <row r="26" spans="3:29" x14ac:dyDescent="0.2">
      <c r="C26" t="s">
        <v>28</v>
      </c>
      <c r="D26" s="7">
        <v>16.755025</v>
      </c>
      <c r="E26" s="7">
        <f>I26</f>
        <v>16.754899000000002</v>
      </c>
      <c r="F26" s="44">
        <f t="shared" ref="F26:F30" si="1">(D26-E26)/D26</f>
        <v>7.5201320199803996E-6</v>
      </c>
      <c r="H26">
        <v>-35.662618000000002</v>
      </c>
      <c r="I26">
        <v>16.754899000000002</v>
      </c>
      <c r="J26">
        <v>-46.784371999999998</v>
      </c>
    </row>
    <row r="27" spans="3:29" x14ac:dyDescent="0.2">
      <c r="C27" t="s">
        <v>29</v>
      </c>
      <c r="D27" s="7">
        <v>189.81268800000001</v>
      </c>
      <c r="E27" s="7">
        <f>J27</f>
        <v>189.81120200000001</v>
      </c>
      <c r="F27" s="44">
        <f t="shared" si="1"/>
        <v>7.8287706457214083E-6</v>
      </c>
      <c r="H27">
        <v>97.488838000000001</v>
      </c>
      <c r="I27">
        <v>-46.784371999999998</v>
      </c>
      <c r="J27">
        <v>189.81120200000001</v>
      </c>
    </row>
    <row r="28" spans="3:29" x14ac:dyDescent="0.2">
      <c r="C28" t="s">
        <v>30</v>
      </c>
      <c r="D28" s="7">
        <v>-46.784737</v>
      </c>
      <c r="E28" s="7">
        <f>J26</f>
        <v>-46.784371999999998</v>
      </c>
      <c r="F28" s="44">
        <f t="shared" si="1"/>
        <v>7.8016896835856768E-6</v>
      </c>
    </row>
    <row r="29" spans="3:29" x14ac:dyDescent="0.2">
      <c r="C29" t="s">
        <v>31</v>
      </c>
      <c r="D29" s="7">
        <v>97.489626000000001</v>
      </c>
      <c r="E29" s="7">
        <f>J25</f>
        <v>97.488838000000001</v>
      </c>
      <c r="F29" s="44">
        <f t="shared" si="1"/>
        <v>8.08291130381412E-6</v>
      </c>
    </row>
    <row r="30" spans="3:29" x14ac:dyDescent="0.2">
      <c r="C30" t="s">
        <v>32</v>
      </c>
      <c r="D30" s="7">
        <v>-35.662902000000003</v>
      </c>
      <c r="E30" s="7">
        <f>I25</f>
        <v>-35.662618000000002</v>
      </c>
      <c r="F30" s="44">
        <f t="shared" si="1"/>
        <v>7.9634573765370261E-6</v>
      </c>
    </row>
    <row r="37" spans="3:29" x14ac:dyDescent="0.2">
      <c r="D37" s="19"/>
      <c r="E37" s="19"/>
      <c r="F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D38" s="19"/>
      <c r="E38" s="19"/>
      <c r="F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/>
      <c r="I39" s="43"/>
      <c r="J39" s="43"/>
      <c r="K39" s="43"/>
      <c r="L39" s="43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3:29" x14ac:dyDescent="0.2">
      <c r="D40" s="7"/>
      <c r="E40" s="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3:29" x14ac:dyDescent="0.2">
      <c r="D41" s="7"/>
      <c r="E41" s="7"/>
      <c r="H41" s="19"/>
      <c r="I41" s="19"/>
      <c r="J41" s="6"/>
      <c r="K41" s="6"/>
      <c r="L41" s="6"/>
      <c r="M41" s="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H42" s="19"/>
      <c r="I42" s="19"/>
      <c r="J42" s="6"/>
      <c r="K42" s="6"/>
      <c r="L42" s="6"/>
      <c r="M42" s="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19"/>
      <c r="J43" s="6"/>
      <c r="K43" s="6"/>
      <c r="L43" s="6"/>
      <c r="M43" s="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H44" s="19"/>
      <c r="I44" s="19"/>
      <c r="J44" s="6"/>
      <c r="K44" s="6"/>
      <c r="L44" s="6"/>
      <c r="M44" s="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H45" s="19"/>
      <c r="I45" s="19"/>
      <c r="J45" s="6"/>
      <c r="K45" s="6"/>
      <c r="L45" s="6"/>
      <c r="M45" s="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  <c r="F60" s="44"/>
    </row>
    <row r="61" spans="3:29" x14ac:dyDescent="0.2">
      <c r="D61" s="7"/>
      <c r="E61" s="7"/>
      <c r="F61" s="44"/>
    </row>
    <row r="62" spans="3:29" x14ac:dyDescent="0.2">
      <c r="D62" s="7"/>
      <c r="E62" s="7"/>
      <c r="F62" s="44"/>
    </row>
    <row r="63" spans="3:29" x14ac:dyDescent="0.2">
      <c r="D63" s="7"/>
      <c r="E63" s="7"/>
      <c r="F63" s="44"/>
    </row>
    <row r="64" spans="3:29" x14ac:dyDescent="0.2">
      <c r="D64" s="7"/>
      <c r="E64" s="7"/>
      <c r="F64" s="44"/>
    </row>
    <row r="65" spans="4:6" x14ac:dyDescent="0.2">
      <c r="D65" s="7"/>
      <c r="E65" s="7"/>
      <c r="F65" s="44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F178-1506-674B-810D-3F7B9D4F66D4}">
  <dimension ref="B1:AC70"/>
  <sheetViews>
    <sheetView zoomScale="140" zoomScaleNormal="140" workbookViewId="0">
      <selection activeCell="F27" sqref="F27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-3.9711326303496901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-277.83707079025203</v>
      </c>
      <c r="I9" s="19"/>
      <c r="J9" s="19"/>
      <c r="K9" s="19"/>
      <c r="L9" s="19">
        <v>-277.83667367698899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3">
        <v>-3.971133</v>
      </c>
      <c r="D11" s="50">
        <v>2.2413729999999998</v>
      </c>
      <c r="E11" s="58">
        <v>41.979433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1.628439</v>
      </c>
      <c r="D12" s="50">
        <v>-1.13842</v>
      </c>
      <c r="E12" s="58">
        <v>-20.145706000000001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2.2413729595934853</v>
      </c>
      <c r="Q12" s="19"/>
      <c r="AB12" s="16"/>
      <c r="AC12" s="16"/>
    </row>
    <row r="13" spans="2:29" x14ac:dyDescent="0.2">
      <c r="B13" t="s">
        <v>38</v>
      </c>
      <c r="C13" s="19">
        <v>-21.076359</v>
      </c>
      <c r="D13" s="19">
        <v>8.3216970000000003</v>
      </c>
      <c r="E13" s="58">
        <v>81.734144000000001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-277.83676016875103</v>
      </c>
      <c r="I16" s="19"/>
      <c r="J16" s="19"/>
      <c r="K16" s="19"/>
      <c r="L16" s="19">
        <v>-277.83698430604699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-3.9711326303496901</v>
      </c>
      <c r="D17" s="52">
        <f>P12</f>
        <v>2.2413729595934853</v>
      </c>
      <c r="E17" s="53">
        <f>P26</f>
        <v>41.979433329881971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-1.1384200598767322</v>
      </c>
      <c r="E18" s="53">
        <f>P33</f>
        <v>-20.145705619827314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81.734143790127149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-1.1384200598767322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9">
        <f>(C17-C11)/C17</f>
        <v>-9.3084352582940669E-8</v>
      </c>
      <c r="D21" s="60">
        <f t="shared" ref="D21:E23" si="0">(D17-D11)/D17</f>
        <v>-1.8027572968505109E-8</v>
      </c>
      <c r="E21" s="61">
        <f t="shared" si="0"/>
        <v>7.8581806485214747E-9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62"/>
      <c r="D22" s="60">
        <f t="shared" si="0"/>
        <v>5.2596343256236066E-8</v>
      </c>
      <c r="E22" s="61">
        <f t="shared" si="0"/>
        <v>-1.8871152661266879E-8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2"/>
      <c r="D23" s="22"/>
      <c r="E23" s="61">
        <f t="shared" si="0"/>
        <v>-2.5677500467975777E-9</v>
      </c>
      <c r="G23" s="19"/>
      <c r="H23" s="19">
        <v>-277.83692915793199</v>
      </c>
      <c r="I23" s="19"/>
      <c r="J23" s="19"/>
      <c r="K23" s="19"/>
      <c r="L23" s="19">
        <v>-277.836815315926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41.979433329881971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-277.83477321337801</v>
      </c>
      <c r="I30" s="19"/>
      <c r="J30" s="19"/>
      <c r="K30" s="19"/>
      <c r="L30" s="19">
        <v>-277.83897115671101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-20.145705619827314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-277.83787949915398</v>
      </c>
      <c r="I37" s="19"/>
      <c r="J37" s="19"/>
      <c r="K37" s="19"/>
      <c r="L37" s="19">
        <v>-277.835864928592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81.734143790127149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-277.83278560913499</v>
      </c>
      <c r="I44" s="19"/>
      <c r="J44" s="19"/>
      <c r="K44" s="19"/>
      <c r="L44" s="19">
        <v>-277.84095902351402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 x14ac:dyDescent="0.2"/>
  <cols>
    <col min="2" max="2" width="14" bestFit="1" customWidth="1"/>
  </cols>
  <sheetData>
    <row r="2" spans="2:12" x14ac:dyDescent="0.2">
      <c r="B2" t="s">
        <v>176</v>
      </c>
      <c r="C2" s="45">
        <v>9.9999999999999992E-25</v>
      </c>
    </row>
    <row r="3" spans="2:12" x14ac:dyDescent="0.2">
      <c r="B3" t="s">
        <v>175</v>
      </c>
      <c r="C3">
        <v>0.5</v>
      </c>
    </row>
    <row r="5" spans="2:12" x14ac:dyDescent="0.2">
      <c r="B5" t="s">
        <v>170</v>
      </c>
      <c r="C5" t="s">
        <v>171</v>
      </c>
      <c r="D5" t="s">
        <v>172</v>
      </c>
    </row>
    <row r="6" spans="2:12" x14ac:dyDescent="0.2">
      <c r="B6">
        <v>2</v>
      </c>
      <c r="C6">
        <v>2</v>
      </c>
      <c r="D6">
        <v>3</v>
      </c>
    </row>
    <row r="7" spans="2:12" x14ac:dyDescent="0.2">
      <c r="B7">
        <v>4</v>
      </c>
      <c r="C7">
        <v>5</v>
      </c>
      <c r="D7">
        <v>4</v>
      </c>
    </row>
    <row r="9" spans="2:12" x14ac:dyDescent="0.2">
      <c r="C9" t="s">
        <v>174</v>
      </c>
    </row>
    <row r="10" spans="2:12" x14ac:dyDescent="0.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 x14ac:dyDescent="0.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 x14ac:dyDescent="0.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 x14ac:dyDescent="0.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 x14ac:dyDescent="0.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 x14ac:dyDescent="0.2">
      <c r="C15">
        <f t="shared" ref="C15:L15" si="0">SUM(C11:C14)</f>
        <v>2.9901</v>
      </c>
      <c r="D15">
        <f t="shared" si="0"/>
        <v>3.1962999999999999</v>
      </c>
      <c r="E15">
        <f t="shared" si="0"/>
        <v>3.4677000000000002</v>
      </c>
      <c r="F15">
        <f t="shared" si="0"/>
        <v>3.6032999999999999</v>
      </c>
      <c r="G15">
        <f t="shared" si="0"/>
        <v>3.4919000000000002</v>
      </c>
      <c r="H15">
        <f t="shared" si="0"/>
        <v>4.0877999999999997</v>
      </c>
      <c r="I15">
        <f t="shared" si="0"/>
        <v>3.4079000000000002</v>
      </c>
      <c r="J15">
        <f t="shared" si="0"/>
        <v>3.5076000000000001</v>
      </c>
      <c r="K15">
        <f t="shared" si="0"/>
        <v>3.6786000000000003</v>
      </c>
      <c r="L15">
        <f t="shared" si="0"/>
        <v>4.4705000000000004</v>
      </c>
    </row>
    <row r="17" spans="2:12" x14ac:dyDescent="0.2">
      <c r="C17" t="s">
        <v>173</v>
      </c>
    </row>
    <row r="18" spans="2:12" x14ac:dyDescent="0.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 x14ac:dyDescent="0.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 x14ac:dyDescent="0.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 x14ac:dyDescent="0.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 x14ac:dyDescent="0.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 x14ac:dyDescent="0.2">
      <c r="C23">
        <f t="shared" ref="C23:L23" si="1">SUM(C19:C22)</f>
        <v>2.0266999999999999</v>
      </c>
      <c r="D23">
        <f t="shared" si="1"/>
        <v>2.0564</v>
      </c>
      <c r="E23">
        <f t="shared" si="1"/>
        <v>2.0646</v>
      </c>
      <c r="F23">
        <f t="shared" si="1"/>
        <v>2.2006999999999999</v>
      </c>
      <c r="G23">
        <f t="shared" si="1"/>
        <v>2.0821000000000001</v>
      </c>
      <c r="H23">
        <f t="shared" si="1"/>
        <v>2.2828999999999997</v>
      </c>
      <c r="I23">
        <f t="shared" si="1"/>
        <v>2.3233000000000001</v>
      </c>
      <c r="J23">
        <f t="shared" si="1"/>
        <v>2.4314999999999998</v>
      </c>
      <c r="K23">
        <f t="shared" si="1"/>
        <v>2.4543999999999997</v>
      </c>
      <c r="L23">
        <f t="shared" si="1"/>
        <v>2.3866000000000001</v>
      </c>
    </row>
    <row r="30" spans="2:12" x14ac:dyDescent="0.2">
      <c r="B30" t="s">
        <v>176</v>
      </c>
      <c r="C30" s="45">
        <v>9.9999999999999992E-25</v>
      </c>
    </row>
    <row r="31" spans="2:12" x14ac:dyDescent="0.2">
      <c r="B31" t="s">
        <v>175</v>
      </c>
      <c r="C31">
        <v>0.5</v>
      </c>
    </row>
    <row r="34" spans="2:25" x14ac:dyDescent="0.2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 x14ac:dyDescent="0.2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 x14ac:dyDescent="0.2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 x14ac:dyDescent="0.2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 x14ac:dyDescent="0.2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 x14ac:dyDescent="0.2">
      <c r="B39" t="s">
        <v>180</v>
      </c>
      <c r="C39" s="46">
        <f>C37/C38</f>
        <v>0.2</v>
      </c>
      <c r="E39" t="s">
        <v>181</v>
      </c>
      <c r="F39" s="20">
        <f>SUM(F35:F38)</f>
        <v>2.0720000000000001</v>
      </c>
      <c r="G39" s="20">
        <f t="shared" ref="G39:J39" si="2">SUM(G35:G38)</f>
        <v>2.2980999999999998</v>
      </c>
      <c r="H39" s="20">
        <f t="shared" si="2"/>
        <v>2.2837999999999998</v>
      </c>
      <c r="I39" s="20">
        <f t="shared" si="2"/>
        <v>2.5933000000000002</v>
      </c>
      <c r="J39" s="20">
        <f t="shared" si="2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 x14ac:dyDescent="0.2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 x14ac:dyDescent="0.2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 x14ac:dyDescent="0.2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 x14ac:dyDescent="0.2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 x14ac:dyDescent="0.2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 x14ac:dyDescent="0.2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 x14ac:dyDescent="0.2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 x14ac:dyDescent="0.2">
      <c r="B47" t="s">
        <v>180</v>
      </c>
      <c r="C47" s="46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3">SUM(G43:G46)</f>
        <v>2.4900000000000002</v>
      </c>
      <c r="H47" s="20">
        <f t="shared" ref="H47" si="4">SUM(H43:H46)</f>
        <v>2.2141000000000002</v>
      </c>
      <c r="I47" s="20">
        <f t="shared" ref="I47" si="5">SUM(I43:I46)</f>
        <v>2.8045999999999998</v>
      </c>
      <c r="J47" s="20">
        <f t="shared" ref="J47" si="6">SUM(J43:J46)</f>
        <v>2.8343999999999996</v>
      </c>
    </row>
    <row r="50" spans="2:10" x14ac:dyDescent="0.2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 x14ac:dyDescent="0.2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 x14ac:dyDescent="0.2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 x14ac:dyDescent="0.2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 x14ac:dyDescent="0.2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 x14ac:dyDescent="0.2">
      <c r="B55" t="s">
        <v>180</v>
      </c>
      <c r="C55" s="46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7">SUM(G51:G54)</f>
        <v>2.0103999999999997</v>
      </c>
      <c r="H55" s="20">
        <f t="shared" ref="H55" si="8">SUM(H51:H54)</f>
        <v>2.0876000000000001</v>
      </c>
      <c r="I55" s="20">
        <f t="shared" ref="I55" si="9">SUM(I51:I54)</f>
        <v>2.2080000000000002</v>
      </c>
      <c r="J55" s="20">
        <f t="shared" ref="J55" si="10">SUM(J51:J54)</f>
        <v>2.2808000000000002</v>
      </c>
    </row>
    <row r="58" spans="2:10" x14ac:dyDescent="0.2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 x14ac:dyDescent="0.2">
      <c r="F59" s="20"/>
      <c r="G59" s="20"/>
      <c r="H59" s="20"/>
      <c r="I59" s="20"/>
      <c r="J59" s="20"/>
    </row>
    <row r="60" spans="2:10" x14ac:dyDescent="0.2">
      <c r="F60" s="20"/>
      <c r="G60" s="20"/>
      <c r="H60" s="20"/>
      <c r="I60" s="20"/>
      <c r="J60" s="20"/>
    </row>
    <row r="61" spans="2:10" x14ac:dyDescent="0.2">
      <c r="B61" t="s">
        <v>178</v>
      </c>
      <c r="F61" s="20"/>
      <c r="G61" s="20"/>
      <c r="H61" s="20"/>
      <c r="I61" s="20"/>
      <c r="J61" s="20"/>
    </row>
    <row r="62" spans="2:10" x14ac:dyDescent="0.2">
      <c r="B62" t="s">
        <v>179</v>
      </c>
      <c r="F62" s="20"/>
      <c r="G62" s="20"/>
      <c r="H62" s="20"/>
      <c r="I62" s="20"/>
      <c r="J62" s="20"/>
    </row>
    <row r="63" spans="2:10" x14ac:dyDescent="0.2">
      <c r="B63" t="s">
        <v>180</v>
      </c>
      <c r="C63" s="46" t="e">
        <f>C61/C62</f>
        <v>#DIV/0!</v>
      </c>
      <c r="E63" t="s">
        <v>181</v>
      </c>
      <c r="F63" s="20">
        <f>SUM(F59:F62)</f>
        <v>0</v>
      </c>
      <c r="G63" s="20">
        <f t="shared" ref="G63" si="11">SUM(G59:G62)</f>
        <v>0</v>
      </c>
      <c r="H63" s="20">
        <f t="shared" ref="H63" si="12">SUM(H59:H62)</f>
        <v>0</v>
      </c>
      <c r="I63" s="20">
        <f t="shared" ref="I63" si="13">SUM(I59:I62)</f>
        <v>0</v>
      </c>
      <c r="J63" s="20">
        <f t="shared" ref="J63" si="14">SUM(J59:J62)</f>
        <v>0</v>
      </c>
    </row>
    <row r="65" spans="2:10" x14ac:dyDescent="0.2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 x14ac:dyDescent="0.2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 x14ac:dyDescent="0.2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 x14ac:dyDescent="0.2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 x14ac:dyDescent="0.2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 x14ac:dyDescent="0.2">
      <c r="B70" t="s">
        <v>180</v>
      </c>
      <c r="C70" s="46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5">SUM(G66:G69)</f>
        <v>2.2479</v>
      </c>
      <c r="H70" s="20">
        <f t="shared" ref="H70" si="16">SUM(H66:H69)</f>
        <v>2.089</v>
      </c>
      <c r="I70" s="20">
        <f t="shared" ref="I70" si="17">SUM(I66:I69)</f>
        <v>2.1736</v>
      </c>
      <c r="J70" s="20">
        <f t="shared" ref="J70" si="18">SUM(J66:J69)</f>
        <v>2.3339999999999996</v>
      </c>
    </row>
    <row r="73" spans="2:10" x14ac:dyDescent="0.2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 x14ac:dyDescent="0.2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 x14ac:dyDescent="0.2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 x14ac:dyDescent="0.2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 x14ac:dyDescent="0.2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 x14ac:dyDescent="0.2">
      <c r="B78" t="s">
        <v>180</v>
      </c>
      <c r="C78" s="46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9">SUM(G74:G77)</f>
        <v>2.4288000000000003</v>
      </c>
      <c r="H78" s="20">
        <f t="shared" ref="H78" si="20">SUM(H74:H77)</f>
        <v>2.5971000000000002</v>
      </c>
      <c r="I78" s="20">
        <f t="shared" ref="I78" si="21">SUM(I74:I77)</f>
        <v>3.036</v>
      </c>
      <c r="J78" s="20">
        <f t="shared" ref="J78" si="22">SUM(J74:J77)</f>
        <v>2.5543999999999998</v>
      </c>
    </row>
    <row r="82" spans="2:10" x14ac:dyDescent="0.2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 x14ac:dyDescent="0.2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 x14ac:dyDescent="0.2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 x14ac:dyDescent="0.2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 x14ac:dyDescent="0.2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 x14ac:dyDescent="0.2">
      <c r="B87" t="s">
        <v>180</v>
      </c>
      <c r="C87" s="46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3">SUM(G83:G86)</f>
        <v>2.7342999999999997</v>
      </c>
      <c r="H87" s="20">
        <f t="shared" ref="H87" si="24">SUM(H83:H86)</f>
        <v>2.8071000000000002</v>
      </c>
      <c r="I87" s="20">
        <f t="shared" ref="I87" si="25">SUM(I83:I86)</f>
        <v>3.4571000000000001</v>
      </c>
      <c r="J87" s="20">
        <f t="shared" ref="J87" si="26">SUM(J83:J86)</f>
        <v>2.8841000000000001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30DF-D5DC-0A4A-9B65-326D1235E053}">
  <dimension ref="C4:V68"/>
  <sheetViews>
    <sheetView tabSelected="1" zoomScale="120" zoomScaleNormal="120" workbookViewId="0">
      <selection activeCell="O24" sqref="O24"/>
    </sheetView>
  </sheetViews>
  <sheetFormatPr baseColWidth="10" defaultRowHeight="16" x14ac:dyDescent="0.2"/>
  <cols>
    <col min="3" max="3" width="15.33203125" bestFit="1" customWidth="1"/>
  </cols>
  <sheetData>
    <row r="4" spans="3:21" x14ac:dyDescent="0.2">
      <c r="H4" s="26" t="s">
        <v>206</v>
      </c>
      <c r="M4" s="26" t="s">
        <v>207</v>
      </c>
      <c r="Q4" t="s">
        <v>208</v>
      </c>
    </row>
    <row r="5" spans="3:21" x14ac:dyDescent="0.2">
      <c r="C5" t="s">
        <v>200</v>
      </c>
      <c r="D5" s="19">
        <v>4.3</v>
      </c>
      <c r="E5" s="19">
        <v>4.3</v>
      </c>
      <c r="F5" s="19">
        <v>3.2</v>
      </c>
      <c r="H5" t="s">
        <v>131</v>
      </c>
      <c r="I5" s="19">
        <v>-1.0234909999999999</v>
      </c>
      <c r="J5" s="19">
        <v>4.252084</v>
      </c>
      <c r="K5" s="19">
        <v>-11.261998999999999</v>
      </c>
      <c r="L5" s="19"/>
      <c r="M5" s="19">
        <v>-4.4010470000000002</v>
      </c>
      <c r="N5" s="19">
        <v>13.633976000000001</v>
      </c>
      <c r="O5" s="19">
        <v>-32.935881000000002</v>
      </c>
      <c r="Q5" t="s">
        <v>131</v>
      </c>
      <c r="R5" t="s">
        <v>133</v>
      </c>
      <c r="S5" s="7">
        <v>0.05</v>
      </c>
      <c r="T5" s="7">
        <v>0</v>
      </c>
      <c r="U5" s="7">
        <v>0</v>
      </c>
    </row>
    <row r="6" spans="3:21" x14ac:dyDescent="0.2">
      <c r="C6" t="s">
        <v>201</v>
      </c>
      <c r="D6" s="19">
        <v>91</v>
      </c>
      <c r="E6" s="19">
        <v>54</v>
      </c>
      <c r="F6" s="19">
        <v>60</v>
      </c>
      <c r="H6" t="s">
        <v>131</v>
      </c>
      <c r="I6" s="19">
        <v>9.800065</v>
      </c>
      <c r="J6" s="19">
        <v>4.9997689999999997</v>
      </c>
      <c r="K6" s="19">
        <v>-5.2988299999999997</v>
      </c>
      <c r="L6" s="19"/>
      <c r="M6" s="19">
        <v>42.140618000000003</v>
      </c>
      <c r="N6" s="19">
        <v>39.689140999999999</v>
      </c>
      <c r="O6" s="19">
        <v>0.39214700000000002</v>
      </c>
      <c r="Q6" t="s">
        <v>131</v>
      </c>
      <c r="R6" t="s">
        <v>142</v>
      </c>
      <c r="S6" s="7">
        <v>0.05</v>
      </c>
      <c r="T6" s="7">
        <v>0</v>
      </c>
      <c r="U6" s="7">
        <v>-0.15</v>
      </c>
    </row>
    <row r="7" spans="3:21" x14ac:dyDescent="0.2">
      <c r="D7" s="19"/>
      <c r="E7" s="19"/>
      <c r="F7" s="19"/>
      <c r="H7" t="s">
        <v>131</v>
      </c>
      <c r="I7" s="19">
        <v>-8.7362950000000001</v>
      </c>
      <c r="J7" s="19">
        <v>-1.9084589999999999</v>
      </c>
      <c r="K7" s="19">
        <v>-0.40294999999999997</v>
      </c>
      <c r="L7" s="19"/>
      <c r="M7" s="19">
        <v>-37.566366000000002</v>
      </c>
      <c r="N7" s="19">
        <v>-25.890169</v>
      </c>
      <c r="O7" s="19">
        <v>-15.171296999999999</v>
      </c>
      <c r="Q7" t="s">
        <v>131</v>
      </c>
      <c r="R7" t="s">
        <v>133</v>
      </c>
      <c r="S7" s="7">
        <v>0.49</v>
      </c>
      <c r="T7" s="7">
        <v>0.52</v>
      </c>
      <c r="U7" s="7">
        <v>2.5000000000000001E-2</v>
      </c>
    </row>
    <row r="8" spans="3:21" x14ac:dyDescent="0.2">
      <c r="C8" t="s">
        <v>185</v>
      </c>
      <c r="D8" s="19"/>
      <c r="E8" s="19"/>
      <c r="F8" s="19"/>
      <c r="H8" t="s">
        <v>210</v>
      </c>
      <c r="I8" s="19">
        <v>41.471775000000001</v>
      </c>
      <c r="J8" s="19">
        <v>-23.825254999999999</v>
      </c>
      <c r="K8" s="19">
        <v>234.990309</v>
      </c>
      <c r="L8" s="19"/>
      <c r="M8" s="19">
        <v>178.33005199999999</v>
      </c>
      <c r="N8" s="19">
        <v>0.44123299999999999</v>
      </c>
      <c r="O8" s="19">
        <v>650.407962</v>
      </c>
      <c r="Q8" t="s">
        <v>131</v>
      </c>
      <c r="R8" t="s">
        <v>142</v>
      </c>
      <c r="S8" s="7">
        <v>0.5</v>
      </c>
      <c r="T8" s="7">
        <v>0.5</v>
      </c>
      <c r="U8" s="7">
        <v>2.5000000000000001E-2</v>
      </c>
    </row>
    <row r="9" spans="3:21" x14ac:dyDescent="0.2">
      <c r="D9" s="19" t="s">
        <v>112</v>
      </c>
      <c r="E9" s="19" t="s">
        <v>113</v>
      </c>
      <c r="F9" s="19" t="s">
        <v>114</v>
      </c>
      <c r="H9" t="s">
        <v>132</v>
      </c>
      <c r="I9" s="19">
        <v>-8.3417000000000005E-2</v>
      </c>
      <c r="J9" s="19">
        <v>3.2641990000000001</v>
      </c>
      <c r="K9" s="19">
        <v>-2.0026410000000001</v>
      </c>
      <c r="L9" s="19"/>
      <c r="M9" s="19">
        <v>-0.35869400000000001</v>
      </c>
      <c r="N9" s="19">
        <v>11.976331</v>
      </c>
      <c r="O9" s="19">
        <v>-8.5567270000000004</v>
      </c>
      <c r="Q9" t="s">
        <v>131</v>
      </c>
      <c r="R9" t="s">
        <v>133</v>
      </c>
      <c r="S9" s="7">
        <v>0.5</v>
      </c>
      <c r="T9" s="7">
        <v>0</v>
      </c>
      <c r="U9" s="7">
        <v>0.5</v>
      </c>
    </row>
    <row r="10" spans="3:21" x14ac:dyDescent="0.2">
      <c r="C10" t="s">
        <v>36</v>
      </c>
      <c r="D10" s="19">
        <v>4.3</v>
      </c>
      <c r="E10" s="19">
        <v>2.15</v>
      </c>
      <c r="F10" s="19">
        <v>1.8809130000000001</v>
      </c>
      <c r="H10" t="s">
        <v>132</v>
      </c>
      <c r="I10" s="19">
        <v>-4.5879310000000002</v>
      </c>
      <c r="J10" s="19">
        <v>-5.7087079999999997</v>
      </c>
      <c r="K10" s="19">
        <v>-4.0926030000000004</v>
      </c>
      <c r="L10" s="19"/>
      <c r="M10" s="19">
        <v>-19.728259000000001</v>
      </c>
      <c r="N10" s="19">
        <v>-31.123007999999999</v>
      </c>
      <c r="O10" s="19">
        <v>-11.553653000000001</v>
      </c>
      <c r="Q10" t="s">
        <v>131</v>
      </c>
      <c r="R10" t="s">
        <v>142</v>
      </c>
      <c r="S10" s="7">
        <v>0.5</v>
      </c>
      <c r="T10" s="7">
        <v>0</v>
      </c>
      <c r="U10" s="7">
        <v>0.5</v>
      </c>
    </row>
    <row r="11" spans="3:21" x14ac:dyDescent="0.2">
      <c r="C11" t="s">
        <v>37</v>
      </c>
      <c r="D11" s="19">
        <v>0</v>
      </c>
      <c r="E11" s="19">
        <v>3.7239089999999999</v>
      </c>
      <c r="F11" s="19">
        <v>-1.150433</v>
      </c>
      <c r="H11" t="s">
        <v>132</v>
      </c>
      <c r="I11" s="19">
        <v>-13.287725</v>
      </c>
      <c r="J11" s="19">
        <v>-39.886091999999998</v>
      </c>
      <c r="K11" s="19">
        <v>135.25022000000001</v>
      </c>
      <c r="L11" s="19"/>
      <c r="M11" s="19">
        <v>-57.13767</v>
      </c>
      <c r="N11" s="19">
        <v>-177.10220200000001</v>
      </c>
      <c r="O11" s="19">
        <v>334.56768099999999</v>
      </c>
      <c r="Q11" t="s">
        <v>210</v>
      </c>
      <c r="R11" t="s">
        <v>133</v>
      </c>
      <c r="S11" s="7">
        <v>0</v>
      </c>
      <c r="T11" s="7">
        <v>0.52</v>
      </c>
      <c r="U11" s="7">
        <v>0.5</v>
      </c>
    </row>
    <row r="12" spans="3:21" x14ac:dyDescent="0.2">
      <c r="C12" t="s">
        <v>38</v>
      </c>
      <c r="D12" s="19">
        <v>0</v>
      </c>
      <c r="E12" s="19">
        <v>0</v>
      </c>
      <c r="F12" s="19">
        <v>2.3191959999999998</v>
      </c>
      <c r="H12" t="s">
        <v>132</v>
      </c>
      <c r="I12" s="19">
        <v>2.1743739999999998</v>
      </c>
      <c r="J12" s="19">
        <v>-0.480657</v>
      </c>
      <c r="K12" s="19">
        <v>-3.2465419999999998</v>
      </c>
      <c r="L12" s="19"/>
      <c r="M12" s="19">
        <v>9.3498809999999999</v>
      </c>
      <c r="N12" s="19">
        <v>2.8850020000000001</v>
      </c>
      <c r="O12" s="19">
        <v>-2.8866200000000002</v>
      </c>
      <c r="Q12" t="s">
        <v>132</v>
      </c>
      <c r="R12" t="s">
        <v>133</v>
      </c>
      <c r="S12" s="7">
        <v>0.5</v>
      </c>
      <c r="T12" s="7">
        <v>0.5</v>
      </c>
      <c r="U12" s="7">
        <v>0.5</v>
      </c>
    </row>
    <row r="13" spans="3:21" x14ac:dyDescent="0.2">
      <c r="D13" s="19"/>
      <c r="E13" s="19"/>
      <c r="F13" s="19"/>
      <c r="H13" t="s">
        <v>131</v>
      </c>
      <c r="I13" s="19">
        <v>1.984483</v>
      </c>
      <c r="J13" s="19">
        <v>0.30060500000000001</v>
      </c>
      <c r="K13" s="19">
        <v>0.46485399999999999</v>
      </c>
      <c r="L13" s="19"/>
      <c r="M13" s="19">
        <v>8.5333439999999996</v>
      </c>
      <c r="N13" s="19">
        <v>5.3861049999999997</v>
      </c>
      <c r="O13" s="19">
        <v>4.4649369999999999</v>
      </c>
      <c r="Q13" t="s">
        <v>132</v>
      </c>
      <c r="R13" t="s">
        <v>142</v>
      </c>
      <c r="S13" s="7">
        <v>0.5</v>
      </c>
      <c r="T13" s="7">
        <v>0.5</v>
      </c>
      <c r="U13" s="7">
        <v>0.5</v>
      </c>
    </row>
    <row r="14" spans="3:21" x14ac:dyDescent="0.2">
      <c r="C14" s="26" t="s">
        <v>202</v>
      </c>
      <c r="D14" s="19" t="s">
        <v>112</v>
      </c>
      <c r="E14" s="19" t="s">
        <v>113</v>
      </c>
      <c r="F14" s="19" t="s">
        <v>114</v>
      </c>
      <c r="H14" t="s">
        <v>131</v>
      </c>
      <c r="I14" s="19">
        <v>1.0947519999999999</v>
      </c>
      <c r="J14" s="19">
        <v>0.51624199999999998</v>
      </c>
      <c r="K14" s="19">
        <v>-0.52163400000000004</v>
      </c>
      <c r="L14" s="19"/>
      <c r="M14" s="19">
        <v>4.7074689999999997</v>
      </c>
      <c r="N14" s="19">
        <v>4.2761870000000002</v>
      </c>
      <c r="O14" s="19">
        <v>0.25546099999999999</v>
      </c>
      <c r="Q14" t="s">
        <v>132</v>
      </c>
      <c r="R14" t="s">
        <v>133</v>
      </c>
      <c r="S14" s="7">
        <v>0.5</v>
      </c>
      <c r="T14" s="7">
        <v>0</v>
      </c>
      <c r="U14" s="7">
        <v>-0.04</v>
      </c>
    </row>
    <row r="15" spans="3:21" x14ac:dyDescent="0.2">
      <c r="C15" t="s">
        <v>36</v>
      </c>
      <c r="D15" s="19">
        <v>-9.3295689999999993</v>
      </c>
      <c r="E15" s="19">
        <v>7.270251</v>
      </c>
      <c r="F15" s="19">
        <v>41.514415999999997</v>
      </c>
      <c r="H15" t="s">
        <v>131</v>
      </c>
      <c r="I15" s="19">
        <v>-0.97069899999999998</v>
      </c>
      <c r="J15" s="19">
        <v>-0.21205099999999999</v>
      </c>
      <c r="K15" s="19">
        <v>-4.4771999999999999E-2</v>
      </c>
      <c r="L15" s="19"/>
      <c r="M15" s="19">
        <v>-4.1740409999999999</v>
      </c>
      <c r="N15" s="19">
        <v>-2.8766850000000002</v>
      </c>
      <c r="O15" s="19">
        <v>-1.6857</v>
      </c>
      <c r="Q15" t="s">
        <v>132</v>
      </c>
      <c r="R15" t="s">
        <v>142</v>
      </c>
      <c r="S15" s="7">
        <v>0.5</v>
      </c>
      <c r="T15" s="7">
        <v>0</v>
      </c>
      <c r="U15" s="7">
        <v>-0.03</v>
      </c>
    </row>
    <row r="16" spans="3:21" x14ac:dyDescent="0.2">
      <c r="C16" t="s">
        <v>37</v>
      </c>
      <c r="D16" s="19">
        <v>-10.269332</v>
      </c>
      <c r="E16" s="19">
        <v>10.340363</v>
      </c>
      <c r="F16" s="19">
        <v>0.65954699999999999</v>
      </c>
      <c r="H16" t="s">
        <v>132</v>
      </c>
      <c r="I16" s="19">
        <v>0.25024999999999997</v>
      </c>
      <c r="J16" s="19">
        <v>-9.7925979999999999</v>
      </c>
      <c r="K16" s="19">
        <v>6.0079229999999999</v>
      </c>
      <c r="L16" s="19"/>
      <c r="M16" s="19">
        <v>1.076082</v>
      </c>
      <c r="N16" s="19">
        <v>-35.928992999999998</v>
      </c>
      <c r="O16" s="19">
        <v>25.670182</v>
      </c>
      <c r="Q16" t="s">
        <v>132</v>
      </c>
      <c r="R16" t="s">
        <v>133</v>
      </c>
      <c r="S16" s="7">
        <v>0.1</v>
      </c>
      <c r="T16" s="7">
        <v>0.5</v>
      </c>
      <c r="U16" s="7">
        <v>0.32</v>
      </c>
    </row>
    <row r="17" spans="3:22" x14ac:dyDescent="0.2">
      <c r="C17" t="s">
        <v>38</v>
      </c>
      <c r="D17" s="19">
        <v>-25.088291999999999</v>
      </c>
      <c r="E17" s="19">
        <v>25.084900999999999</v>
      </c>
      <c r="F17" s="19">
        <v>79.869304</v>
      </c>
      <c r="H17" t="s">
        <v>132</v>
      </c>
      <c r="I17" s="19">
        <v>11.443484</v>
      </c>
      <c r="J17" s="19">
        <v>17.812508999999999</v>
      </c>
      <c r="K17" s="19">
        <v>10.455862</v>
      </c>
      <c r="L17" s="19"/>
      <c r="M17" s="19">
        <v>49.207369999999997</v>
      </c>
      <c r="N17" s="19">
        <v>90.93638</v>
      </c>
      <c r="O17" s="19">
        <v>25.281497000000002</v>
      </c>
      <c r="Q17" t="s">
        <v>132</v>
      </c>
      <c r="R17" t="s">
        <v>142</v>
      </c>
      <c r="S17" s="7">
        <v>0.1</v>
      </c>
      <c r="T17" s="7">
        <v>0.48</v>
      </c>
      <c r="U17" s="7">
        <v>0.3</v>
      </c>
    </row>
    <row r="18" spans="3:22" x14ac:dyDescent="0.2">
      <c r="H18" t="s">
        <v>132</v>
      </c>
      <c r="I18" s="19">
        <v>-33.006504</v>
      </c>
      <c r="J18" s="19">
        <v>49.226441000000001</v>
      </c>
      <c r="K18" s="19">
        <v>-370.03682500000002</v>
      </c>
      <c r="L18" s="19"/>
      <c r="M18" s="19">
        <v>-141.92909399999999</v>
      </c>
      <c r="N18" s="19">
        <v>112.351708</v>
      </c>
      <c r="O18" s="19">
        <v>-976.90985000000001</v>
      </c>
      <c r="Q18" t="s">
        <v>132</v>
      </c>
      <c r="R18" t="s">
        <v>133</v>
      </c>
      <c r="S18" s="7">
        <v>0</v>
      </c>
      <c r="T18" s="7">
        <v>0</v>
      </c>
      <c r="U18" s="7">
        <v>0.5</v>
      </c>
    </row>
    <row r="19" spans="3:22" x14ac:dyDescent="0.2">
      <c r="C19" s="26" t="s">
        <v>203</v>
      </c>
      <c r="D19">
        <v>-276.58148806999998</v>
      </c>
      <c r="H19" t="s">
        <v>132</v>
      </c>
      <c r="I19" s="19">
        <v>-6.5231209999999997</v>
      </c>
      <c r="J19" s="19">
        <v>1.441972</v>
      </c>
      <c r="K19" s="19">
        <v>9.7396270000000005</v>
      </c>
      <c r="L19" s="19"/>
      <c r="M19" s="19">
        <v>-28.049643</v>
      </c>
      <c r="N19" s="19">
        <v>-8.6550049999999992</v>
      </c>
      <c r="O19" s="19">
        <v>8.6598609999999994</v>
      </c>
      <c r="Q19" t="s">
        <v>132</v>
      </c>
      <c r="R19" t="s">
        <v>142</v>
      </c>
      <c r="S19" s="7">
        <v>0</v>
      </c>
      <c r="T19" s="7">
        <v>0</v>
      </c>
      <c r="U19" s="7">
        <v>0.5</v>
      </c>
    </row>
    <row r="20" spans="3:22" x14ac:dyDescent="0.2">
      <c r="T20" s="7"/>
      <c r="U20" s="7"/>
      <c r="V20" s="7"/>
    </row>
    <row r="21" spans="3:22" x14ac:dyDescent="0.2">
      <c r="C21" s="26" t="s">
        <v>204</v>
      </c>
      <c r="T21" s="7"/>
      <c r="U21" s="7"/>
      <c r="V21" s="7"/>
    </row>
    <row r="22" spans="3:22" x14ac:dyDescent="0.2">
      <c r="D22" s="19">
        <v>53.599314</v>
      </c>
      <c r="E22" s="19">
        <v>-20.685960000000001</v>
      </c>
      <c r="F22" s="19">
        <v>96.280842000000007</v>
      </c>
    </row>
    <row r="23" spans="3:22" x14ac:dyDescent="0.2">
      <c r="D23" s="19">
        <v>-20.685960000000001</v>
      </c>
      <c r="E23" s="19">
        <v>37.748111000000002</v>
      </c>
      <c r="F23" s="19">
        <v>1.529631</v>
      </c>
    </row>
    <row r="24" spans="3:22" x14ac:dyDescent="0.2">
      <c r="D24" s="19">
        <v>96.280842000000007</v>
      </c>
      <c r="E24" s="19">
        <v>1.529631</v>
      </c>
      <c r="F24" s="19">
        <v>185.23406399999999</v>
      </c>
    </row>
    <row r="25" spans="3:22" x14ac:dyDescent="0.2"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6" spans="3:22" x14ac:dyDescent="0.2">
      <c r="H26" t="s">
        <v>206</v>
      </c>
      <c r="M26" t="s">
        <v>207</v>
      </c>
      <c r="Q26" t="s">
        <v>208</v>
      </c>
    </row>
    <row r="27" spans="3:22" x14ac:dyDescent="0.2">
      <c r="C27" t="s">
        <v>200</v>
      </c>
      <c r="D27" s="19">
        <v>4.3</v>
      </c>
      <c r="E27" s="19">
        <v>4.3</v>
      </c>
      <c r="F27" s="19">
        <v>3.2</v>
      </c>
      <c r="H27" t="s">
        <v>131</v>
      </c>
      <c r="I27" s="19">
        <v>-1.0234909999999999</v>
      </c>
      <c r="J27" s="19">
        <v>4.252084</v>
      </c>
      <c r="K27" s="19">
        <v>-11.261998999999999</v>
      </c>
      <c r="L27" s="19"/>
      <c r="M27" s="19">
        <v>-4.4010119999999997</v>
      </c>
      <c r="N27" s="19">
        <v>13.633868</v>
      </c>
      <c r="O27" s="19">
        <v>-32.93562</v>
      </c>
      <c r="Q27" t="s">
        <v>131</v>
      </c>
      <c r="R27" t="s">
        <v>133</v>
      </c>
      <c r="S27" s="7">
        <v>0.05</v>
      </c>
      <c r="T27" s="7">
        <v>0</v>
      </c>
      <c r="U27" s="7">
        <v>0</v>
      </c>
    </row>
    <row r="28" spans="3:22" x14ac:dyDescent="0.2">
      <c r="C28" t="s">
        <v>201</v>
      </c>
      <c r="D28" s="19">
        <v>91</v>
      </c>
      <c r="E28" s="19">
        <v>54</v>
      </c>
      <c r="F28" s="19">
        <v>60</v>
      </c>
      <c r="H28" t="s">
        <v>131</v>
      </c>
      <c r="I28" s="19">
        <v>9.800065</v>
      </c>
      <c r="J28" s="19">
        <v>4.9997689999999997</v>
      </c>
      <c r="K28" s="19">
        <v>-5.2988299999999997</v>
      </c>
      <c r="L28" s="19"/>
      <c r="M28" s="19">
        <v>42.140281999999999</v>
      </c>
      <c r="N28" s="19">
        <v>39.688825999999999</v>
      </c>
      <c r="O28" s="19">
        <v>0.39214399999999999</v>
      </c>
      <c r="Q28" t="s">
        <v>131</v>
      </c>
      <c r="R28" t="s">
        <v>142</v>
      </c>
      <c r="S28" s="7">
        <v>0.05</v>
      </c>
      <c r="T28" s="7">
        <v>0</v>
      </c>
      <c r="U28" s="7">
        <v>-0.15</v>
      </c>
    </row>
    <row r="29" spans="3:22" x14ac:dyDescent="0.2">
      <c r="D29" s="19"/>
      <c r="E29" s="19"/>
      <c r="F29" s="19"/>
      <c r="H29" t="s">
        <v>131</v>
      </c>
      <c r="I29" s="19">
        <v>-8.7362950000000001</v>
      </c>
      <c r="J29" s="19">
        <v>-1.9084589999999999</v>
      </c>
      <c r="K29" s="19">
        <v>-0.40294999999999997</v>
      </c>
      <c r="L29" s="19"/>
      <c r="M29" s="19">
        <v>-37.566068999999999</v>
      </c>
      <c r="N29" s="19">
        <v>-25.889963000000002</v>
      </c>
      <c r="O29" s="19">
        <v>-15.171176000000001</v>
      </c>
      <c r="Q29" t="s">
        <v>131</v>
      </c>
      <c r="R29" t="s">
        <v>133</v>
      </c>
      <c r="S29" s="7">
        <v>0.49</v>
      </c>
      <c r="T29" s="7">
        <v>0.52</v>
      </c>
      <c r="U29" s="7">
        <v>2.5000000000000001E-2</v>
      </c>
    </row>
    <row r="30" spans="3:22" x14ac:dyDescent="0.2">
      <c r="C30" t="s">
        <v>185</v>
      </c>
      <c r="D30" s="19"/>
      <c r="E30" s="19"/>
      <c r="F30" s="19"/>
      <c r="H30" t="s">
        <v>205</v>
      </c>
      <c r="I30" s="19">
        <v>41.471775000000001</v>
      </c>
      <c r="J30" s="19">
        <v>-23.825254999999999</v>
      </c>
      <c r="K30" s="19">
        <v>234.990309</v>
      </c>
      <c r="L30" s="19"/>
      <c r="M30" s="19">
        <v>178.328633</v>
      </c>
      <c r="N30" s="19">
        <v>0.44123000000000001</v>
      </c>
      <c r="O30" s="19">
        <v>650.40279099999998</v>
      </c>
      <c r="Q30" t="s">
        <v>131</v>
      </c>
      <c r="R30" t="s">
        <v>142</v>
      </c>
      <c r="S30" s="7">
        <v>0.5</v>
      </c>
      <c r="T30" s="7">
        <v>0.5</v>
      </c>
      <c r="U30" s="7">
        <v>2.5000000000000001E-2</v>
      </c>
    </row>
    <row r="31" spans="3:22" x14ac:dyDescent="0.2">
      <c r="D31" s="19" t="s">
        <v>112</v>
      </c>
      <c r="E31" s="19" t="s">
        <v>113</v>
      </c>
      <c r="F31" s="19" t="s">
        <v>114</v>
      </c>
      <c r="H31" t="s">
        <v>132</v>
      </c>
      <c r="I31" s="19">
        <v>-8.3417000000000005E-2</v>
      </c>
      <c r="J31" s="19">
        <v>3.2641990000000001</v>
      </c>
      <c r="K31" s="19">
        <v>-2.0026410000000001</v>
      </c>
      <c r="L31" s="19"/>
      <c r="M31" s="19">
        <v>-0.35869200000000001</v>
      </c>
      <c r="N31" s="19">
        <v>11.976236</v>
      </c>
      <c r="O31" s="19">
        <v>-8.5566589999999998</v>
      </c>
      <c r="Q31" t="s">
        <v>131</v>
      </c>
      <c r="R31" t="s">
        <v>133</v>
      </c>
      <c r="S31" s="7">
        <v>0.5</v>
      </c>
      <c r="T31" s="7">
        <v>0</v>
      </c>
      <c r="U31" s="7">
        <v>0.5</v>
      </c>
    </row>
    <row r="32" spans="3:22" x14ac:dyDescent="0.2">
      <c r="C32" t="s">
        <v>36</v>
      </c>
      <c r="D32" s="19">
        <v>4.3</v>
      </c>
      <c r="E32" s="19">
        <v>2.15</v>
      </c>
      <c r="F32" s="19">
        <v>1.8809130000000001</v>
      </c>
      <c r="H32" t="s">
        <v>132</v>
      </c>
      <c r="I32" s="19">
        <v>-4.5879310000000002</v>
      </c>
      <c r="J32" s="19">
        <v>-5.7087079999999997</v>
      </c>
      <c r="K32" s="19">
        <v>-4.0926030000000004</v>
      </c>
      <c r="L32" s="19"/>
      <c r="M32" s="19">
        <v>-19.728103000000001</v>
      </c>
      <c r="N32" s="19">
        <v>-31.122761000000001</v>
      </c>
      <c r="O32" s="19">
        <v>-11.553561999999999</v>
      </c>
      <c r="Q32" t="s">
        <v>131</v>
      </c>
      <c r="R32" t="s">
        <v>142</v>
      </c>
      <c r="S32" s="7">
        <v>0.5</v>
      </c>
      <c r="T32" s="7">
        <v>0</v>
      </c>
      <c r="U32" s="7">
        <v>0.5</v>
      </c>
    </row>
    <row r="33" spans="3:21" x14ac:dyDescent="0.2">
      <c r="C33" t="s">
        <v>37</v>
      </c>
      <c r="D33" s="19">
        <v>0</v>
      </c>
      <c r="E33" s="19">
        <v>3.7239089999999999</v>
      </c>
      <c r="F33" s="19">
        <v>-1.150433</v>
      </c>
      <c r="H33" t="s">
        <v>132</v>
      </c>
      <c r="I33" s="19">
        <v>-13.287725</v>
      </c>
      <c r="J33" s="19">
        <v>-39.886091999999998</v>
      </c>
      <c r="K33" s="19">
        <v>135.25022000000001</v>
      </c>
      <c r="L33" s="19"/>
      <c r="M33" s="19">
        <v>-57.137216000000002</v>
      </c>
      <c r="N33" s="19">
        <v>-177.10079400000001</v>
      </c>
      <c r="O33" s="19">
        <v>334.565021</v>
      </c>
      <c r="Q33" t="s">
        <v>205</v>
      </c>
      <c r="R33" t="s">
        <v>209</v>
      </c>
      <c r="S33" s="7">
        <v>0</v>
      </c>
      <c r="T33" s="7">
        <v>0.52</v>
      </c>
      <c r="U33" s="7">
        <v>0.5</v>
      </c>
    </row>
    <row r="34" spans="3:21" x14ac:dyDescent="0.2">
      <c r="C34" t="s">
        <v>38</v>
      </c>
      <c r="D34" s="19">
        <v>0</v>
      </c>
      <c r="E34" s="19">
        <v>0</v>
      </c>
      <c r="F34" s="19">
        <v>2.3191959999999998</v>
      </c>
      <c r="H34" t="s">
        <v>132</v>
      </c>
      <c r="I34" s="19">
        <v>2.1743739999999998</v>
      </c>
      <c r="J34" s="19">
        <v>-0.480657</v>
      </c>
      <c r="K34" s="19">
        <v>-3.2465419999999998</v>
      </c>
      <c r="L34" s="19"/>
      <c r="M34" s="19">
        <v>9.3498070000000002</v>
      </c>
      <c r="N34" s="19">
        <v>2.884979</v>
      </c>
      <c r="O34" s="19">
        <v>-2.8865980000000002</v>
      </c>
      <c r="Q34" t="s">
        <v>132</v>
      </c>
      <c r="R34" t="s">
        <v>133</v>
      </c>
      <c r="S34" s="7">
        <v>0.5</v>
      </c>
      <c r="T34" s="7">
        <v>0.5</v>
      </c>
      <c r="U34" s="7">
        <v>0.5</v>
      </c>
    </row>
    <row r="35" spans="3:21" x14ac:dyDescent="0.2">
      <c r="D35" s="19"/>
      <c r="E35" s="19"/>
      <c r="F35" s="19"/>
      <c r="H35" t="s">
        <v>131</v>
      </c>
      <c r="I35" s="19">
        <v>1.984483</v>
      </c>
      <c r="J35" s="19">
        <v>0.30060500000000001</v>
      </c>
      <c r="K35" s="19">
        <v>0.46485399999999999</v>
      </c>
      <c r="L35" s="19"/>
      <c r="M35" s="19">
        <v>8.5332760000000007</v>
      </c>
      <c r="N35" s="19">
        <v>5.3860619999999999</v>
      </c>
      <c r="O35" s="19">
        <v>4.4649010000000002</v>
      </c>
      <c r="Q35" t="s">
        <v>132</v>
      </c>
      <c r="R35" t="s">
        <v>142</v>
      </c>
      <c r="S35" s="7">
        <v>0.5</v>
      </c>
      <c r="T35" s="7">
        <v>0.5</v>
      </c>
      <c r="U35" s="7">
        <v>0.5</v>
      </c>
    </row>
    <row r="36" spans="3:21" x14ac:dyDescent="0.2">
      <c r="C36" s="26" t="s">
        <v>202</v>
      </c>
      <c r="D36" s="19" t="s">
        <v>112</v>
      </c>
      <c r="E36" s="19" t="s">
        <v>113</v>
      </c>
      <c r="F36" s="19" t="s">
        <v>114</v>
      </c>
      <c r="H36" t="s">
        <v>131</v>
      </c>
      <c r="I36" s="19">
        <v>1.0947519999999999</v>
      </c>
      <c r="J36" s="19">
        <v>0.51624199999999998</v>
      </c>
      <c r="K36" s="19">
        <v>-0.52163400000000004</v>
      </c>
      <c r="L36" s="19"/>
      <c r="M36" s="19">
        <v>4.7074319999999998</v>
      </c>
      <c r="N36" s="19">
        <v>4.2761529999999999</v>
      </c>
      <c r="O36" s="19">
        <v>0.25545899999999999</v>
      </c>
      <c r="Q36" t="s">
        <v>132</v>
      </c>
      <c r="R36" t="s">
        <v>133</v>
      </c>
      <c r="S36" s="7">
        <v>0.5</v>
      </c>
      <c r="T36" s="7">
        <v>0</v>
      </c>
      <c r="U36" s="7">
        <v>-0.04</v>
      </c>
    </row>
    <row r="37" spans="3:21" x14ac:dyDescent="0.2">
      <c r="C37" t="s">
        <v>36</v>
      </c>
      <c r="D37" s="19">
        <v>-9.3295689999999993</v>
      </c>
      <c r="E37" s="19">
        <v>7.270251</v>
      </c>
      <c r="F37" s="19">
        <v>41.514415999999997</v>
      </c>
      <c r="H37" t="s">
        <v>131</v>
      </c>
      <c r="I37" s="19">
        <v>-0.97069899999999998</v>
      </c>
      <c r="J37" s="19">
        <v>-0.21205099999999999</v>
      </c>
      <c r="K37" s="19">
        <v>-4.4771999999999999E-2</v>
      </c>
      <c r="L37" s="19"/>
      <c r="M37" s="19">
        <v>-4.1740079999999997</v>
      </c>
      <c r="N37" s="19">
        <v>-2.8766630000000002</v>
      </c>
      <c r="O37" s="19">
        <v>-1.685686</v>
      </c>
      <c r="Q37" t="s">
        <v>132</v>
      </c>
      <c r="R37" t="s">
        <v>142</v>
      </c>
      <c r="S37" s="7">
        <v>0.5</v>
      </c>
      <c r="T37" s="7">
        <v>0</v>
      </c>
      <c r="U37" s="7">
        <v>-0.03</v>
      </c>
    </row>
    <row r="38" spans="3:21" x14ac:dyDescent="0.2">
      <c r="C38" t="s">
        <v>37</v>
      </c>
      <c r="D38" s="19">
        <v>-10.269332</v>
      </c>
      <c r="E38" s="19">
        <v>10.340363</v>
      </c>
      <c r="F38" s="19">
        <v>0.65954699999999999</v>
      </c>
      <c r="H38" t="s">
        <v>132</v>
      </c>
      <c r="I38" s="19">
        <v>0.25024999999999997</v>
      </c>
      <c r="J38" s="19">
        <v>-9.7925979999999999</v>
      </c>
      <c r="K38" s="19">
        <v>6.0079229999999999</v>
      </c>
      <c r="L38" s="19"/>
      <c r="M38" s="19">
        <v>1.076076</v>
      </c>
      <c r="N38" s="19">
        <v>-35.928708</v>
      </c>
      <c r="O38" s="19">
        <v>25.669978</v>
      </c>
      <c r="Q38" t="s">
        <v>132</v>
      </c>
      <c r="R38" t="s">
        <v>133</v>
      </c>
      <c r="S38" s="7">
        <v>0.1</v>
      </c>
      <c r="T38" s="7">
        <v>0.5</v>
      </c>
      <c r="U38" s="7">
        <v>0.32</v>
      </c>
    </row>
    <row r="39" spans="3:21" x14ac:dyDescent="0.2">
      <c r="C39" t="s">
        <v>38</v>
      </c>
      <c r="D39" s="19">
        <v>-25.088291999999999</v>
      </c>
      <c r="E39" s="19">
        <v>25.084900999999999</v>
      </c>
      <c r="F39" s="19">
        <v>79.869304</v>
      </c>
      <c r="H39" t="s">
        <v>132</v>
      </c>
      <c r="I39" s="19">
        <v>11.443484</v>
      </c>
      <c r="J39" s="19">
        <v>17.812508999999999</v>
      </c>
      <c r="K39" s="19">
        <v>10.455862</v>
      </c>
      <c r="L39" s="19"/>
      <c r="M39" s="19">
        <v>49.206980999999999</v>
      </c>
      <c r="N39" s="19">
        <v>90.935658000000004</v>
      </c>
      <c r="O39" s="19">
        <v>25.281296000000001</v>
      </c>
      <c r="Q39" t="s">
        <v>132</v>
      </c>
      <c r="R39" t="s">
        <v>142</v>
      </c>
      <c r="S39" s="7">
        <v>0.1</v>
      </c>
      <c r="T39" s="7">
        <v>0.48</v>
      </c>
      <c r="U39" s="7">
        <v>0.3</v>
      </c>
    </row>
    <row r="40" spans="3:21" x14ac:dyDescent="0.2">
      <c r="H40" t="s">
        <v>132</v>
      </c>
      <c r="I40" s="19">
        <v>-33.006504</v>
      </c>
      <c r="J40" s="19">
        <v>49.226441000000001</v>
      </c>
      <c r="K40" s="19">
        <v>-370.03682500000002</v>
      </c>
      <c r="L40" s="19"/>
      <c r="M40" s="19">
        <v>-141.927966</v>
      </c>
      <c r="N40" s="19">
        <v>112.350815</v>
      </c>
      <c r="O40" s="19">
        <v>-976.90208299999995</v>
      </c>
      <c r="Q40" t="s">
        <v>132</v>
      </c>
      <c r="R40" t="s">
        <v>133</v>
      </c>
      <c r="S40" s="7">
        <v>0</v>
      </c>
      <c r="T40" s="7">
        <v>0</v>
      </c>
      <c r="U40" s="7">
        <v>0.5</v>
      </c>
    </row>
    <row r="41" spans="3:21" x14ac:dyDescent="0.2">
      <c r="C41" s="26" t="s">
        <v>203</v>
      </c>
      <c r="D41">
        <v>-276.579288928371</v>
      </c>
      <c r="H41" t="s">
        <v>132</v>
      </c>
      <c r="I41" s="19">
        <v>-6.5231209999999997</v>
      </c>
      <c r="J41" s="19">
        <v>1.441972</v>
      </c>
      <c r="K41" s="19">
        <v>9.7396270000000005</v>
      </c>
      <c r="L41" s="19"/>
      <c r="M41" s="19">
        <v>-28.049420000000001</v>
      </c>
      <c r="N41" s="19">
        <v>-8.6549359999999993</v>
      </c>
      <c r="O41" s="19">
        <v>8.6597930000000005</v>
      </c>
      <c r="Q41" t="s">
        <v>132</v>
      </c>
      <c r="R41" t="s">
        <v>142</v>
      </c>
      <c r="S41" s="7">
        <v>0</v>
      </c>
      <c r="T41" s="7">
        <v>0</v>
      </c>
      <c r="U41" s="7">
        <v>0.5</v>
      </c>
    </row>
    <row r="42" spans="3:21" x14ac:dyDescent="0.2">
      <c r="T42" s="7"/>
      <c r="U42" s="7"/>
    </row>
    <row r="43" spans="3:21" x14ac:dyDescent="0.2">
      <c r="C43" s="26" t="s">
        <v>204</v>
      </c>
      <c r="T43" s="7"/>
      <c r="U43" s="7"/>
    </row>
    <row r="44" spans="3:21" x14ac:dyDescent="0.2">
      <c r="D44">
        <v>53.598886999999998</v>
      </c>
      <c r="E44">
        <v>-20.685796</v>
      </c>
      <c r="F44">
        <v>96.280077000000006</v>
      </c>
    </row>
    <row r="45" spans="3:21" x14ac:dyDescent="0.2">
      <c r="D45">
        <v>-20.685796</v>
      </c>
      <c r="E45">
        <v>37.747810999999999</v>
      </c>
      <c r="F45">
        <v>1.5296190000000001</v>
      </c>
    </row>
    <row r="46" spans="3:21" x14ac:dyDescent="0.2">
      <c r="D46">
        <v>96.280077000000006</v>
      </c>
      <c r="E46">
        <v>1.5296190000000001</v>
      </c>
      <c r="F46">
        <v>185.23258999999999</v>
      </c>
    </row>
    <row r="47" spans="3:21" x14ac:dyDescent="0.2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</row>
    <row r="48" spans="3:21" x14ac:dyDescent="0.2">
      <c r="H48" t="s">
        <v>206</v>
      </c>
      <c r="M48" t="s">
        <v>207</v>
      </c>
    </row>
    <row r="49" spans="3:21" x14ac:dyDescent="0.2">
      <c r="C49" t="s">
        <v>200</v>
      </c>
      <c r="D49" s="19">
        <v>4.3</v>
      </c>
      <c r="E49" s="19">
        <v>4.3</v>
      </c>
      <c r="F49" s="19">
        <v>3.2</v>
      </c>
      <c r="H49" t="s">
        <v>131</v>
      </c>
      <c r="I49">
        <f>(I5-I27)/I5</f>
        <v>0</v>
      </c>
      <c r="J49">
        <f t="shared" ref="J49:K49" si="0">(J5-J27)/J5</f>
        <v>0</v>
      </c>
      <c r="K49">
        <f t="shared" si="0"/>
        <v>0</v>
      </c>
      <c r="L49" s="19"/>
      <c r="M49" s="65">
        <f>(M5-M27)/M5</f>
        <v>7.9526530846981031E-6</v>
      </c>
      <c r="N49" s="65">
        <f t="shared" ref="N49:O49" si="1">(N5-N27)/N5</f>
        <v>7.9213869821162338E-6</v>
      </c>
      <c r="O49" s="65">
        <f t="shared" si="1"/>
        <v>7.9244881896993463E-6</v>
      </c>
      <c r="S49" s="7"/>
      <c r="T49" s="7"/>
      <c r="U49" s="7"/>
    </row>
    <row r="50" spans="3:21" x14ac:dyDescent="0.2">
      <c r="C50" t="s">
        <v>201</v>
      </c>
      <c r="D50" s="19">
        <v>91</v>
      </c>
      <c r="E50" s="19">
        <v>54</v>
      </c>
      <c r="F50" s="19">
        <v>60</v>
      </c>
      <c r="H50" t="s">
        <v>131</v>
      </c>
      <c r="I50" s="65">
        <f t="shared" ref="I50:K50" si="2">(I6-I28)/I6</f>
        <v>0</v>
      </c>
      <c r="J50" s="65">
        <f t="shared" si="2"/>
        <v>0</v>
      </c>
      <c r="K50" s="65">
        <f t="shared" si="2"/>
        <v>0</v>
      </c>
      <c r="L50" s="19"/>
      <c r="M50" s="65">
        <f t="shared" ref="M50:O50" si="3">(M6-M28)/M6</f>
        <v>7.9733049952977143E-6</v>
      </c>
      <c r="N50" s="65">
        <f t="shared" si="3"/>
        <v>7.9366797079460434E-6</v>
      </c>
      <c r="O50" s="65">
        <f t="shared" si="3"/>
        <v>7.6501924024173469E-6</v>
      </c>
      <c r="S50" s="7"/>
      <c r="T50" s="7"/>
      <c r="U50" s="7"/>
    </row>
    <row r="51" spans="3:21" x14ac:dyDescent="0.2">
      <c r="D51" s="19"/>
      <c r="E51" s="19"/>
      <c r="F51" s="19"/>
      <c r="H51" t="s">
        <v>131</v>
      </c>
      <c r="I51" s="65">
        <f t="shared" ref="I51:K51" si="4">(I7-I29)/I7</f>
        <v>0</v>
      </c>
      <c r="J51" s="65">
        <f t="shared" si="4"/>
        <v>0</v>
      </c>
      <c r="K51" s="65">
        <f t="shared" si="4"/>
        <v>0</v>
      </c>
      <c r="L51" s="19"/>
      <c r="M51" s="65">
        <f t="shared" ref="M51:O51" si="5">(M7-M29)/M7</f>
        <v>7.9060082629052376E-6</v>
      </c>
      <c r="N51" s="65">
        <f t="shared" si="5"/>
        <v>7.9566881158093719E-6</v>
      </c>
      <c r="O51" s="65">
        <f t="shared" si="5"/>
        <v>7.9755870574718425E-6</v>
      </c>
      <c r="S51" s="7"/>
      <c r="T51" s="7"/>
      <c r="U51" s="7"/>
    </row>
    <row r="52" spans="3:21" x14ac:dyDescent="0.2">
      <c r="C52" t="s">
        <v>185</v>
      </c>
      <c r="D52" s="19"/>
      <c r="E52" s="19"/>
      <c r="F52" s="19"/>
      <c r="H52" t="s">
        <v>205</v>
      </c>
      <c r="I52" s="65">
        <f t="shared" ref="I52:K52" si="6">(I8-I30)/I8</f>
        <v>0</v>
      </c>
      <c r="J52" s="65">
        <f t="shared" si="6"/>
        <v>0</v>
      </c>
      <c r="K52" s="65">
        <f t="shared" si="6"/>
        <v>0</v>
      </c>
      <c r="L52" s="19"/>
      <c r="M52" s="65">
        <f t="shared" ref="M52:O52" si="7">(M8-M30)/M8</f>
        <v>7.9571557574519447E-6</v>
      </c>
      <c r="N52" s="65">
        <f t="shared" si="7"/>
        <v>6.7991288049063529E-6</v>
      </c>
      <c r="O52" s="65">
        <f t="shared" si="7"/>
        <v>7.950394678622441E-6</v>
      </c>
      <c r="S52" s="7"/>
      <c r="T52" s="7"/>
      <c r="U52" s="7"/>
    </row>
    <row r="53" spans="3:21" x14ac:dyDescent="0.2">
      <c r="D53" s="19" t="s">
        <v>112</v>
      </c>
      <c r="E53" s="19" t="s">
        <v>113</v>
      </c>
      <c r="F53" s="19" t="s">
        <v>114</v>
      </c>
      <c r="H53" t="s">
        <v>132</v>
      </c>
      <c r="I53" s="65">
        <f t="shared" ref="I53:K53" si="8">(I9-I31)/I9</f>
        <v>0</v>
      </c>
      <c r="J53" s="65">
        <f t="shared" si="8"/>
        <v>0</v>
      </c>
      <c r="K53" s="65">
        <f t="shared" si="8"/>
        <v>0</v>
      </c>
      <c r="L53" s="19"/>
      <c r="M53" s="65">
        <f t="shared" ref="M53:O53" si="9">(M9-M31)/M9</f>
        <v>5.5757832581587654E-6</v>
      </c>
      <c r="N53" s="65">
        <f t="shared" si="9"/>
        <v>7.9323124920275017E-6</v>
      </c>
      <c r="O53" s="65">
        <f t="shared" si="9"/>
        <v>7.9469638333235487E-6</v>
      </c>
      <c r="S53" s="7"/>
      <c r="T53" s="7"/>
      <c r="U53" s="7"/>
    </row>
    <row r="54" spans="3:21" x14ac:dyDescent="0.2">
      <c r="C54" t="s">
        <v>36</v>
      </c>
      <c r="D54" s="19">
        <v>4.3</v>
      </c>
      <c r="E54" s="19">
        <v>2.15</v>
      </c>
      <c r="F54" s="19">
        <v>1.8809130000000001</v>
      </c>
      <c r="H54" t="s">
        <v>132</v>
      </c>
      <c r="I54" s="65">
        <f t="shared" ref="I54:K54" si="10">(I10-I32)/I10</f>
        <v>0</v>
      </c>
      <c r="J54" s="65">
        <f t="shared" si="10"/>
        <v>0</v>
      </c>
      <c r="K54" s="65">
        <f t="shared" si="10"/>
        <v>0</v>
      </c>
      <c r="L54" s="19"/>
      <c r="M54" s="65">
        <f t="shared" ref="M54:O54" si="11">(M10-M32)/M10</f>
        <v>7.9074387659087941E-6</v>
      </c>
      <c r="N54" s="65">
        <f t="shared" si="11"/>
        <v>7.936250891883903E-6</v>
      </c>
      <c r="O54" s="65">
        <f t="shared" si="11"/>
        <v>7.8762967869273438E-6</v>
      </c>
      <c r="S54" s="7"/>
      <c r="T54" s="7"/>
      <c r="U54" s="7"/>
    </row>
    <row r="55" spans="3:21" x14ac:dyDescent="0.2">
      <c r="C55" t="s">
        <v>37</v>
      </c>
      <c r="D55" s="19">
        <v>0</v>
      </c>
      <c r="E55" s="19">
        <v>3.7239089999999999</v>
      </c>
      <c r="F55" s="19">
        <v>-1.150433</v>
      </c>
      <c r="H55" t="s">
        <v>132</v>
      </c>
      <c r="I55" s="65">
        <f t="shared" ref="I55:K55" si="12">(I11-I33)/I11</f>
        <v>0</v>
      </c>
      <c r="J55" s="65">
        <f t="shared" si="12"/>
        <v>0</v>
      </c>
      <c r="K55" s="65">
        <f t="shared" si="12"/>
        <v>0</v>
      </c>
      <c r="L55" s="19"/>
      <c r="M55" s="65">
        <f t="shared" ref="M55:O55" si="13">(M11-M33)/M11</f>
        <v>7.9457212728088835E-6</v>
      </c>
      <c r="N55" s="65">
        <f t="shared" si="13"/>
        <v>7.9502117088180266E-6</v>
      </c>
      <c r="O55" s="65">
        <f t="shared" si="13"/>
        <v>7.9505587390901312E-6</v>
      </c>
      <c r="S55" s="7"/>
      <c r="T55" s="7"/>
      <c r="U55" s="7"/>
    </row>
    <row r="56" spans="3:21" x14ac:dyDescent="0.2">
      <c r="C56" t="s">
        <v>38</v>
      </c>
      <c r="D56" s="19">
        <v>0</v>
      </c>
      <c r="E56" s="19">
        <v>0</v>
      </c>
      <c r="F56" s="19">
        <v>2.3191959999999998</v>
      </c>
      <c r="H56" t="s">
        <v>132</v>
      </c>
      <c r="I56" s="65">
        <f t="shared" ref="I56:K56" si="14">(I12-I34)/I12</f>
        <v>0</v>
      </c>
      <c r="J56" s="65">
        <f t="shared" si="14"/>
        <v>0</v>
      </c>
      <c r="K56" s="65">
        <f t="shared" si="14"/>
        <v>0</v>
      </c>
      <c r="L56" s="19"/>
      <c r="M56" s="65">
        <f t="shared" ref="M56:O56" si="15">(M12-M34)/M12</f>
        <v>7.9145392331394831E-6</v>
      </c>
      <c r="N56" s="65">
        <f t="shared" si="15"/>
        <v>7.972264837288248E-6</v>
      </c>
      <c r="O56" s="65">
        <f t="shared" si="15"/>
        <v>7.6213703223723558E-6</v>
      </c>
      <c r="S56" s="7"/>
      <c r="T56" s="7"/>
      <c r="U56" s="7"/>
    </row>
    <row r="57" spans="3:21" x14ac:dyDescent="0.2">
      <c r="D57" s="19"/>
      <c r="E57" s="19"/>
      <c r="F57" s="19"/>
      <c r="H57" t="s">
        <v>131</v>
      </c>
      <c r="I57" s="65">
        <f t="shared" ref="I57:K57" si="16">(I13-I35)/I13</f>
        <v>0</v>
      </c>
      <c r="J57" s="65">
        <f t="shared" si="16"/>
        <v>0</v>
      </c>
      <c r="K57" s="65">
        <f t="shared" si="16"/>
        <v>0</v>
      </c>
      <c r="L57" s="19"/>
      <c r="M57" s="65">
        <f t="shared" ref="M57:O57" si="17">(M13-M35)/M13</f>
        <v>7.968740038939807E-6</v>
      </c>
      <c r="N57" s="65">
        <f t="shared" si="17"/>
        <v>7.9835057058473994E-6</v>
      </c>
      <c r="O57" s="65">
        <f t="shared" si="17"/>
        <v>8.0628237307050334E-6</v>
      </c>
      <c r="S57" s="7"/>
      <c r="T57" s="7"/>
      <c r="U57" s="7"/>
    </row>
    <row r="58" spans="3:21" x14ac:dyDescent="0.2">
      <c r="C58" s="26" t="s">
        <v>202</v>
      </c>
      <c r="D58" s="19" t="s">
        <v>112</v>
      </c>
      <c r="E58" s="19" t="s">
        <v>113</v>
      </c>
      <c r="F58" s="19" t="s">
        <v>114</v>
      </c>
      <c r="H58" t="s">
        <v>131</v>
      </c>
      <c r="I58" s="65">
        <f t="shared" ref="I58:K58" si="18">(I14-I36)/I14</f>
        <v>0</v>
      </c>
      <c r="J58" s="65">
        <f t="shared" si="18"/>
        <v>0</v>
      </c>
      <c r="K58" s="65">
        <f t="shared" si="18"/>
        <v>0</v>
      </c>
      <c r="L58" s="19"/>
      <c r="M58" s="65">
        <f t="shared" ref="M58:O58" si="19">(M14-M36)/M14</f>
        <v>7.8598499533066962E-6</v>
      </c>
      <c r="N58" s="65">
        <f t="shared" si="19"/>
        <v>7.9510086907592115E-6</v>
      </c>
      <c r="O58" s="65">
        <f t="shared" si="19"/>
        <v>7.8289836804913477E-6</v>
      </c>
      <c r="S58" s="7"/>
      <c r="T58" s="7"/>
      <c r="U58" s="7"/>
    </row>
    <row r="59" spans="3:21" x14ac:dyDescent="0.2">
      <c r="C59" t="s">
        <v>36</v>
      </c>
      <c r="D59" s="65">
        <f>(D15-D37)/D15</f>
        <v>0</v>
      </c>
      <c r="E59" s="65">
        <f t="shared" ref="E59:F59" si="20">(E15-E37)/E15</f>
        <v>0</v>
      </c>
      <c r="F59" s="65">
        <f t="shared" si="20"/>
        <v>0</v>
      </c>
      <c r="H59" t="s">
        <v>131</v>
      </c>
      <c r="I59" s="65">
        <f t="shared" ref="I59:K59" si="21">(I15-I37)/I15</f>
        <v>0</v>
      </c>
      <c r="J59" s="65">
        <f t="shared" si="21"/>
        <v>0</v>
      </c>
      <c r="K59" s="65">
        <f t="shared" si="21"/>
        <v>0</v>
      </c>
      <c r="L59" s="19"/>
      <c r="M59" s="65">
        <f t="shared" ref="M59:O59" si="22">(M15-M37)/M15</f>
        <v>7.9060076314947033E-6</v>
      </c>
      <c r="N59" s="65">
        <f t="shared" si="22"/>
        <v>7.647691700678556E-6</v>
      </c>
      <c r="O59" s="65">
        <f t="shared" si="22"/>
        <v>8.3051551284086667E-6</v>
      </c>
      <c r="S59" s="7"/>
      <c r="T59" s="7"/>
      <c r="U59" s="7"/>
    </row>
    <row r="60" spans="3:21" x14ac:dyDescent="0.2">
      <c r="C60" t="s">
        <v>37</v>
      </c>
      <c r="D60" s="65">
        <f t="shared" ref="D60:F60" si="23">(D16-D38)/D16</f>
        <v>0</v>
      </c>
      <c r="E60" s="65">
        <f t="shared" si="23"/>
        <v>0</v>
      </c>
      <c r="F60" s="65">
        <f t="shared" si="23"/>
        <v>0</v>
      </c>
      <c r="H60" t="s">
        <v>132</v>
      </c>
      <c r="I60" s="65">
        <f t="shared" ref="I60:K60" si="24">(I16-I38)/I16</f>
        <v>0</v>
      </c>
      <c r="J60" s="65">
        <f t="shared" si="24"/>
        <v>0</v>
      </c>
      <c r="K60" s="65">
        <f t="shared" si="24"/>
        <v>0</v>
      </c>
      <c r="L60" s="19"/>
      <c r="M60" s="65">
        <f t="shared" ref="M60:O60" si="25">(M16-M38)/M16</f>
        <v>5.5757832581071794E-6</v>
      </c>
      <c r="N60" s="65">
        <f t="shared" si="25"/>
        <v>7.9323124919780621E-6</v>
      </c>
      <c r="O60" s="65">
        <f t="shared" si="25"/>
        <v>7.9469635236747831E-6</v>
      </c>
      <c r="S60" s="7"/>
      <c r="T60" s="7"/>
      <c r="U60" s="7"/>
    </row>
    <row r="61" spans="3:21" x14ac:dyDescent="0.2">
      <c r="C61" t="s">
        <v>38</v>
      </c>
      <c r="D61" s="65">
        <f t="shared" ref="D61:F61" si="26">(D17-D39)/D17</f>
        <v>0</v>
      </c>
      <c r="E61" s="65">
        <f t="shared" si="26"/>
        <v>0</v>
      </c>
      <c r="F61" s="65">
        <f t="shared" si="26"/>
        <v>0</v>
      </c>
      <c r="H61" t="s">
        <v>132</v>
      </c>
      <c r="I61" s="65">
        <f t="shared" ref="I61:K61" si="27">(I17-I39)/I17</f>
        <v>0</v>
      </c>
      <c r="J61" s="65">
        <f t="shared" si="27"/>
        <v>0</v>
      </c>
      <c r="K61" s="65">
        <f t="shared" si="27"/>
        <v>0</v>
      </c>
      <c r="L61" s="19"/>
      <c r="M61" s="65">
        <f t="shared" ref="M61:O61" si="28">(M17-M39)/M17</f>
        <v>7.9053198737997667E-6</v>
      </c>
      <c r="N61" s="65">
        <f t="shared" si="28"/>
        <v>7.939616685820512E-6</v>
      </c>
      <c r="O61" s="65">
        <f t="shared" si="28"/>
        <v>7.9504785654331248E-6</v>
      </c>
      <c r="S61" s="7"/>
      <c r="T61" s="7"/>
      <c r="U61" s="7"/>
    </row>
    <row r="62" spans="3:21" x14ac:dyDescent="0.2">
      <c r="H62" t="s">
        <v>132</v>
      </c>
      <c r="I62" s="65">
        <f t="shared" ref="I62:K62" si="29">(I18-I40)/I18</f>
        <v>0</v>
      </c>
      <c r="J62" s="65">
        <f t="shared" si="29"/>
        <v>0</v>
      </c>
      <c r="K62" s="65">
        <f t="shared" si="29"/>
        <v>0</v>
      </c>
      <c r="L62" s="19"/>
      <c r="M62" s="65">
        <f t="shared" ref="M62:O62" si="30">(M18-M40)/M18</f>
        <v>7.9476305259458982E-6</v>
      </c>
      <c r="N62" s="65">
        <f t="shared" si="30"/>
        <v>7.9482547786894135E-6</v>
      </c>
      <c r="O62" s="65">
        <f t="shared" si="30"/>
        <v>7.9505800868504216E-6</v>
      </c>
      <c r="S62" s="7"/>
      <c r="T62" s="7"/>
      <c r="U62" s="7"/>
    </row>
    <row r="63" spans="3:21" x14ac:dyDescent="0.2">
      <c r="C63" s="26" t="s">
        <v>203</v>
      </c>
      <c r="D63" s="65">
        <f>(D19-D41)/D19</f>
        <v>7.9511526397651029E-6</v>
      </c>
      <c r="H63" t="s">
        <v>132</v>
      </c>
      <c r="I63" s="65">
        <f t="shared" ref="I63:K63" si="31">(I19-I41)/I19</f>
        <v>0</v>
      </c>
      <c r="J63" s="65">
        <f t="shared" si="31"/>
        <v>0</v>
      </c>
      <c r="K63" s="65">
        <f t="shared" si="31"/>
        <v>0</v>
      </c>
      <c r="L63" s="19"/>
      <c r="M63" s="65">
        <f t="shared" ref="M63:O63" si="32">(M19-M41)/M19</f>
        <v>7.9501903107397083E-6</v>
      </c>
      <c r="N63" s="65">
        <f t="shared" si="32"/>
        <v>7.9722657583530827E-6</v>
      </c>
      <c r="O63" s="65">
        <f t="shared" si="32"/>
        <v>7.8523200313315377E-6</v>
      </c>
      <c r="S63" s="7"/>
      <c r="T63" s="7"/>
      <c r="U63" s="7"/>
    </row>
    <row r="64" spans="3:21" x14ac:dyDescent="0.2">
      <c r="T64" s="7"/>
      <c r="U64" s="7"/>
    </row>
    <row r="65" spans="3:21" x14ac:dyDescent="0.2">
      <c r="C65" s="26" t="s">
        <v>204</v>
      </c>
      <c r="T65" s="7"/>
      <c r="U65" s="7"/>
    </row>
    <row r="66" spans="3:21" x14ac:dyDescent="0.2">
      <c r="D66" s="65">
        <f>(D22-D44)/D22</f>
        <v>7.9665198700482175E-6</v>
      </c>
      <c r="E66" s="65">
        <f t="shared" ref="E66:F66" si="33">(E22-E44)/E22</f>
        <v>7.9280826223006952E-6</v>
      </c>
      <c r="F66" s="65">
        <f t="shared" si="33"/>
        <v>7.9455059190408502E-6</v>
      </c>
    </row>
    <row r="67" spans="3:21" x14ac:dyDescent="0.2">
      <c r="D67" s="65">
        <f t="shared" ref="D67:F67" si="34">(D23-D45)/D23</f>
        <v>7.9280826223006952E-6</v>
      </c>
      <c r="E67" s="65">
        <f t="shared" si="34"/>
        <v>7.9474175542943993E-6</v>
      </c>
      <c r="F67" s="65">
        <f t="shared" si="34"/>
        <v>7.8450292913133818E-6</v>
      </c>
    </row>
    <row r="68" spans="3:21" x14ac:dyDescent="0.2">
      <c r="D68" s="65">
        <f t="shared" ref="D68:F68" si="35">(D24-D46)/D24</f>
        <v>7.9455059190408502E-6</v>
      </c>
      <c r="E68" s="65">
        <f t="shared" si="35"/>
        <v>7.8450292913133818E-6</v>
      </c>
      <c r="F68" s="65">
        <f t="shared" si="35"/>
        <v>7.9574996529890512E-6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zoomScale="94" zoomScaleNormal="110" workbookViewId="0">
      <selection activeCell="K46" sqref="K46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74.11712</v>
      </c>
    </row>
    <row r="6" spans="3:18" x14ac:dyDescent="0.2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 x14ac:dyDescent="0.2">
      <c r="H19">
        <f>D18/H18</f>
        <v>1.0000079511041267</v>
      </c>
      <c r="I19" s="22"/>
    </row>
    <row r="20" spans="1:23" x14ac:dyDescent="0.2">
      <c r="H20">
        <f>D18/H19</f>
        <v>-192.51866868401899</v>
      </c>
      <c r="I20" s="22">
        <f>(D18-H20)/D18</f>
        <v>7.9510409070447098E-6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 x14ac:dyDescent="0.2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1" spans="1:21" x14ac:dyDescent="0.2">
      <c r="L41" s="31" t="s">
        <v>91</v>
      </c>
      <c r="M41" s="31" t="s">
        <v>103</v>
      </c>
    </row>
    <row r="42" spans="1:21" x14ac:dyDescent="0.2">
      <c r="L42" s="31" t="s">
        <v>95</v>
      </c>
      <c r="M42" s="31" t="s">
        <v>102</v>
      </c>
    </row>
    <row r="43" spans="1:21" x14ac:dyDescent="0.2">
      <c r="G43" s="26" t="s">
        <v>85</v>
      </c>
    </row>
    <row r="44" spans="1:21" x14ac:dyDescent="0.2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 x14ac:dyDescent="0.2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 x14ac:dyDescent="0.2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 x14ac:dyDescent="0.2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 x14ac:dyDescent="0.2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 x14ac:dyDescent="0.2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 x14ac:dyDescent="0.2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 x14ac:dyDescent="0.2">
      <c r="A52" s="25"/>
      <c r="E52" t="s">
        <v>88</v>
      </c>
      <c r="S52" s="19"/>
    </row>
    <row r="53" spans="1:21" x14ac:dyDescent="0.2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 x14ac:dyDescent="0.2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 x14ac:dyDescent="0.2">
      <c r="A55" s="25"/>
      <c r="F55" t="s">
        <v>94</v>
      </c>
      <c r="S55" s="19"/>
    </row>
    <row r="56" spans="1:21" x14ac:dyDescent="0.2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 x14ac:dyDescent="0.2"/>
  <cols>
    <col min="19" max="20" width="12.83203125" bestFit="1" customWidth="1"/>
    <col min="21" max="21" width="12.1640625" bestFit="1" customWidth="1"/>
  </cols>
  <sheetData>
    <row r="2" spans="3:21" x14ac:dyDescent="0.2">
      <c r="C2" t="s">
        <v>69</v>
      </c>
      <c r="K2" t="s">
        <v>69</v>
      </c>
      <c r="O2" t="s">
        <v>70</v>
      </c>
      <c r="S2" t="s">
        <v>56</v>
      </c>
    </row>
    <row r="3" spans="3:21" x14ac:dyDescent="0.2">
      <c r="C3" t="s">
        <v>68</v>
      </c>
      <c r="D3">
        <v>1E-3</v>
      </c>
    </row>
    <row r="5" spans="3:21" x14ac:dyDescent="0.2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 x14ac:dyDescent="0.2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 x14ac:dyDescent="0.2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 x14ac:dyDescent="0.2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 x14ac:dyDescent="0.2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 x14ac:dyDescent="0.2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 x14ac:dyDescent="0.2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 x14ac:dyDescent="0.2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 x14ac:dyDescent="0.2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 x14ac:dyDescent="0.2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zoomScale="94" zoomScaleNormal="110" workbookViewId="0">
      <selection activeCell="Q41" sqref="Q41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53.526400000000002</v>
      </c>
    </row>
    <row r="6" spans="3:18" x14ac:dyDescent="0.2">
      <c r="C6" t="s">
        <v>52</v>
      </c>
      <c r="D6" s="6">
        <v>3.89</v>
      </c>
      <c r="E6" s="6">
        <v>4.3</v>
      </c>
      <c r="F6" s="6">
        <v>3.2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 x14ac:dyDescent="0.2">
      <c r="H19">
        <f>D18/H18</f>
        <v>1.0000079511000737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 x14ac:dyDescent="0.2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 x14ac:dyDescent="0.2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 x14ac:dyDescent="0.2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 x14ac:dyDescent="0.2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 x14ac:dyDescent="0.2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 x14ac:dyDescent="0.2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 x14ac:dyDescent="0.2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0" spans="1:21" x14ac:dyDescent="0.2">
      <c r="K40" s="25"/>
      <c r="L40" s="25"/>
      <c r="M40" s="25"/>
      <c r="N40" s="25"/>
    </row>
    <row r="41" spans="1:21" x14ac:dyDescent="0.2">
      <c r="K41" s="25"/>
      <c r="L41" s="25"/>
      <c r="M41" s="25"/>
      <c r="N41" s="25"/>
    </row>
    <row r="42" spans="1:21" x14ac:dyDescent="0.2">
      <c r="K42" s="25"/>
      <c r="L42" s="25"/>
      <c r="M42" s="25"/>
      <c r="N42" s="25"/>
    </row>
    <row r="43" spans="1:21" x14ac:dyDescent="0.2">
      <c r="G43" s="26"/>
      <c r="K43" s="25"/>
      <c r="L43" s="25"/>
      <c r="M43" s="25"/>
      <c r="N43" s="25"/>
    </row>
    <row r="44" spans="1:21" x14ac:dyDescent="0.2">
      <c r="C44" t="s">
        <v>87</v>
      </c>
      <c r="I44" t="s">
        <v>105</v>
      </c>
      <c r="K44" s="25"/>
      <c r="L44" s="25"/>
      <c r="M44" s="25"/>
      <c r="N44" s="25"/>
    </row>
    <row r="45" spans="1:21" x14ac:dyDescent="0.2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 x14ac:dyDescent="0.2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 t="shared" ref="H46:H51" si="9">(D46-G46)/D46</f>
        <v>7.9566620928932637E-6</v>
      </c>
      <c r="I46" s="39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1:21" x14ac:dyDescent="0.2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37">
        <v>21.916666661610201</v>
      </c>
      <c r="H47" s="38">
        <f t="shared" si="9"/>
        <v>7.9545400635504621E-6</v>
      </c>
      <c r="I47" s="39">
        <f t="shared" si="10"/>
        <v>7.6779283375572049E-8</v>
      </c>
      <c r="K47" s="19"/>
      <c r="L47" s="21"/>
      <c r="M47" s="19"/>
      <c r="O47" s="19"/>
      <c r="P47" s="21"/>
      <c r="Q47" s="19"/>
    </row>
    <row r="48" spans="1:21" x14ac:dyDescent="0.2">
      <c r="A48" s="25"/>
      <c r="C48" s="19" t="s">
        <v>29</v>
      </c>
      <c r="D48" s="19">
        <v>127.715462</v>
      </c>
      <c r="E48" s="19">
        <f t="shared" si="11"/>
        <v>127.71444652965479</v>
      </c>
      <c r="F48" s="19"/>
      <c r="G48" s="37">
        <v>127.71444610227999</v>
      </c>
      <c r="H48" s="38">
        <f t="shared" si="9"/>
        <v>7.9543831584714989E-6</v>
      </c>
      <c r="I48" s="39">
        <f t="shared" si="10"/>
        <v>4.2737480043797405E-7</v>
      </c>
      <c r="K48" s="19"/>
      <c r="L48" s="21"/>
      <c r="M48" s="19"/>
      <c r="O48" s="19"/>
      <c r="P48" s="21"/>
      <c r="Q48" s="19"/>
    </row>
    <row r="49" spans="1:20" x14ac:dyDescent="0.2">
      <c r="A49" s="25"/>
      <c r="C49" s="19" t="s">
        <v>30</v>
      </c>
      <c r="D49" s="19">
        <v>2.118703</v>
      </c>
      <c r="E49" s="19">
        <f t="shared" si="11"/>
        <v>2.1186861541143638</v>
      </c>
      <c r="F49" s="19"/>
      <c r="G49" s="37">
        <v>2.1186857751501398</v>
      </c>
      <c r="H49" s="38">
        <f t="shared" si="9"/>
        <v>8.1299029926422463E-6</v>
      </c>
      <c r="I49" s="39">
        <f t="shared" si="10"/>
        <v>3.7896422400152119E-7</v>
      </c>
      <c r="K49" s="19"/>
      <c r="L49" s="21"/>
      <c r="M49" s="19"/>
      <c r="O49" s="19"/>
      <c r="P49" s="21"/>
      <c r="Q49" s="19"/>
    </row>
    <row r="50" spans="1:20" x14ac:dyDescent="0.2">
      <c r="A50" s="25"/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37">
        <v>42.672785391197898</v>
      </c>
      <c r="H50" s="38">
        <f t="shared" si="9"/>
        <v>7.9583766621403857E-6</v>
      </c>
      <c r="I50" s="39">
        <f t="shared" si="10"/>
        <v>3.1321254567728829E-7</v>
      </c>
      <c r="K50" s="19"/>
      <c r="L50" s="21"/>
      <c r="M50" s="19"/>
      <c r="O50" s="19"/>
      <c r="P50" s="21"/>
      <c r="Q50" s="19"/>
    </row>
    <row r="51" spans="1:20" x14ac:dyDescent="0.2">
      <c r="A51" s="25"/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37">
        <v>2.7942547393436201</v>
      </c>
      <c r="H51" s="38">
        <f t="shared" si="9"/>
        <v>7.9665174139865421E-6</v>
      </c>
      <c r="I51" s="39">
        <f t="shared" si="10"/>
        <v>4.3256972226402013E-8</v>
      </c>
      <c r="K51" s="19"/>
      <c r="L51" s="21"/>
      <c r="M51" s="19"/>
      <c r="O51" s="19"/>
      <c r="P51" s="21"/>
      <c r="Q51" s="19"/>
    </row>
    <row r="52" spans="1:20" x14ac:dyDescent="0.2">
      <c r="A52" s="25"/>
      <c r="E52" t="s">
        <v>88</v>
      </c>
      <c r="G52" s="19"/>
    </row>
    <row r="53" spans="1:20" x14ac:dyDescent="0.2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 x14ac:dyDescent="0.2">
      <c r="A54" s="25"/>
      <c r="D54" s="19"/>
      <c r="K54" s="19"/>
      <c r="S54" s="19"/>
    </row>
    <row r="55" spans="1:20" x14ac:dyDescent="0.2">
      <c r="A55" s="25"/>
      <c r="S55" s="19"/>
    </row>
    <row r="56" spans="1:20" x14ac:dyDescent="0.2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 x14ac:dyDescent="0.2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 x14ac:dyDescent="0.2">
      <c r="H3" s="1">
        <v>8</v>
      </c>
      <c r="I3" s="4"/>
      <c r="J3" s="4"/>
      <c r="K3" s="2"/>
    </row>
    <row r="4" spans="2:27" x14ac:dyDescent="0.2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 x14ac:dyDescent="0.2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 x14ac:dyDescent="0.2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 x14ac:dyDescent="0.2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 x14ac:dyDescent="0.2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 x14ac:dyDescent="0.2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 x14ac:dyDescent="0.2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 x14ac:dyDescent="0.2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 x14ac:dyDescent="0.2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 x14ac:dyDescent="0.2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 x14ac:dyDescent="0.2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 x14ac:dyDescent="0.2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 x14ac:dyDescent="0.2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 x14ac:dyDescent="0.2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 x14ac:dyDescent="0.2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 x14ac:dyDescent="0.2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 x14ac:dyDescent="0.2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 x14ac:dyDescent="0.2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 x14ac:dyDescent="0.2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 x14ac:dyDescent="0.2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 x14ac:dyDescent="0.2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 x14ac:dyDescent="0.2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 x14ac:dyDescent="0.2">
      <c r="H26">
        <v>10.545745</v>
      </c>
      <c r="J26" s="4"/>
    </row>
    <row r="28" spans="2:30" x14ac:dyDescent="0.2">
      <c r="C28" s="6">
        <f>SUM(C30:C32)</f>
        <v>191.218628</v>
      </c>
      <c r="D28" s="6">
        <f>I6/3</f>
        <v>-63.739542813333337</v>
      </c>
    </row>
    <row r="29" spans="2:30" x14ac:dyDescent="0.2">
      <c r="B29" t="s">
        <v>26</v>
      </c>
      <c r="L29" t="s">
        <v>19</v>
      </c>
      <c r="M29">
        <v>1E-3</v>
      </c>
    </row>
    <row r="30" spans="2:30" x14ac:dyDescent="0.2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 x14ac:dyDescent="0.2">
      <c r="B31" t="s">
        <v>28</v>
      </c>
      <c r="C31" s="6">
        <v>64.407114000000007</v>
      </c>
      <c r="L31" t="s">
        <v>16</v>
      </c>
      <c r="R31" t="s">
        <v>17</v>
      </c>
    </row>
    <row r="32" spans="2:30" x14ac:dyDescent="0.2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 x14ac:dyDescent="0.2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 x14ac:dyDescent="0.2">
      <c r="B34" t="s">
        <v>31</v>
      </c>
      <c r="C34" s="6">
        <v>0</v>
      </c>
      <c r="I34" s="11"/>
      <c r="L34" s="15"/>
    </row>
    <row r="35" spans="2:23" x14ac:dyDescent="0.2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 x14ac:dyDescent="0.2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 x14ac:dyDescent="0.2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 x14ac:dyDescent="0.2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 x14ac:dyDescent="0.2">
      <c r="C39" s="13">
        <v>0</v>
      </c>
      <c r="D39" s="13">
        <v>0</v>
      </c>
      <c r="E39" s="13">
        <v>63.405757000000001</v>
      </c>
      <c r="I39" s="11"/>
    </row>
    <row r="40" spans="2:23" x14ac:dyDescent="0.2">
      <c r="I40" s="11"/>
      <c r="L40" t="s">
        <v>21</v>
      </c>
    </row>
    <row r="41" spans="2:23" x14ac:dyDescent="0.2">
      <c r="I41" s="11"/>
      <c r="L41" t="s">
        <v>19</v>
      </c>
      <c r="M41">
        <v>1E-3</v>
      </c>
      <c r="W41" s="16">
        <f>(S45-S33)/S45</f>
        <v>-1.7152998565996375E-5</v>
      </c>
    </row>
    <row r="42" spans="2:23" x14ac:dyDescent="0.2">
      <c r="I42" s="11"/>
      <c r="L42" t="s">
        <v>20</v>
      </c>
      <c r="M42">
        <f>M41*$M$6</f>
        <v>4.2112E-3</v>
      </c>
    </row>
    <row r="43" spans="2:23" x14ac:dyDescent="0.2">
      <c r="L43" t="s">
        <v>16</v>
      </c>
      <c r="R43" t="s">
        <v>17</v>
      </c>
    </row>
    <row r="44" spans="2:23" x14ac:dyDescent="0.2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 x14ac:dyDescent="0.2">
      <c r="L45" s="14"/>
      <c r="R45">
        <v>0</v>
      </c>
      <c r="S45">
        <f>(L48-L47)/(M42*2)</f>
        <v>5.7382693767199996E-3</v>
      </c>
      <c r="T45">
        <v>0</v>
      </c>
    </row>
    <row r="46" spans="2:23" x14ac:dyDescent="0.2">
      <c r="L46" s="15"/>
    </row>
    <row r="47" spans="2:23" x14ac:dyDescent="0.2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 x14ac:dyDescent="0.2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 x14ac:dyDescent="0.2">
      <c r="L49" s="15"/>
      <c r="N49" s="6"/>
      <c r="O49" s="6"/>
      <c r="P49" s="6"/>
    </row>
    <row r="50" spans="8:16" x14ac:dyDescent="0.2">
      <c r="L50" s="15">
        <f>L48-L47</f>
        <v>4.8329999998486528E-5</v>
      </c>
    </row>
    <row r="56" spans="8:16" x14ac:dyDescent="0.2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3:15" x14ac:dyDescent="0.2">
      <c r="C2" t="s">
        <v>118</v>
      </c>
      <c r="I2" t="s">
        <v>119</v>
      </c>
    </row>
    <row r="4" spans="3:15" x14ac:dyDescent="0.2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 x14ac:dyDescent="0.2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 x14ac:dyDescent="0.2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 x14ac:dyDescent="0.2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 x14ac:dyDescent="0.2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 x14ac:dyDescent="0.2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 x14ac:dyDescent="0.2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 x14ac:dyDescent="0.2">
      <c r="C15" t="s">
        <v>110</v>
      </c>
      <c r="I15" t="s">
        <v>110</v>
      </c>
    </row>
    <row r="17" spans="2:24" x14ac:dyDescent="0.2">
      <c r="C17" t="s">
        <v>0</v>
      </c>
      <c r="I17" t="s">
        <v>0</v>
      </c>
    </row>
    <row r="18" spans="2:24" x14ac:dyDescent="0.2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 x14ac:dyDescent="0.2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 x14ac:dyDescent="0.2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 x14ac:dyDescent="0.2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 x14ac:dyDescent="0.2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 x14ac:dyDescent="0.2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 x14ac:dyDescent="0.2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 x14ac:dyDescent="0.2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 x14ac:dyDescent="0.2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 x14ac:dyDescent="0.2">
      <c r="N28" t="s">
        <v>124</v>
      </c>
      <c r="R28" s="26" t="s">
        <v>126</v>
      </c>
    </row>
    <row r="29" spans="2:24" x14ac:dyDescent="0.2">
      <c r="C29" s="26"/>
      <c r="I29" s="23" t="s">
        <v>47</v>
      </c>
      <c r="N29" t="s">
        <v>122</v>
      </c>
      <c r="R29" s="41" t="s">
        <v>127</v>
      </c>
    </row>
    <row r="30" spans="2:24" x14ac:dyDescent="0.2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 x14ac:dyDescent="0.2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 x14ac:dyDescent="0.2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 x14ac:dyDescent="0.2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 x14ac:dyDescent="0.2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 x14ac:dyDescent="0.2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 x14ac:dyDescent="0.2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 x14ac:dyDescent="0.2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 x14ac:dyDescent="0.2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 x14ac:dyDescent="0.2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 x14ac:dyDescent="0.2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 x14ac:dyDescent="0.2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2:23" x14ac:dyDescent="0.2">
      <c r="B2" t="s">
        <v>128</v>
      </c>
    </row>
    <row r="4" spans="2:23" x14ac:dyDescent="0.2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 x14ac:dyDescent="0.2">
      <c r="B5" t="s">
        <v>113</v>
      </c>
      <c r="C5">
        <v>4.3</v>
      </c>
      <c r="D5" t="s">
        <v>116</v>
      </c>
      <c r="E5">
        <v>54</v>
      </c>
    </row>
    <row r="6" spans="2:23" x14ac:dyDescent="0.2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 x14ac:dyDescent="0.2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 x14ac:dyDescent="0.2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 x14ac:dyDescent="0.2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 x14ac:dyDescent="0.2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 x14ac:dyDescent="0.2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 x14ac:dyDescent="0.2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 x14ac:dyDescent="0.2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 x14ac:dyDescent="0.2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 x14ac:dyDescent="0.2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 x14ac:dyDescent="0.2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 x14ac:dyDescent="0.2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 x14ac:dyDescent="0.2">
      <c r="B18" s="19">
        <v>5.89</v>
      </c>
      <c r="C18" s="19">
        <v>0</v>
      </c>
      <c r="D18" s="19">
        <v>0</v>
      </c>
    </row>
    <row r="19" spans="2:25" x14ac:dyDescent="0.2">
      <c r="B19" s="19">
        <v>2.15</v>
      </c>
      <c r="C19" s="19">
        <v>3.7239089999999999</v>
      </c>
      <c r="D19" s="19">
        <v>0</v>
      </c>
    </row>
    <row r="20" spans="2:25" x14ac:dyDescent="0.2">
      <c r="B20" s="19">
        <v>1.8809130000000001</v>
      </c>
      <c r="C20" s="19">
        <v>-0.95699000000000001</v>
      </c>
      <c r="D20" s="19">
        <v>2.4054799999999998</v>
      </c>
    </row>
    <row r="21" spans="2:25" x14ac:dyDescent="0.2">
      <c r="B21" s="19"/>
      <c r="C21" s="19"/>
      <c r="D21" s="19"/>
    </row>
    <row r="22" spans="2:25" x14ac:dyDescent="0.2">
      <c r="B22" s="19" t="s">
        <v>111</v>
      </c>
      <c r="C22" s="19"/>
      <c r="D22" s="19"/>
      <c r="G22" t="s">
        <v>129</v>
      </c>
    </row>
    <row r="23" spans="2:25" x14ac:dyDescent="0.2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 x14ac:dyDescent="0.2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 x14ac:dyDescent="0.2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 x14ac:dyDescent="0.2">
      <c r="G28" t="s">
        <v>124</v>
      </c>
      <c r="K28" s="26" t="s">
        <v>126</v>
      </c>
    </row>
    <row r="29" spans="2:25" x14ac:dyDescent="0.2">
      <c r="B29" s="23" t="s">
        <v>47</v>
      </c>
      <c r="G29" t="s">
        <v>122</v>
      </c>
      <c r="K29" s="41" t="s">
        <v>127</v>
      </c>
      <c r="O29" t="s">
        <v>56</v>
      </c>
    </row>
    <row r="30" spans="2:25" x14ac:dyDescent="0.2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 x14ac:dyDescent="0.2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 x14ac:dyDescent="0.2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 x14ac:dyDescent="0.2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 x14ac:dyDescent="0.2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 x14ac:dyDescent="0.2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 x14ac:dyDescent="0.2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 x14ac:dyDescent="0.2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 x14ac:dyDescent="0.2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 x14ac:dyDescent="0.2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 x14ac:dyDescent="0.2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 x14ac:dyDescent="0.2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 x14ac:dyDescent="0.2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 x14ac:dyDescent="0.2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 x14ac:dyDescent="0.2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 x14ac:dyDescent="0.2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 x14ac:dyDescent="0.2">
      <c r="C2" t="s">
        <v>146</v>
      </c>
    </row>
    <row r="3" spans="3:29" x14ac:dyDescent="0.2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 x14ac:dyDescent="0.2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 x14ac:dyDescent="0.2">
      <c r="H5" s="42" t="s">
        <v>149</v>
      </c>
      <c r="I5" s="42"/>
      <c r="J5" s="42" t="s">
        <v>150</v>
      </c>
      <c r="K5" s="42" t="s">
        <v>151</v>
      </c>
      <c r="L5" s="42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 x14ac:dyDescent="0.2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 x14ac:dyDescent="0.2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 x14ac:dyDescent="0.2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 x14ac:dyDescent="0.2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H19" s="19"/>
      <c r="I19" s="19"/>
      <c r="J19" s="19"/>
      <c r="K19" s="19"/>
      <c r="L19" s="19"/>
    </row>
    <row r="26" spans="3:29" x14ac:dyDescent="0.2">
      <c r="C26" t="s">
        <v>146</v>
      </c>
    </row>
    <row r="27" spans="3:29" x14ac:dyDescent="0.2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 x14ac:dyDescent="0.2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 x14ac:dyDescent="0.2">
      <c r="H29" s="43" t="s">
        <v>149</v>
      </c>
      <c r="I29" s="43"/>
      <c r="J29" s="43" t="s">
        <v>150</v>
      </c>
      <c r="K29" s="43" t="s">
        <v>153</v>
      </c>
      <c r="L29" s="43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 x14ac:dyDescent="0.2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 x14ac:dyDescent="0.2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 x14ac:dyDescent="0.2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 x14ac:dyDescent="0.2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 x14ac:dyDescent="0.2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 x14ac:dyDescent="0.2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 x14ac:dyDescent="0.2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 x14ac:dyDescent="0.2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 x14ac:dyDescent="0.2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 x14ac:dyDescent="0.2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 x14ac:dyDescent="0.2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 x14ac:dyDescent="0.2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 x14ac:dyDescent="0.2">
      <c r="J46" t="s">
        <v>154</v>
      </c>
      <c r="N46" t="s">
        <v>0</v>
      </c>
    </row>
    <row r="47" spans="3:29" x14ac:dyDescent="0.2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 x14ac:dyDescent="0.2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 x14ac:dyDescent="0.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 x14ac:dyDescent="0.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 x14ac:dyDescent="0.2">
      <c r="J54">
        <v>-31.8873166597607</v>
      </c>
      <c r="K54">
        <v>-31.885325707302801</v>
      </c>
      <c r="L54">
        <v>-31.885273054825301</v>
      </c>
    </row>
    <row r="55" spans="3:12" x14ac:dyDescent="0.2">
      <c r="J55" t="s">
        <v>157</v>
      </c>
      <c r="K55" t="s">
        <v>158</v>
      </c>
      <c r="L55" t="s">
        <v>155</v>
      </c>
    </row>
    <row r="56" spans="3:12" x14ac:dyDescent="0.2">
      <c r="J56">
        <v>0.388546</v>
      </c>
      <c r="K56">
        <v>-4.7849999999999997E-2</v>
      </c>
      <c r="L56">
        <v>0.12027400000000001</v>
      </c>
    </row>
    <row r="57" spans="3:12" x14ac:dyDescent="0.2">
      <c r="J57">
        <v>3.333091</v>
      </c>
      <c r="K57">
        <v>0.76080000000000003</v>
      </c>
      <c r="L57">
        <v>0.24054800000000001</v>
      </c>
    </row>
    <row r="58" spans="3:12" x14ac:dyDescent="0.2">
      <c r="J58">
        <v>3.4286089999999998</v>
      </c>
      <c r="K58">
        <v>0.71332300000000004</v>
      </c>
      <c r="L58">
        <v>0.36142299999999999</v>
      </c>
    </row>
    <row r="60" spans="3:12" x14ac:dyDescent="0.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 x14ac:dyDescent="0.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 x14ac:dyDescent="0.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 x14ac:dyDescent="0.2">
      <c r="J63">
        <v>3.333091</v>
      </c>
      <c r="K63">
        <v>0.76080000000000003</v>
      </c>
      <c r="L63">
        <v>0.24054800000000001</v>
      </c>
    </row>
    <row r="64" spans="3:12" x14ac:dyDescent="0.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opLeftCell="A31" zoomScale="130" zoomScaleNormal="130" workbookViewId="0">
      <selection activeCell="H65" sqref="H6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-51.455429530000004</v>
      </c>
      <c r="E41" s="7">
        <v>-171.31902843107301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 x14ac:dyDescent="0.2">
      <c r="C42" t="s">
        <v>139</v>
      </c>
      <c r="D42" s="7">
        <v>-225.12605854</v>
      </c>
      <c r="E42" s="7">
        <v>-105.260260503476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 x14ac:dyDescent="0.2">
      <c r="C43" t="s">
        <v>140</v>
      </c>
      <c r="D43" s="7">
        <v>-276.58148806999998</v>
      </c>
      <c r="E43" s="7">
        <v>-276.57928893454903</v>
      </c>
      <c r="F43" s="44">
        <f>(D43-E43)/D43</f>
        <v>7.9511303026700878E-6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 x14ac:dyDescent="0.2">
      <c r="C47" s="2" t="s">
        <v>113</v>
      </c>
      <c r="D47" s="4">
        <v>2.15</v>
      </c>
      <c r="E47" s="4">
        <v>3.7239089999999999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 x14ac:dyDescent="0.2">
      <c r="C48" s="2" t="s">
        <v>114</v>
      </c>
      <c r="D48" s="4">
        <v>1.8809130000000001</v>
      </c>
      <c r="E48" s="4">
        <v>-1.150433</v>
      </c>
      <c r="F48" s="4">
        <v>2.3191959999999998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1.8809130000000001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3:29" x14ac:dyDescent="0.2">
      <c r="C52" s="2" t="s">
        <v>37</v>
      </c>
      <c r="D52" s="4">
        <v>0</v>
      </c>
      <c r="E52" s="4">
        <v>3.7239089999999999</v>
      </c>
      <c r="F52" s="4">
        <v>-1.150433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2.3191959999999998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53.599314</v>
      </c>
      <c r="E65" s="7">
        <f>H65</f>
        <v>53.598886999999998</v>
      </c>
      <c r="F65" s="44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37.748111000000002</v>
      </c>
      <c r="E66" s="7">
        <f>I66</f>
        <v>37.747810999999999</v>
      </c>
      <c r="F66" s="44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 x14ac:dyDescent="0.2">
      <c r="C67" t="s">
        <v>29</v>
      </c>
      <c r="D67" s="7">
        <v>185.23406399999999</v>
      </c>
      <c r="E67" s="7">
        <f>J67</f>
        <v>185.23259100000001</v>
      </c>
      <c r="F67" s="44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 x14ac:dyDescent="0.2">
      <c r="C68" t="s">
        <v>30</v>
      </c>
      <c r="D68" s="7">
        <v>1.529631</v>
      </c>
      <c r="E68" s="7">
        <f>J66</f>
        <v>1.5296190000000001</v>
      </c>
      <c r="F68" s="44">
        <f t="shared" si="6"/>
        <v>7.8450292913133818E-6</v>
      </c>
      <c r="O68">
        <f>SQRT(SUM(O65:O67))</f>
        <v>1.8864086612950546</v>
      </c>
    </row>
    <row r="69" spans="3:15" x14ac:dyDescent="0.2">
      <c r="C69" t="s">
        <v>31</v>
      </c>
      <c r="D69" s="7">
        <v>96.280842000000007</v>
      </c>
      <c r="E69" s="7">
        <f>J65</f>
        <v>96.280077000000006</v>
      </c>
      <c r="F69" s="44">
        <f t="shared" si="6"/>
        <v>7.9455059190408502E-6</v>
      </c>
    </row>
    <row r="70" spans="3:15" x14ac:dyDescent="0.2">
      <c r="C70" t="s">
        <v>32</v>
      </c>
      <c r="D70" s="7">
        <v>-20.685960000000001</v>
      </c>
      <c r="E70" s="7">
        <f>I65</f>
        <v>-20.685796</v>
      </c>
      <c r="F70" s="44">
        <f t="shared" si="6"/>
        <v>7.9280826223006952E-6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LatticeVec_derivative_Sub</vt:lpstr>
      <vt:lpstr>LatticeVec_derivative_FDM</vt:lpstr>
      <vt:lpstr>LatticeVec_derivative_Sub (2)</vt:lpstr>
      <vt:lpstr>LatticeVec_derivative_FDM (2)</vt:lpstr>
      <vt:lpstr>LatticeVec_derivative_Sub (3)</vt:lpstr>
      <vt:lpstr>LatticeVec_derivative_FDM (3)</vt:lpstr>
      <vt:lpstr>LatticeSum OPtimisation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2022-08-10T13:54:36Z</dcterms:modified>
</cp:coreProperties>
</file>