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0CA4AE85-F2D3-6A47-A36E-7F8B4CA13263}" xr6:coauthVersionLast="45" xr6:coauthVersionMax="45" xr10:uidLastSave="{00000000-0000-0000-0000-000000000000}"/>
  <bookViews>
    <workbookView xWindow="17100" yWindow="1000" windowWidth="47980" windowHeight="25400" firstSheet="4" activeTab="16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  <sheet name="TiltedCell E,IntGD" sheetId="6" r:id="rId6"/>
    <sheet name="TiltedCell E,IntGD,SD 2" sheetId="7" r:id="rId7"/>
    <sheet name="CORESHELL_ECHECK-A" sheetId="11" r:id="rId8"/>
    <sheet name="CORESHELL_ECHECK-B" sheetId="9" r:id="rId9"/>
    <sheet name="LatticeVec_derivative_Sub" sheetId="14" r:id="rId10"/>
    <sheet name="LatticeVec_derivative_FDM" sheetId="13" r:id="rId11"/>
    <sheet name="LatticeVec_derivative_Sub (2)" sheetId="16" r:id="rId12"/>
    <sheet name="LatticeVec_derivative_FDM (2)" sheetId="15" r:id="rId13"/>
    <sheet name="LatticeVec_derivative_Sub (3)" sheetId="17" r:id="rId14"/>
    <sheet name="LatticeVec_derivative_FDM (3)" sheetId="18" r:id="rId15"/>
    <sheet name="LatticeSum OPtimisation" sheetId="12" r:id="rId16"/>
    <sheet name="Sheet1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0" i="19" l="1"/>
  <c r="N50" i="19"/>
  <c r="O50" i="19"/>
  <c r="M51" i="19"/>
  <c r="N51" i="19"/>
  <c r="O51" i="19"/>
  <c r="M52" i="19"/>
  <c r="N52" i="19"/>
  <c r="O52" i="19"/>
  <c r="M53" i="19"/>
  <c r="N53" i="19"/>
  <c r="O53" i="19"/>
  <c r="M54" i="19"/>
  <c r="N54" i="19"/>
  <c r="O54" i="19"/>
  <c r="M55" i="19"/>
  <c r="N55" i="19"/>
  <c r="O55" i="19"/>
  <c r="M56" i="19"/>
  <c r="N56" i="19"/>
  <c r="O56" i="19"/>
  <c r="M57" i="19"/>
  <c r="N57" i="19"/>
  <c r="O57" i="19"/>
  <c r="M58" i="19"/>
  <c r="N58" i="19"/>
  <c r="O58" i="19"/>
  <c r="M59" i="19"/>
  <c r="N59" i="19"/>
  <c r="O59" i="19"/>
  <c r="M60" i="19"/>
  <c r="N60" i="19"/>
  <c r="O60" i="19"/>
  <c r="M61" i="19"/>
  <c r="N61" i="19"/>
  <c r="O61" i="19"/>
  <c r="M62" i="19"/>
  <c r="N62" i="19"/>
  <c r="O62" i="19"/>
  <c r="M63" i="19"/>
  <c r="N63" i="19"/>
  <c r="O63" i="19"/>
  <c r="N49" i="19"/>
  <c r="O49" i="19"/>
  <c r="M49" i="19"/>
  <c r="I50" i="19"/>
  <c r="J50" i="19"/>
  <c r="K50" i="19"/>
  <c r="I51" i="19"/>
  <c r="J51" i="19"/>
  <c r="K51" i="19"/>
  <c r="I52" i="19"/>
  <c r="J52" i="19"/>
  <c r="K52" i="19"/>
  <c r="I53" i="19"/>
  <c r="J53" i="19"/>
  <c r="K53" i="19"/>
  <c r="I54" i="19"/>
  <c r="J54" i="19"/>
  <c r="K54" i="19"/>
  <c r="I55" i="19"/>
  <c r="J55" i="19"/>
  <c r="K55" i="19"/>
  <c r="I56" i="19"/>
  <c r="J56" i="19"/>
  <c r="K56" i="19"/>
  <c r="I57" i="19"/>
  <c r="J57" i="19"/>
  <c r="K57" i="19"/>
  <c r="I58" i="19"/>
  <c r="J58" i="19"/>
  <c r="K58" i="19"/>
  <c r="I59" i="19"/>
  <c r="J59" i="19"/>
  <c r="K59" i="19"/>
  <c r="I60" i="19"/>
  <c r="J60" i="19"/>
  <c r="K60" i="19"/>
  <c r="I61" i="19"/>
  <c r="J61" i="19"/>
  <c r="K61" i="19"/>
  <c r="I62" i="19"/>
  <c r="J62" i="19"/>
  <c r="K62" i="19"/>
  <c r="I63" i="19"/>
  <c r="J63" i="19"/>
  <c r="K63" i="19"/>
  <c r="J49" i="19"/>
  <c r="K49" i="19"/>
  <c r="I49" i="19"/>
  <c r="D60" i="19"/>
  <c r="E60" i="19"/>
  <c r="F60" i="19"/>
  <c r="D61" i="19"/>
  <c r="E61" i="19"/>
  <c r="F61" i="19"/>
  <c r="E59" i="19"/>
  <c r="F59" i="19"/>
  <c r="D59" i="19"/>
  <c r="D67" i="19"/>
  <c r="E67" i="19"/>
  <c r="F67" i="19"/>
  <c r="D68" i="19"/>
  <c r="E68" i="19"/>
  <c r="F68" i="19"/>
  <c r="E66" i="19"/>
  <c r="F66" i="19"/>
  <c r="D66" i="19"/>
  <c r="AA17" i="17" l="1"/>
  <c r="AB17" i="17"/>
  <c r="AC17" i="17"/>
  <c r="E30" i="17"/>
  <c r="F30" i="17" s="1"/>
  <c r="E29" i="17"/>
  <c r="F29" i="17" s="1"/>
  <c r="E28" i="17"/>
  <c r="F28" i="17" s="1"/>
  <c r="E27" i="17"/>
  <c r="F27" i="17" s="1"/>
  <c r="E26" i="17"/>
  <c r="F26" i="17" s="1"/>
  <c r="E25" i="17"/>
  <c r="F25" i="17" s="1"/>
  <c r="P40" i="18"/>
  <c r="P33" i="18"/>
  <c r="E18" i="18" s="1"/>
  <c r="E22" i="18" s="1"/>
  <c r="P26" i="18"/>
  <c r="E17" i="18" s="1"/>
  <c r="E21" i="18" s="1"/>
  <c r="P19" i="18"/>
  <c r="D18" i="18" s="1"/>
  <c r="D22" i="18" s="1"/>
  <c r="E19" i="18"/>
  <c r="E23" i="18" s="1"/>
  <c r="P12" i="18"/>
  <c r="D17" i="18" s="1"/>
  <c r="D21" i="18" s="1"/>
  <c r="P5" i="18"/>
  <c r="C17" i="18" s="1"/>
  <c r="C21" i="18" s="1"/>
  <c r="AC16" i="17"/>
  <c r="AB16" i="17"/>
  <c r="AA16" i="17"/>
  <c r="AC15" i="17"/>
  <c r="AB15" i="17"/>
  <c r="AA15" i="17"/>
  <c r="AC14" i="17"/>
  <c r="AB14" i="17"/>
  <c r="AA14" i="17"/>
  <c r="AC13" i="17"/>
  <c r="AB13" i="17"/>
  <c r="AA13" i="17"/>
  <c r="AC12" i="17"/>
  <c r="AB12" i="17"/>
  <c r="AA12" i="17"/>
  <c r="F12" i="17"/>
  <c r="AC11" i="17"/>
  <c r="AB11" i="17"/>
  <c r="AA11" i="17"/>
  <c r="AC10" i="17"/>
  <c r="AB10" i="17"/>
  <c r="AA10" i="17"/>
  <c r="F70" i="16" l="1"/>
  <c r="E70" i="16"/>
  <c r="E69" i="16"/>
  <c r="F69" i="16" s="1"/>
  <c r="O68" i="16"/>
  <c r="O73" i="16" s="1"/>
  <c r="E68" i="16"/>
  <c r="F68" i="16" s="1"/>
  <c r="O67" i="16"/>
  <c r="E67" i="16"/>
  <c r="F67" i="16" s="1"/>
  <c r="O66" i="16"/>
  <c r="E66" i="16"/>
  <c r="F66" i="16" s="1"/>
  <c r="O65" i="16"/>
  <c r="F65" i="16"/>
  <c r="E65" i="16"/>
  <c r="AC56" i="16"/>
  <c r="AB56" i="16"/>
  <c r="AA56" i="16"/>
  <c r="AC55" i="16"/>
  <c r="AB55" i="16"/>
  <c r="AA55" i="16"/>
  <c r="AC54" i="16"/>
  <c r="AB54" i="16"/>
  <c r="AA54" i="16"/>
  <c r="AC53" i="16"/>
  <c r="AB53" i="16"/>
  <c r="AA53" i="16"/>
  <c r="AC52" i="16"/>
  <c r="AB52" i="16"/>
  <c r="AA52" i="16"/>
  <c r="AC51" i="16"/>
  <c r="AB51" i="16"/>
  <c r="AA51" i="16"/>
  <c r="AC50" i="16"/>
  <c r="AB50" i="16"/>
  <c r="AA50" i="16"/>
  <c r="AC49" i="16"/>
  <c r="AB49" i="16"/>
  <c r="AA49" i="16"/>
  <c r="AC48" i="16"/>
  <c r="AB48" i="16"/>
  <c r="AA48" i="16"/>
  <c r="AC47" i="16"/>
  <c r="AB47" i="16"/>
  <c r="AA47" i="16"/>
  <c r="AC46" i="16"/>
  <c r="AB46" i="16"/>
  <c r="AA46" i="16"/>
  <c r="AC45" i="16"/>
  <c r="AB45" i="16"/>
  <c r="AA45" i="16"/>
  <c r="AC44" i="16"/>
  <c r="AB44" i="16"/>
  <c r="AA44" i="16"/>
  <c r="AC43" i="16"/>
  <c r="AB43" i="16"/>
  <c r="AA43" i="16"/>
  <c r="F43" i="16"/>
  <c r="AC42" i="16"/>
  <c r="AB42" i="16"/>
  <c r="AA42" i="16"/>
  <c r="AC41" i="16"/>
  <c r="AB41" i="16"/>
  <c r="AA41" i="16"/>
  <c r="P40" i="15"/>
  <c r="P33" i="15"/>
  <c r="E18" i="15" s="1"/>
  <c r="E22" i="15" s="1"/>
  <c r="P26" i="15"/>
  <c r="E17" i="15" s="1"/>
  <c r="E21" i="15" s="1"/>
  <c r="P19" i="15"/>
  <c r="D18" i="15" s="1"/>
  <c r="D22" i="15" s="1"/>
  <c r="E19" i="15"/>
  <c r="E23" i="15" s="1"/>
  <c r="P12" i="15"/>
  <c r="D17" i="15" s="1"/>
  <c r="D21" i="15" s="1"/>
  <c r="P5" i="15"/>
  <c r="C17" i="15" s="1"/>
  <c r="C21" i="15" s="1"/>
  <c r="D17" i="13"/>
  <c r="D21" i="13" s="1"/>
  <c r="E17" i="13"/>
  <c r="D18" i="13"/>
  <c r="E18" i="13"/>
  <c r="E19" i="13"/>
  <c r="E70" i="14"/>
  <c r="F70" i="14" s="1"/>
  <c r="F69" i="14"/>
  <c r="E69" i="14"/>
  <c r="E68" i="14"/>
  <c r="F68" i="14" s="1"/>
  <c r="O67" i="14"/>
  <c r="E67" i="14"/>
  <c r="F67" i="14" s="1"/>
  <c r="O66" i="14"/>
  <c r="E66" i="14"/>
  <c r="F66" i="14" s="1"/>
  <c r="O65" i="14"/>
  <c r="O68" i="14" s="1"/>
  <c r="O73" i="14" s="1"/>
  <c r="E65" i="14"/>
  <c r="F65" i="14" s="1"/>
  <c r="AC56" i="14"/>
  <c r="AB56" i="14"/>
  <c r="AA56" i="14"/>
  <c r="AC55" i="14"/>
  <c r="AB55" i="14"/>
  <c r="AA55" i="14"/>
  <c r="AC54" i="14"/>
  <c r="AB54" i="14"/>
  <c r="AA54" i="14"/>
  <c r="AC53" i="14"/>
  <c r="AB53" i="14"/>
  <c r="AA53" i="14"/>
  <c r="AC52" i="14"/>
  <c r="AB52" i="14"/>
  <c r="AA52" i="14"/>
  <c r="AC51" i="14"/>
  <c r="AB51" i="14"/>
  <c r="AA51" i="14"/>
  <c r="AC50" i="14"/>
  <c r="AB50" i="14"/>
  <c r="AA50" i="14"/>
  <c r="AC49" i="14"/>
  <c r="AB49" i="14"/>
  <c r="AA49" i="14"/>
  <c r="AC48" i="14"/>
  <c r="AB48" i="14"/>
  <c r="AA48" i="14"/>
  <c r="AC47" i="14"/>
  <c r="AB47" i="14"/>
  <c r="AA47" i="14"/>
  <c r="AC46" i="14"/>
  <c r="AB46" i="14"/>
  <c r="AA46" i="14"/>
  <c r="AC45" i="14"/>
  <c r="AB45" i="14"/>
  <c r="AA45" i="14"/>
  <c r="AC44" i="14"/>
  <c r="AB44" i="14"/>
  <c r="AA44" i="14"/>
  <c r="AC43" i="14"/>
  <c r="AB43" i="14"/>
  <c r="AA43" i="14"/>
  <c r="F43" i="14"/>
  <c r="AC42" i="14"/>
  <c r="AB42" i="14"/>
  <c r="AA42" i="14"/>
  <c r="AC41" i="14"/>
  <c r="AB41" i="14"/>
  <c r="AA41" i="14"/>
  <c r="AC21" i="14"/>
  <c r="AB21" i="14"/>
  <c r="AA21" i="14"/>
  <c r="AC20" i="14"/>
  <c r="AB20" i="14"/>
  <c r="AA20" i="14"/>
  <c r="AC19" i="14"/>
  <c r="AB19" i="14"/>
  <c r="AA19" i="14"/>
  <c r="AC18" i="14"/>
  <c r="AB18" i="14"/>
  <c r="AA18" i="14"/>
  <c r="AC17" i="14"/>
  <c r="AB17" i="14"/>
  <c r="AA17" i="14"/>
  <c r="AC16" i="14"/>
  <c r="AB16" i="14"/>
  <c r="AA16" i="14"/>
  <c r="AC15" i="14"/>
  <c r="AB15" i="14"/>
  <c r="AA15" i="14"/>
  <c r="AC14" i="14"/>
  <c r="AB14" i="14"/>
  <c r="AA14" i="14"/>
  <c r="AC13" i="14"/>
  <c r="AB13" i="14"/>
  <c r="AA13" i="14"/>
  <c r="AC12" i="14"/>
  <c r="AB12" i="14"/>
  <c r="AA12" i="14"/>
  <c r="F12" i="14"/>
  <c r="AC11" i="14"/>
  <c r="AB11" i="14"/>
  <c r="AA11" i="14"/>
  <c r="AC10" i="14"/>
  <c r="AB10" i="14"/>
  <c r="AA10" i="14"/>
  <c r="P33" i="13"/>
  <c r="D22" i="13"/>
  <c r="E21" i="13"/>
  <c r="P40" i="13"/>
  <c r="P26" i="13"/>
  <c r="P19" i="13"/>
  <c r="P12" i="13"/>
  <c r="P5" i="13"/>
  <c r="C17" i="13" s="1"/>
  <c r="C21" i="13" s="1"/>
  <c r="E23" i="13" l="1"/>
  <c r="E22" i="13"/>
  <c r="O73" i="9"/>
  <c r="O68" i="9"/>
  <c r="O66" i="9"/>
  <c r="O67" i="9"/>
  <c r="O65" i="9"/>
  <c r="Q40" i="12"/>
  <c r="Q41" i="12"/>
  <c r="Q39" i="12"/>
  <c r="Q35" i="12"/>
  <c r="Q37" i="12"/>
  <c r="C47" i="12"/>
  <c r="M38" i="12"/>
  <c r="M36" i="12"/>
  <c r="J63" i="12"/>
  <c r="I63" i="12"/>
  <c r="H63" i="12"/>
  <c r="G63" i="12"/>
  <c r="F63" i="12"/>
  <c r="N38" i="12" s="1"/>
  <c r="C63" i="12"/>
  <c r="J47" i="12"/>
  <c r="I47" i="12"/>
  <c r="H47" i="12"/>
  <c r="G47" i="12"/>
  <c r="F47" i="12"/>
  <c r="M40" i="12"/>
  <c r="M37" i="12"/>
  <c r="M41" i="12"/>
  <c r="M39" i="12"/>
  <c r="M35" i="12"/>
  <c r="J78" i="12"/>
  <c r="I78" i="12"/>
  <c r="H78" i="12"/>
  <c r="G78" i="12"/>
  <c r="F78" i="12"/>
  <c r="C78" i="12"/>
  <c r="J55" i="12"/>
  <c r="I55" i="12"/>
  <c r="H55" i="12"/>
  <c r="G55" i="12"/>
  <c r="F55" i="12"/>
  <c r="C55" i="12"/>
  <c r="J87" i="12"/>
  <c r="I87" i="12"/>
  <c r="H87" i="12"/>
  <c r="G87" i="12"/>
  <c r="F87" i="12"/>
  <c r="C87" i="12"/>
  <c r="J70" i="12"/>
  <c r="I70" i="12"/>
  <c r="H70" i="12"/>
  <c r="G70" i="12"/>
  <c r="F70" i="12"/>
  <c r="C70" i="12"/>
  <c r="G39" i="12"/>
  <c r="H39" i="12"/>
  <c r="I39" i="12"/>
  <c r="J39" i="12"/>
  <c r="F39" i="12"/>
  <c r="N35" i="12" s="1"/>
  <c r="C39" i="12"/>
  <c r="H23" i="12"/>
  <c r="I23" i="12"/>
  <c r="J23" i="12"/>
  <c r="K23" i="12"/>
  <c r="L23" i="12"/>
  <c r="H15" i="12"/>
  <c r="I15" i="12"/>
  <c r="J15" i="12"/>
  <c r="K15" i="12"/>
  <c r="L15" i="12"/>
  <c r="G15" i="12"/>
  <c r="F15" i="12"/>
  <c r="E15" i="12"/>
  <c r="D15" i="12"/>
  <c r="C15" i="12"/>
  <c r="F23" i="12"/>
  <c r="G23" i="12"/>
  <c r="E23" i="12"/>
  <c r="D23" i="12"/>
  <c r="C23" i="12"/>
  <c r="N36" i="12" l="1"/>
  <c r="N37" i="12"/>
  <c r="N41" i="12"/>
  <c r="N40" i="12"/>
  <c r="N39" i="12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AA53" i="9"/>
  <c r="AB53" i="9"/>
  <c r="AC53" i="9"/>
  <c r="AA54" i="9"/>
  <c r="AB54" i="9"/>
  <c r="AC54" i="9"/>
  <c r="AA55" i="9"/>
  <c r="AB55" i="9"/>
  <c r="AC55" i="9"/>
  <c r="AA56" i="9"/>
  <c r="AB56" i="9"/>
  <c r="AC56" i="9"/>
  <c r="J52" i="11"/>
  <c r="K52" i="11"/>
  <c r="L52" i="11"/>
  <c r="F60" i="11"/>
  <c r="G60" i="11" s="1"/>
  <c r="F61" i="11"/>
  <c r="F62" i="11"/>
  <c r="AC33" i="11"/>
  <c r="AB33" i="11"/>
  <c r="AA33" i="11"/>
  <c r="F33" i="11"/>
  <c r="AC32" i="11"/>
  <c r="AB32" i="11"/>
  <c r="AA32" i="11"/>
  <c r="AC31" i="11"/>
  <c r="AB31" i="11"/>
  <c r="AA31" i="11"/>
  <c r="AC9" i="11"/>
  <c r="AB9" i="11"/>
  <c r="AA9" i="11"/>
  <c r="F9" i="11"/>
  <c r="AC8" i="11"/>
  <c r="AB8" i="11"/>
  <c r="AA8" i="11"/>
  <c r="AC7" i="11"/>
  <c r="AB7" i="11"/>
  <c r="AA7" i="11"/>
  <c r="AC52" i="9"/>
  <c r="AB52" i="9"/>
  <c r="AA52" i="9"/>
  <c r="AC51" i="9"/>
  <c r="AB51" i="9"/>
  <c r="AA51" i="9"/>
  <c r="AC50" i="9"/>
  <c r="AB50" i="9"/>
  <c r="AA50" i="9"/>
  <c r="AC49" i="9"/>
  <c r="AB49" i="9"/>
  <c r="AA49" i="9"/>
  <c r="AC48" i="9"/>
  <c r="AB48" i="9"/>
  <c r="AA48" i="9"/>
  <c r="AC47" i="9"/>
  <c r="AB47" i="9"/>
  <c r="AA47" i="9"/>
  <c r="AC46" i="9"/>
  <c r="AB46" i="9"/>
  <c r="AA46" i="9"/>
  <c r="AC45" i="9"/>
  <c r="AB45" i="9"/>
  <c r="AA45" i="9"/>
  <c r="AC44" i="9"/>
  <c r="AB44" i="9"/>
  <c r="AA44" i="9"/>
  <c r="AC43" i="9"/>
  <c r="AB43" i="9"/>
  <c r="AA43" i="9"/>
  <c r="F43" i="9"/>
  <c r="AC42" i="9"/>
  <c r="AB42" i="9"/>
  <c r="AA42" i="9"/>
  <c r="AC41" i="9"/>
  <c r="AB41" i="9"/>
  <c r="AA41" i="9"/>
  <c r="AA11" i="9"/>
  <c r="AB11" i="9"/>
  <c r="AC11" i="9"/>
  <c r="AA12" i="9"/>
  <c r="AB12" i="9"/>
  <c r="AC12" i="9"/>
  <c r="AA13" i="9"/>
  <c r="AB13" i="9"/>
  <c r="AC13" i="9"/>
  <c r="AA14" i="9"/>
  <c r="AB14" i="9"/>
  <c r="AC14" i="9"/>
  <c r="AA15" i="9"/>
  <c r="AB15" i="9"/>
  <c r="AC15" i="9"/>
  <c r="AA16" i="9"/>
  <c r="AB16" i="9"/>
  <c r="AC16" i="9"/>
  <c r="AA17" i="9"/>
  <c r="AB17" i="9"/>
  <c r="AC17" i="9"/>
  <c r="AA18" i="9"/>
  <c r="AB18" i="9"/>
  <c r="AC18" i="9"/>
  <c r="AA19" i="9"/>
  <c r="AB19" i="9"/>
  <c r="AC19" i="9"/>
  <c r="AA20" i="9"/>
  <c r="AB20" i="9"/>
  <c r="AC20" i="9"/>
  <c r="AA21" i="9"/>
  <c r="AB21" i="9"/>
  <c r="AC21" i="9"/>
  <c r="AB10" i="9"/>
  <c r="AC10" i="9"/>
  <c r="AA10" i="9"/>
  <c r="G61" i="11" l="1"/>
  <c r="G62" i="11"/>
  <c r="F12" i="9"/>
  <c r="W7" i="7"/>
  <c r="W8" i="7"/>
  <c r="W9" i="7"/>
  <c r="W10" i="7"/>
  <c r="W11" i="7"/>
  <c r="S31" i="7"/>
  <c r="W31" i="7" s="1"/>
  <c r="T31" i="7"/>
  <c r="X31" i="7" s="1"/>
  <c r="U31" i="7"/>
  <c r="Y31" i="7" s="1"/>
  <c r="S32" i="7"/>
  <c r="W32" i="7" s="1"/>
  <c r="T32" i="7"/>
  <c r="X32" i="7" s="1"/>
  <c r="U32" i="7"/>
  <c r="Y32" i="7" s="1"/>
  <c r="S33" i="7"/>
  <c r="W33" i="7" s="1"/>
  <c r="T33" i="7"/>
  <c r="X33" i="7" s="1"/>
  <c r="U33" i="7"/>
  <c r="Y33" i="7" s="1"/>
  <c r="S34" i="7"/>
  <c r="W34" i="7" s="1"/>
  <c r="T34" i="7"/>
  <c r="X34" i="7" s="1"/>
  <c r="U34" i="7"/>
  <c r="Y34" i="7" s="1"/>
  <c r="S35" i="7"/>
  <c r="W35" i="7" s="1"/>
  <c r="T35" i="7"/>
  <c r="X35" i="7" s="1"/>
  <c r="U35" i="7"/>
  <c r="Y35" i="7" s="1"/>
  <c r="S36" i="7"/>
  <c r="W36" i="7" s="1"/>
  <c r="T36" i="7"/>
  <c r="X36" i="7" s="1"/>
  <c r="U36" i="7"/>
  <c r="Y36" i="7" s="1"/>
  <c r="S37" i="7"/>
  <c r="W37" i="7" s="1"/>
  <c r="T37" i="7"/>
  <c r="X37" i="7" s="1"/>
  <c r="U37" i="7"/>
  <c r="Y37" i="7" s="1"/>
  <c r="U30" i="7"/>
  <c r="Y30" i="7" s="1"/>
  <c r="T30" i="7"/>
  <c r="X30" i="7" s="1"/>
  <c r="S30" i="7"/>
  <c r="W30" i="7" s="1"/>
  <c r="V41" i="6"/>
  <c r="V42" i="6"/>
  <c r="V40" i="6"/>
  <c r="H46" i="7" l="1"/>
  <c r="O46" i="7" s="1"/>
  <c r="H45" i="7"/>
  <c r="O45" i="7" s="1"/>
  <c r="H44" i="7"/>
  <c r="O44" i="7" s="1"/>
  <c r="H43" i="7"/>
  <c r="O43" i="7" s="1"/>
  <c r="H42" i="7"/>
  <c r="O42" i="7" s="1"/>
  <c r="H41" i="7"/>
  <c r="O41" i="7" s="1"/>
  <c r="Q37" i="7"/>
  <c r="P37" i="7"/>
  <c r="O37" i="7"/>
  <c r="Q36" i="7"/>
  <c r="P36" i="7"/>
  <c r="O36" i="7"/>
  <c r="Q35" i="7"/>
  <c r="P35" i="7"/>
  <c r="O35" i="7"/>
  <c r="Q34" i="7"/>
  <c r="P34" i="7"/>
  <c r="O34" i="7"/>
  <c r="Q33" i="7"/>
  <c r="P33" i="7"/>
  <c r="O33" i="7"/>
  <c r="Q32" i="7"/>
  <c r="P32" i="7"/>
  <c r="O32" i="7"/>
  <c r="Q31" i="7"/>
  <c r="P31" i="7"/>
  <c r="O31" i="7"/>
  <c r="Q30" i="7"/>
  <c r="P30" i="7"/>
  <c r="O30" i="7"/>
  <c r="E12" i="7"/>
  <c r="V31" i="6"/>
  <c r="W32" i="6"/>
  <c r="W33" i="6"/>
  <c r="W36" i="6"/>
  <c r="W37" i="6"/>
  <c r="X31" i="6"/>
  <c r="V33" i="6"/>
  <c r="X34" i="6"/>
  <c r="V36" i="6"/>
  <c r="X36" i="6"/>
  <c r="V37" i="6"/>
  <c r="W31" i="6"/>
  <c r="V32" i="6"/>
  <c r="X32" i="6"/>
  <c r="X33" i="6"/>
  <c r="V34" i="6"/>
  <c r="W34" i="6"/>
  <c r="V35" i="6"/>
  <c r="W35" i="6"/>
  <c r="X35" i="6"/>
  <c r="X37" i="6"/>
  <c r="W30" i="6"/>
  <c r="X30" i="6"/>
  <c r="V30" i="6"/>
  <c r="E26" i="6"/>
  <c r="D26" i="6"/>
  <c r="C26" i="6"/>
  <c r="D21" i="6"/>
  <c r="E21" i="6"/>
  <c r="C21" i="6"/>
  <c r="K25" i="5"/>
  <c r="K26" i="5"/>
  <c r="K27" i="5"/>
  <c r="K28" i="5"/>
  <c r="K29" i="5"/>
  <c r="K30" i="5"/>
  <c r="K31" i="5"/>
  <c r="L12" i="6"/>
  <c r="F12" i="6"/>
  <c r="E47" i="5" l="1"/>
  <c r="E48" i="5"/>
  <c r="E49" i="5"/>
  <c r="E50" i="5"/>
  <c r="E51" i="5"/>
  <c r="E46" i="5"/>
  <c r="H51" i="5"/>
  <c r="G32" i="5"/>
  <c r="H32" i="5"/>
  <c r="I32" i="5"/>
  <c r="E49" i="3"/>
  <c r="Q49" i="3" s="1"/>
  <c r="E50" i="3"/>
  <c r="H50" i="3" s="1"/>
  <c r="E46" i="3"/>
  <c r="P46" i="3" s="1"/>
  <c r="H20" i="3"/>
  <c r="I20" i="3" s="1"/>
  <c r="L49" i="3"/>
  <c r="H49" i="3"/>
  <c r="M49" i="3"/>
  <c r="S53" i="3"/>
  <c r="T53" i="3" s="1"/>
  <c r="P49" i="3"/>
  <c r="P50" i="3"/>
  <c r="P51" i="3"/>
  <c r="I49" i="3"/>
  <c r="G53" i="5"/>
  <c r="H53" i="5" s="1"/>
  <c r="D53" i="5"/>
  <c r="E53" i="5" s="1"/>
  <c r="I51" i="5"/>
  <c r="H50" i="5"/>
  <c r="H49" i="5"/>
  <c r="H48" i="5"/>
  <c r="H47" i="5"/>
  <c r="H46" i="5"/>
  <c r="E32" i="5"/>
  <c r="D32" i="5"/>
  <c r="C32" i="5"/>
  <c r="Q31" i="5"/>
  <c r="U31" i="5" s="1"/>
  <c r="P31" i="5"/>
  <c r="T31" i="5" s="1"/>
  <c r="O31" i="5"/>
  <c r="S31" i="5" s="1"/>
  <c r="M31" i="5"/>
  <c r="L31" i="5"/>
  <c r="Q30" i="5"/>
  <c r="U30" i="5" s="1"/>
  <c r="P30" i="5"/>
  <c r="T30" i="5" s="1"/>
  <c r="O30" i="5"/>
  <c r="S30" i="5" s="1"/>
  <c r="M30" i="5"/>
  <c r="L30" i="5"/>
  <c r="Q29" i="5"/>
  <c r="U29" i="5" s="1"/>
  <c r="P29" i="5"/>
  <c r="T29" i="5" s="1"/>
  <c r="O29" i="5"/>
  <c r="S29" i="5" s="1"/>
  <c r="M29" i="5"/>
  <c r="L29" i="5"/>
  <c r="Q28" i="5"/>
  <c r="U28" i="5" s="1"/>
  <c r="P28" i="5"/>
  <c r="T28" i="5" s="1"/>
  <c r="O28" i="5"/>
  <c r="S28" i="5" s="1"/>
  <c r="M28" i="5"/>
  <c r="L28" i="5"/>
  <c r="Q27" i="5"/>
  <c r="U27" i="5" s="1"/>
  <c r="P27" i="5"/>
  <c r="T27" i="5" s="1"/>
  <c r="O27" i="5"/>
  <c r="S27" i="5" s="1"/>
  <c r="M27" i="5"/>
  <c r="L27" i="5"/>
  <c r="Q26" i="5"/>
  <c r="U26" i="5" s="1"/>
  <c r="P26" i="5"/>
  <c r="T26" i="5" s="1"/>
  <c r="O26" i="5"/>
  <c r="S26" i="5" s="1"/>
  <c r="M26" i="5"/>
  <c r="L26" i="5"/>
  <c r="Q25" i="5"/>
  <c r="U25" i="5" s="1"/>
  <c r="P25" i="5"/>
  <c r="T25" i="5" s="1"/>
  <c r="O25" i="5"/>
  <c r="S25" i="5" s="1"/>
  <c r="M25" i="5"/>
  <c r="L25" i="5"/>
  <c r="Q24" i="5"/>
  <c r="U24" i="5" s="1"/>
  <c r="P24" i="5"/>
  <c r="O24" i="5"/>
  <c r="S24" i="5" s="1"/>
  <c r="M24" i="5"/>
  <c r="L24" i="5"/>
  <c r="K24" i="5"/>
  <c r="H19" i="5"/>
  <c r="I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I8" i="3"/>
  <c r="J8" i="3"/>
  <c r="H8" i="3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I50" i="5" l="1"/>
  <c r="I46" i="5"/>
  <c r="I49" i="5"/>
  <c r="P32" i="5"/>
  <c r="Q47" i="3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Q32" i="5"/>
  <c r="O32" i="5"/>
  <c r="T24" i="5"/>
  <c r="O62" i="3"/>
  <c r="O63" i="3" s="1"/>
  <c r="U46" i="3"/>
  <c r="E56" i="3"/>
  <c r="F56" i="3" s="1"/>
  <c r="I46" i="3"/>
  <c r="M46" i="3"/>
  <c r="G54" i="3"/>
  <c r="K54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I47" i="5" l="1"/>
  <c r="H51" i="3"/>
  <c r="I51" i="3"/>
  <c r="Q51" i="3"/>
  <c r="M51" i="3"/>
  <c r="U51" i="3"/>
  <c r="L51" i="3"/>
  <c r="T51" i="3"/>
  <c r="U48" i="3"/>
  <c r="M48" i="3"/>
  <c r="I48" i="5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tc={4D608C4C-01A5-B744-9476-CD40D1A46E54}</author>
  </authors>
  <commentList>
    <comment ref="R29" authorId="0" shapeId="0" xr:uid="{4D608C4C-01A5-B744-9476-CD40D1A46E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tc={3D070DF0-6EF3-6842-97CA-1E8A8619B64C}</author>
  </authors>
  <commentList>
    <comment ref="K29" authorId="0" shapeId="0" xr:uid="{3D070DF0-6EF3-6842-97CA-1E8A8619B6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sharedStrings.xml><?xml version="1.0" encoding="utf-8"?>
<sst xmlns="http://schemas.openxmlformats.org/spreadsheetml/2006/main" count="1691" uniqueCount="211">
  <si>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</si>
  <si>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</si>
  <si>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</si>
  <si>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</si>
  <si>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</si>
  <si>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</si>
  <si>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</si>
  <si>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</si>
  <si>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</si>
  <si>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</si>
  <si>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</si>
  <si>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</si>
  <si>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</si>
  <si>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</si>
  <si>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</si>
  <si>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</si>
  <si>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</si>
  <si>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</si>
  <si>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</si>
  <si>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</si>
  <si>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</si>
  <si>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</si>
  <si>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</si>
  <si>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</si>
  <si>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</si>
  <si>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</si>
  <si>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</si>
  <si>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</si>
  <si>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</si>
  <si>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</si>
  <si>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</si>
  <si>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</si>
  <si>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</si>
  <si>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</si>
  <si>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</si>
  <si>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</si>
  <si>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</si>
  <si>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</si>
  <si>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</si>
  <si>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</si>
  <si>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</si>
  <si>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</si>
  <si>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</si>
  <si>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</si>
  <si>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</si>
  <si>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</si>
  <si>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</si>
  <si>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</si>
  <si>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</si>
  <si>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</si>
  <si>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</si>
  <si>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</si>
  <si>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</si>
  <si>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</si>
  <si>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</si>
  <si>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</si>
  <si>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</si>
  <si>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</si>
  <si>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</si>
  <si>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</si>
  <si>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</si>
  <si>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</si>
  <si>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</si>
  <si>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</si>
  <si>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</si>
  <si>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</si>
  <si>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SUM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</si>
  <si>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</si>
  <si>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</si>
  <si>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</si>
  <si>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</si>
  <si>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</si>
  <si>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</si>
  <si>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</si>
  <si>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</si>
  <si>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</si>
  <si>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</si>
  <si>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</si>
  <si>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</si>
  <si>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</si>
  <si>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</si>
  <si>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</si>
  <si>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</si>
  <si>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</si>
  <si>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</si>
  <si>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</si>
  <si>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</si>
  <si>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</si>
  <si>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</si>
  <si>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</si>
  <si>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</si>
  <si>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</si>
  <si>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</si>
  <si>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</si>
  <si>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</si>
  <si>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</si>
  <si>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</si>
  <si>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</si>
  <si>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</si>
  <si>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</si>
  <si>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</si>
  <si>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</si>
  <si>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</si>
  <si>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</si>
  <si>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</si>
  <si>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</si>
  <si>
    <t>SelfResult</t>
  </si>
  <si>
    <t>total</t>
  </si>
  <si>
    <t>SELF_API</t>
  </si>
  <si>
    <t>ERR</t>
  </si>
  <si>
    <t>LatticeVector</t>
  </si>
  <si>
    <t>SELF</t>
  </si>
  <si>
    <t>a</t>
  </si>
  <si>
    <t>b</t>
  </si>
  <si>
    <t>c</t>
  </si>
  <si>
    <t xml:space="preserve"> alpha</t>
  </si>
  <si>
    <t xml:space="preserve"> beta </t>
  </si>
  <si>
    <t xml:space="preserve"> gamma</t>
  </si>
  <si>
    <t>T1</t>
  </si>
  <si>
    <t>T2</t>
  </si>
  <si>
    <t xml:space="preserve"> Mg</t>
  </si>
  <si>
    <t xml:space="preserve">  O</t>
  </si>
  <si>
    <t>SELF RAW</t>
  </si>
  <si>
    <t>vol</t>
  </si>
  <si>
    <t>tilted cell effect is not introduced</t>
  </si>
  <si>
    <t>Amplitude</t>
  </si>
  <si>
    <t>What is the relation? The data &amp; equation below is the key!</t>
  </si>
  <si>
    <t>Self Internal</t>
  </si>
  <si>
    <t>T3</t>
  </si>
  <si>
    <t>SELF STRAIN</t>
  </si>
  <si>
    <t>GULP STRAIN</t>
  </si>
  <si>
    <t>Mg</t>
  </si>
  <si>
    <t xml:space="preserve"> O</t>
  </si>
  <si>
    <t>core</t>
  </si>
  <si>
    <t>Frac</t>
  </si>
  <si>
    <t>Cart</t>
  </si>
  <si>
    <t xml:space="preserve">Reci Self        </t>
  </si>
  <si>
    <t xml:space="preserve">Reci             </t>
  </si>
  <si>
    <t xml:space="preserve">Real             </t>
  </si>
  <si>
    <t>Reciprocal + Self</t>
  </si>
  <si>
    <t xml:space="preserve">Total            </t>
  </si>
  <si>
    <t>ShellCore Test</t>
  </si>
  <si>
    <t>shel</t>
  </si>
  <si>
    <t>abg/deg</t>
  </si>
  <si>
    <t>abc/angs</t>
  </si>
  <si>
    <t>s</t>
  </si>
  <si>
    <t>Cell Info</t>
  </si>
  <si>
    <t>C++</t>
  </si>
  <si>
    <t>IntGD</t>
  </si>
  <si>
    <t>Frac Coord</t>
  </si>
  <si>
    <t>Note</t>
  </si>
  <si>
    <t>No ShelCore</t>
  </si>
  <si>
    <t>Displacement</t>
  </si>
  <si>
    <t>ShelCore</t>
  </si>
  <si>
    <t>GD</t>
  </si>
  <si>
    <t>Z+</t>
  </si>
  <si>
    <t>Z-</t>
  </si>
  <si>
    <t>X+</t>
  </si>
  <si>
    <t>Y+</t>
  </si>
  <si>
    <t>X-</t>
  </si>
  <si>
    <t>Y-</t>
  </si>
  <si>
    <t>Case 1</t>
  </si>
  <si>
    <t xml:space="preserve">O </t>
  </si>
  <si>
    <t xml:space="preserve">c </t>
  </si>
  <si>
    <t xml:space="preserve">s </t>
  </si>
  <si>
    <t>Lattice Stran / C++ Version</t>
  </si>
  <si>
    <t>(Real)E</t>
  </si>
  <si>
    <t>(Reci)E</t>
  </si>
  <si>
    <t>(Real)GD</t>
  </si>
  <si>
    <t>(Reci)GD</t>
  </si>
  <si>
    <t>h</t>
  </si>
  <si>
    <t>k</t>
  </si>
  <si>
    <t>l</t>
  </si>
  <si>
    <t>Optimised Grid</t>
  </si>
  <si>
    <t>Simple Max Grid</t>
  </si>
  <si>
    <t>weight Factor</t>
  </si>
  <si>
    <t>Accuracy Factor</t>
  </si>
  <si>
    <t>Wieght</t>
  </si>
  <si>
    <t>Ops in Real</t>
  </si>
  <si>
    <t>Ops in Reci</t>
  </si>
  <si>
    <t>Real/Reci</t>
  </si>
  <si>
    <t>Wtime</t>
  </si>
  <si>
    <t>W</t>
  </si>
  <si>
    <t>Ave(w)</t>
  </si>
  <si>
    <t>LatticeMatrix</t>
  </si>
  <si>
    <t>Lattice Matrix</t>
  </si>
  <si>
    <t>ax+</t>
  </si>
  <si>
    <t>ax-</t>
  </si>
  <si>
    <t>bx+</t>
  </si>
  <si>
    <t>bx-</t>
  </si>
  <si>
    <t>by+</t>
  </si>
  <si>
    <t>by-</t>
  </si>
  <si>
    <t>cx+</t>
  </si>
  <si>
    <t>cx-</t>
  </si>
  <si>
    <t>cy+</t>
  </si>
  <si>
    <t>cy-</t>
  </si>
  <si>
    <t>cz+</t>
  </si>
  <si>
    <t>cz-</t>
  </si>
  <si>
    <t>Lattice Derivative Numerical</t>
  </si>
  <si>
    <t>Lattice Derivative Analytical</t>
  </si>
  <si>
    <t>Lattice Param</t>
  </si>
  <si>
    <t>Lattice Angles</t>
  </si>
  <si>
    <t>Lattice Derivative</t>
  </si>
  <si>
    <t>Cell Energy</t>
  </si>
  <si>
    <t xml:space="preserve"> Strain Derivatives</t>
  </si>
  <si>
    <t>Pb</t>
  </si>
  <si>
    <t xml:space="preserve">Geometric Derivatives </t>
  </si>
  <si>
    <t>Internal Geometric Derivatives</t>
  </si>
  <si>
    <t>Species</t>
  </si>
  <si>
    <t>lone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</si>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</sst>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3" formatCode="0.000"/>
    <numFmt numFmtId="174" formatCode="0.0000000%"/>
    <numFmt numFmtId="175" formatCode="0.0000.E+00"/>
    <numFmt numFmtId="176" formatCode="0.000000000%"/>
    <numFmt numFmtId="181" formatCode="0.000%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3" fontId="0" fillId="0" borderId="0" xfId="0" applyNumberFormat="1"/>
    <xf numFmtId="168" fontId="0" fillId="0" borderId="0" xfId="0" applyNumberFormat="1"/>
    <xf numFmtId="17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1" fillId="0" borderId="0" xfId="0" applyFont="1"/>
    <xf numFmtId="166" fontId="0" fillId="0" borderId="0" xfId="0" applyNumberFormat="1" applyFill="1"/>
    <xf numFmtId="167" fontId="0" fillId="0" borderId="0" xfId="0" applyNumberFormat="1" applyFill="1"/>
    <xf numFmtId="169" fontId="0" fillId="0" borderId="0" xfId="0" applyNumberFormat="1" applyFill="1"/>
    <xf numFmtId="0" fontId="1" fillId="0" borderId="0" xfId="0" applyFont="1" applyFill="1"/>
    <xf numFmtId="0" fontId="0" fillId="3" borderId="0" xfId="0" applyFill="1"/>
    <xf numFmtId="167" fontId="3" fillId="3" borderId="0" xfId="0" applyNumberFormat="1" applyFont="1" applyFill="1"/>
    <xf numFmtId="0" fontId="0" fillId="4" borderId="0" xfId="0" applyFill="1"/>
    <xf numFmtId="171" fontId="0" fillId="4" borderId="0" xfId="0" applyNumberFormat="1" applyFont="1" applyFill="1"/>
    <xf numFmtId="169" fontId="1" fillId="0" borderId="0" xfId="0" applyNumberFormat="1" applyFont="1"/>
    <xf numFmtId="171" fontId="1" fillId="0" borderId="0" xfId="0" applyNumberFormat="1" applyFont="1"/>
    <xf numFmtId="167" fontId="0" fillId="0" borderId="0" xfId="0" applyNumberFormat="1" applyFont="1" applyFill="1"/>
    <xf numFmtId="169" fontId="0" fillId="0" borderId="0" xfId="0" applyNumberFormat="1" applyFont="1" applyFill="1"/>
    <xf numFmtId="175" fontId="0" fillId="0" borderId="0" xfId="0" applyNumberFormat="1" applyFont="1" applyFill="1"/>
    <xf numFmtId="0" fontId="4" fillId="0" borderId="0" xfId="0" applyFont="1"/>
    <xf numFmtId="0" fontId="0" fillId="2" borderId="0" xfId="0" applyFont="1" applyFill="1"/>
    <xf numFmtId="167" fontId="1" fillId="0" borderId="0" xfId="0" applyNumberFormat="1" applyFont="1"/>
    <xf numFmtId="167" fontId="5" fillId="0" borderId="0" xfId="0" applyNumberFormat="1" applyFont="1"/>
    <xf numFmtId="176" fontId="0" fillId="0" borderId="0" xfId="0" applyNumberFormat="1"/>
    <xf numFmtId="11" fontId="0" fillId="0" borderId="0" xfId="0" applyNumberFormat="1"/>
    <xf numFmtId="10" fontId="0" fillId="0" borderId="0" xfId="0" applyNumberFormat="1"/>
    <xf numFmtId="165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7" fontId="6" fillId="0" borderId="0" xfId="0" applyNumberFormat="1" applyFont="1"/>
    <xf numFmtId="167" fontId="8" fillId="0" borderId="0" xfId="0" applyNumberFormat="1" applyFont="1"/>
    <xf numFmtId="166" fontId="6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7" fontId="7" fillId="0" borderId="0" xfId="0" applyNumberFormat="1" applyFont="1"/>
    <xf numFmtId="174" fontId="5" fillId="0" borderId="0" xfId="0" applyNumberFormat="1" applyFont="1" applyAlignment="1">
      <alignment horizontal="right"/>
    </xf>
    <xf numFmtId="174" fontId="6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4" fontId="0" fillId="0" borderId="0" xfId="0" applyNumberForma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18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OPtimisation'!$C$9</c:f>
              <c:strCache>
                <c:ptCount val="1"/>
                <c:pt idx="0">
                  <c:v>Simple Max Grid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'LatticeSum OPtimisation'!$C$10:$L$10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OPtimisation'!$C$15:$L$15</c:f>
              <c:numCache>
                <c:formatCode>General</c:formatCode>
                <c:ptCount val="10"/>
                <c:pt idx="0">
                  <c:v>2.9901</c:v>
                </c:pt>
                <c:pt idx="1">
                  <c:v>3.1962999999999999</c:v>
                </c:pt>
                <c:pt idx="2">
                  <c:v>3.4677000000000002</c:v>
                </c:pt>
                <c:pt idx="3">
                  <c:v>3.6032999999999999</c:v>
                </c:pt>
                <c:pt idx="4">
                  <c:v>3.4919000000000002</c:v>
                </c:pt>
                <c:pt idx="5">
                  <c:v>4.0877999999999997</c:v>
                </c:pt>
                <c:pt idx="6">
                  <c:v>3.4079000000000002</c:v>
                </c:pt>
                <c:pt idx="7">
                  <c:v>3.5076000000000001</c:v>
                </c:pt>
                <c:pt idx="8">
                  <c:v>3.6786000000000003</c:v>
                </c:pt>
                <c:pt idx="9">
                  <c:v>4.4705000000000004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5-0540-886E-90FBEC8C1663}"/>
            </c:ext>
          </c:extLst>
        </c:ser>
        <c:ser>
          <c:idx val="0"/>
          <c:order val="1"/>
          <c:tx>
            <c:strRef>
              <c:f>'LatticeSum OPtimisation'!$C$17</c:f>
              <c:strCache>
                <c:ptCount val="1"/>
                <c:pt idx="0">
                  <c:v>Optimised 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'LatticeSum OPtimisation'!$C$18:$L$18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OPtimisation'!$C$23:$L$23</c:f>
              <c:numCache>
                <c:formatCode>General</c:formatCode>
                <c:ptCount val="10"/>
                <c:pt idx="0">
                  <c:v>2.0266999999999999</c:v>
                </c:pt>
                <c:pt idx="1">
                  <c:v>2.0564</c:v>
                </c:pt>
                <c:pt idx="2">
                  <c:v>2.0646</c:v>
                </c:pt>
                <c:pt idx="3">
                  <c:v>2.2006999999999999</c:v>
                </c:pt>
                <c:pt idx="4">
                  <c:v>2.0821000000000001</c:v>
                </c:pt>
                <c:pt idx="5">
                  <c:v>2.2828999999999997</c:v>
                </c:pt>
                <c:pt idx="6">
                  <c:v>2.3233000000000001</c:v>
                </c:pt>
                <c:pt idx="7">
                  <c:v>2.4314999999999998</c:v>
                </c:pt>
                <c:pt idx="8">
                  <c:v>2.4543999999999997</c:v>
                </c:pt>
                <c:pt idx="9">
                  <c:v>2.3866000000000001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5-0540-886E-90FBEC8C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xVal>
            <c:numRef>
              <c:f>'LatticeSum OPtimisation'!$M$35:$M$41</c:f>
              <c:numCache>
                <c:formatCode>General</c:formatCode>
                <c:ptCount val="7"/>
                <c:pt idx="0" formatCode="0.000">
                  <c:v>1</c:v>
                </c:pt>
                <c:pt idx="1">
                  <c:v>0.82499999999999996</c:v>
                </c:pt>
                <c:pt idx="2">
                  <c:v>0.75</c:v>
                </c:pt>
                <c:pt idx="3">
                  <c:v>0.67500000000000004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OPtimisation'!$N$35:$N$41</c:f>
              <c:numCache>
                <c:formatCode>0.000</c:formatCode>
                <c:ptCount val="7"/>
                <c:pt idx="0">
                  <c:v>2.3346399999999998</c:v>
                </c:pt>
                <c:pt idx="1">
                  <c:v>2.5504999999999995</c:v>
                </c:pt>
                <c:pt idx="2">
                  <c:v>2.1008800000000001</c:v>
                </c:pt>
                <c:pt idx="3">
                  <c:v>0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4-FA4D-95D4-672C7F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1710195125888855E-2"/>
                  <c:y val="-0.24041000050152966"/>
                </c:manualLayout>
              </c:layout>
              <c:numFmt formatCode="General" sourceLinked="0"/>
            </c:trendlineLbl>
          </c:trendline>
          <c:xVal>
            <c:numRef>
              <c:f>'LatticeSum OPtimisation'!$P$35:$P$41</c:f>
              <c:numCache>
                <c:formatCode>General</c:formatCode>
                <c:ptCount val="7"/>
                <c:pt idx="0" formatCode="0.000">
                  <c:v>1</c:v>
                </c:pt>
                <c:pt idx="2">
                  <c:v>0.75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OPtimisation'!$Q$35:$Q$41</c:f>
              <c:numCache>
                <c:formatCode>0.000</c:formatCode>
                <c:ptCount val="7"/>
                <c:pt idx="0">
                  <c:v>2.3346399999999998</c:v>
                </c:pt>
                <c:pt idx="2">
                  <c:v>2.1008800000000001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F-EC43-9B6C-3E92D9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6</xdr:row>
      <xdr:rowOff>152400</xdr:rowOff>
    </xdr:from>
    <xdr:to>
      <xdr:col>21</xdr:col>
      <xdr:colOff>12700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9FFA-5FC2-484C-8120-82BE5420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44</xdr:row>
      <xdr:rowOff>50800</xdr:rowOff>
    </xdr:from>
    <xdr:to>
      <xdr:col>20</xdr:col>
      <xdr:colOff>438150</xdr:colOff>
      <xdr:row>63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93D15-E8E0-EB44-9D30-850ACE2D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20</xdr:col>
      <xdr:colOff>209550</xdr:colOff>
      <xdr:row>85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2EA1-301A-5443-8ED8-B0B7D21C6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29" dT="2022-07-23T05:21:32.36" personId="{C6EF7CDE-EC1F-8043-AD4D-43E3202D6667}" id="{4D608C4C-01A5-B744-9476-CD40D1A46E54}">
    <text xml:space="preserve">Lattice vector Matrix C = {{a1,a2,a3},{b1,b2,b3},{c1,c2,c3}};
Raw cartesian gradient (cart_gd)
Internal cartesian gradient (cart_gd_int)
cart_gd_int = C * cart_gd;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29" dT="2022-07-23T05:21:32.36" personId="{C6EF7CDE-EC1F-8043-AD4D-43E3202D6667}" id="{3D070DF0-6EF3-6842-97CA-1E8A8619B64C}">
    <text xml:space="preserve">Lattice vector Matrix C = {{a1,a2,a3},{b1,b2,b3},{c1,c2,c3}};
Raw cartesian gradient (cart_gd)
Internal cartesian gradient (cart_gd_int)
cart_gd_int = C * cart_gd;
</text>
  </threadedComment>
</ThreadedComment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 x14ac:dyDescent="0.2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 x14ac:dyDescent="0.2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 x14ac:dyDescent="0.2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 x14ac:dyDescent="0.2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 x14ac:dyDescent="0.2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 x14ac:dyDescent="0.2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 x14ac:dyDescent="0.2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 x14ac:dyDescent="0.2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 x14ac:dyDescent="0.2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 x14ac:dyDescent="0.2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 x14ac:dyDescent="0.2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 x14ac:dyDescent="0.2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 x14ac:dyDescent="0.2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 x14ac:dyDescent="0.2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 x14ac:dyDescent="0.2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 x14ac:dyDescent="0.2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 x14ac:dyDescent="0.2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 x14ac:dyDescent="0.2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 x14ac:dyDescent="0.2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 x14ac:dyDescent="0.2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 x14ac:dyDescent="0.2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 x14ac:dyDescent="0.2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 x14ac:dyDescent="0.2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 x14ac:dyDescent="0.2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 x14ac:dyDescent="0.2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 x14ac:dyDescent="0.2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 x14ac:dyDescent="0.2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 x14ac:dyDescent="0.2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 x14ac:dyDescent="0.2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 x14ac:dyDescent="0.2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 x14ac:dyDescent="0.2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 x14ac:dyDescent="0.2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 x14ac:dyDescent="0.2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 x14ac:dyDescent="0.2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 x14ac:dyDescent="0.2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 x14ac:dyDescent="0.2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 x14ac:dyDescent="0.2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 x14ac:dyDescent="0.2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 x14ac:dyDescent="0.2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 x14ac:dyDescent="0.2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 x14ac:dyDescent="0.2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 x14ac:dyDescent="0.2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 x14ac:dyDescent="0.2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6148-B2B9-E54C-AB63-37A396A67884}">
  <dimension ref="C3:AC73"/>
  <sheetViews>
    <sheetView topLeftCell="A34" zoomScale="130" zoomScaleNormal="130" workbookViewId="0">
      <selection activeCell="F58" sqref="F58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C21" si="0">(Q10-W10)/Q10</f>
        <v>8.0108683921346896E-6</v>
      </c>
      <c r="AB10" s="16">
        <f t="shared" si="0"/>
        <v>7.9473320413380422E-6</v>
      </c>
      <c r="AC10" s="16">
        <f t="shared" si="0"/>
        <v>7.9613147582431737E-6</v>
      </c>
    </row>
    <row r="11" spans="3:29" x14ac:dyDescent="0.2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0"/>
        <v>7.9416413627775765E-6</v>
      </c>
      <c r="AC11" s="16">
        <f t="shared" si="0"/>
        <v>7.9606359123522441E-6</v>
      </c>
    </row>
    <row r="12" spans="3:29" x14ac:dyDescent="0.2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0"/>
        <v>7.9427324051572905E-6</v>
      </c>
      <c r="AC12" s="16">
        <f t="shared" si="0"/>
        <v>7.9434032972675926E-6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0"/>
        <v>7.9440501173390259E-6</v>
      </c>
      <c r="AC13" s="16">
        <f t="shared" si="0"/>
        <v>7.9522331620604931E-6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0"/>
        <v>7.9199364967351014E-6</v>
      </c>
      <c r="AC14" s="16">
        <f t="shared" si="0"/>
        <v>7.942721066959608E-6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0"/>
        <v>7.9583481208162117E-6</v>
      </c>
      <c r="AC15" s="16">
        <f t="shared" si="0"/>
        <v>8.0716573910028463E-6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0"/>
        <v>7.9503441230468663E-6</v>
      </c>
      <c r="AC16" s="16">
        <f t="shared" si="0"/>
        <v>7.9486977892314129E-6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0"/>
        <v>7.9923829115758336E-6</v>
      </c>
      <c r="AC17" s="16">
        <f t="shared" si="0"/>
        <v>7.9508431336548037E-6</v>
      </c>
    </row>
    <row r="18" spans="3:29" x14ac:dyDescent="0.2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0"/>
        <v>7.94212119278783E-6</v>
      </c>
      <c r="AC18" s="16">
        <f t="shared" si="0"/>
        <v>7.9427206290526884E-6</v>
      </c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0"/>
        <v>7.9499051983293462E-6</v>
      </c>
      <c r="AC19" s="16">
        <f t="shared" si="0"/>
        <v>7.9114464605007266E-6</v>
      </c>
    </row>
    <row r="20" spans="3:29" x14ac:dyDescent="0.2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0"/>
        <v>7.9515380795480936E-6</v>
      </c>
      <c r="AC20" s="16">
        <f t="shared" si="0"/>
        <v>7.9517253219199357E-6</v>
      </c>
    </row>
    <row r="21" spans="3:29" x14ac:dyDescent="0.2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0"/>
        <v>7.9537723662066954E-6</v>
      </c>
      <c r="AC21" s="16">
        <f t="shared" si="0"/>
        <v>7.9508431335577355E-6</v>
      </c>
    </row>
    <row r="22" spans="3:29" x14ac:dyDescent="0.2">
      <c r="C22" s="2" t="s">
        <v>38</v>
      </c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 s="19">
        <v>4.3</v>
      </c>
      <c r="E37" s="19">
        <v>4.299213</v>
      </c>
      <c r="F37" s="19">
        <v>3.1997110000000002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19">
        <v>90.989622999999995</v>
      </c>
      <c r="E38" s="19">
        <v>54.016441999999998</v>
      </c>
      <c r="F38" s="19">
        <v>59.993941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-51.442462579999997</v>
      </c>
      <c r="E41" s="7">
        <v>-171.30534759564401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-4.3851259999999996</v>
      </c>
      <c r="R41" s="19">
        <v>13.621562000000001</v>
      </c>
      <c r="S41" s="19">
        <v>-32.913127000000003</v>
      </c>
      <c r="T41" s="19"/>
      <c r="U41" s="19" t="s">
        <v>131</v>
      </c>
      <c r="V41" s="19" t="s">
        <v>163</v>
      </c>
      <c r="W41" s="19">
        <v>-4.3850819999999997</v>
      </c>
      <c r="X41" s="19">
        <v>13.621468</v>
      </c>
      <c r="Y41" s="19">
        <v>-32.912864999999996</v>
      </c>
      <c r="AA41" s="16">
        <f t="shared" ref="AA41:AC56" si="1">(Q41-W41)/Q41</f>
        <v>1.0033919207779431E-5</v>
      </c>
      <c r="AB41" s="16">
        <f t="shared" si="1"/>
        <v>6.9008238556418586E-6</v>
      </c>
      <c r="AC41" s="16">
        <f t="shared" si="1"/>
        <v>7.9603496807344907E-6</v>
      </c>
    </row>
    <row r="42" spans="3:29" x14ac:dyDescent="0.2">
      <c r="C42" t="s">
        <v>139</v>
      </c>
      <c r="D42" s="7">
        <v>-225.12178098000001</v>
      </c>
      <c r="E42" s="7">
        <v>-105.256733056654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42.127279000000001</v>
      </c>
      <c r="R42" s="19">
        <v>39.682597999999999</v>
      </c>
      <c r="S42" s="19">
        <v>0.36264999999999997</v>
      </c>
      <c r="T42" s="19"/>
      <c r="U42" s="19" t="s">
        <v>131</v>
      </c>
      <c r="V42" s="19" t="s">
        <v>163</v>
      </c>
      <c r="W42" s="19">
        <v>42.126942</v>
      </c>
      <c r="X42" s="19">
        <v>39.682279999999999</v>
      </c>
      <c r="Y42" s="19">
        <v>0.36264800000000003</v>
      </c>
      <c r="AA42" s="16">
        <f t="shared" si="1"/>
        <v>7.9995672163352405E-6</v>
      </c>
      <c r="AB42" s="16">
        <f t="shared" si="1"/>
        <v>8.0135882232317668E-6</v>
      </c>
      <c r="AC42" s="16">
        <f t="shared" si="1"/>
        <v>5.5149593270274067E-6</v>
      </c>
    </row>
    <row r="43" spans="3:29" x14ac:dyDescent="0.2">
      <c r="C43" t="s">
        <v>140</v>
      </c>
      <c r="D43" s="7">
        <v>-276.56424356000002</v>
      </c>
      <c r="E43" s="7">
        <v>-276.56208065229799</v>
      </c>
      <c r="F43" s="44">
        <f>(D43-E43)/D43</f>
        <v>7.8206339119904229E-6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-37.548006000000001</v>
      </c>
      <c r="R43" s="19">
        <v>-25.871352999999999</v>
      </c>
      <c r="S43" s="19">
        <v>-15.163667999999999</v>
      </c>
      <c r="T43" s="19"/>
      <c r="U43" s="19" t="s">
        <v>131</v>
      </c>
      <c r="V43" s="19" t="s">
        <v>163</v>
      </c>
      <c r="W43" s="19">
        <v>-37.547719000000001</v>
      </c>
      <c r="X43" s="19">
        <v>-25.871155999999999</v>
      </c>
      <c r="Y43" s="19">
        <v>-15.163554</v>
      </c>
      <c r="AA43" s="16">
        <f t="shared" si="1"/>
        <v>7.6435483684579211E-6</v>
      </c>
      <c r="AB43" s="16">
        <f t="shared" si="1"/>
        <v>7.6145998239830264E-6</v>
      </c>
      <c r="AC43" s="16">
        <f t="shared" si="1"/>
        <v>7.5179699265341002E-6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159.97370100000001</v>
      </c>
      <c r="R44" s="19">
        <v>0.27545199999999997</v>
      </c>
      <c r="S44" s="19">
        <v>584.97688200000005</v>
      </c>
      <c r="T44" s="19"/>
      <c r="U44" s="19" t="s">
        <v>131</v>
      </c>
      <c r="V44" s="19" t="s">
        <v>163</v>
      </c>
      <c r="W44" s="19">
        <v>159.972388</v>
      </c>
      <c r="X44" s="19">
        <v>0.27540900000000001</v>
      </c>
      <c r="Y44" s="19">
        <v>584.97230100000002</v>
      </c>
      <c r="AA44" s="16">
        <f t="shared" si="1"/>
        <v>8.2075990728646927E-6</v>
      </c>
      <c r="AB44" s="16">
        <f t="shared" si="1"/>
        <v>1.5610705313433827E-4</v>
      </c>
      <c r="AC44" s="16">
        <f t="shared" si="1"/>
        <v>7.8310786989871922E-6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-0.35025699999999999</v>
      </c>
      <c r="R45" s="19">
        <v>11.976184999999999</v>
      </c>
      <c r="S45" s="19">
        <v>-8.548807</v>
      </c>
      <c r="T45" s="19"/>
      <c r="U45" s="19" t="s">
        <v>162</v>
      </c>
      <c r="V45" s="19" t="s">
        <v>163</v>
      </c>
      <c r="W45" s="19">
        <v>-0.35025000000000001</v>
      </c>
      <c r="X45" s="19">
        <v>11.976096</v>
      </c>
      <c r="Y45" s="19">
        <v>-8.5487389999999994</v>
      </c>
      <c r="AA45" s="16">
        <f t="shared" si="1"/>
        <v>1.9985325061252867E-5</v>
      </c>
      <c r="AB45" s="16">
        <f t="shared" si="1"/>
        <v>7.4314149288039195E-6</v>
      </c>
      <c r="AC45" s="16">
        <f t="shared" si="1"/>
        <v>7.9543262586958769E-6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-19.722740999999999</v>
      </c>
      <c r="R46" s="19">
        <v>-31.125858000000001</v>
      </c>
      <c r="S46" s="19">
        <v>-11.557019</v>
      </c>
      <c r="T46" s="19"/>
      <c r="U46" s="19" t="s">
        <v>162</v>
      </c>
      <c r="V46" s="19" t="s">
        <v>163</v>
      </c>
      <c r="W46" s="19">
        <v>-19.722581000000002</v>
      </c>
      <c r="X46" s="19">
        <v>-31.125608</v>
      </c>
      <c r="Y46" s="19">
        <v>-11.556925</v>
      </c>
      <c r="AA46" s="16">
        <f t="shared" si="1"/>
        <v>8.1124626641649596E-6</v>
      </c>
      <c r="AB46" s="16">
        <f t="shared" si="1"/>
        <v>8.0319071044143978E-6</v>
      </c>
      <c r="AC46" s="16">
        <f t="shared" si="1"/>
        <v>8.1335853130209987E-6</v>
      </c>
    </row>
    <row r="47" spans="3:29" x14ac:dyDescent="0.2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-57.330945</v>
      </c>
      <c r="R47" s="19">
        <v>-176.93370300000001</v>
      </c>
      <c r="S47" s="19">
        <v>334.32381099999998</v>
      </c>
      <c r="T47" s="19"/>
      <c r="U47" s="19" t="s">
        <v>162</v>
      </c>
      <c r="V47" s="19" t="s">
        <v>163</v>
      </c>
      <c r="W47" s="19">
        <v>-57.330576999999998</v>
      </c>
      <c r="X47" s="19">
        <v>-176.93236200000001</v>
      </c>
      <c r="Y47" s="19">
        <v>334.32115599999997</v>
      </c>
      <c r="AA47" s="16">
        <f t="shared" si="1"/>
        <v>6.4188720419958246E-6</v>
      </c>
      <c r="AB47" s="16">
        <f t="shared" si="1"/>
        <v>7.579110012728801E-6</v>
      </c>
      <c r="AC47" s="16">
        <f t="shared" si="1"/>
        <v>7.9414026541001976E-6</v>
      </c>
    </row>
    <row r="48" spans="3:29" x14ac:dyDescent="0.2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9.3541570000000007</v>
      </c>
      <c r="R48" s="19">
        <v>2.8929459999999998</v>
      </c>
      <c r="S48" s="19">
        <v>-2.885561</v>
      </c>
      <c r="T48" s="19"/>
      <c r="U48" s="19" t="s">
        <v>162</v>
      </c>
      <c r="V48" s="19" t="s">
        <v>163</v>
      </c>
      <c r="W48" s="19">
        <v>9.3540829999999993</v>
      </c>
      <c r="X48" s="19">
        <v>2.8929260000000001</v>
      </c>
      <c r="Y48" s="19">
        <v>-2.8855390000000001</v>
      </c>
      <c r="AA48" s="16">
        <f t="shared" si="1"/>
        <v>7.9109213156740666E-6</v>
      </c>
      <c r="AB48" s="16">
        <f t="shared" si="1"/>
        <v>6.9133678954556833E-6</v>
      </c>
      <c r="AC48" s="16">
        <f t="shared" si="1"/>
        <v>7.6241673629379143E-6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8.5306759999999997</v>
      </c>
      <c r="R49" s="19">
        <v>5.3875640000000002</v>
      </c>
      <c r="S49" s="19">
        <v>4.464899</v>
      </c>
      <c r="T49" s="19"/>
      <c r="U49" s="19" t="s">
        <v>131</v>
      </c>
      <c r="V49" s="19" t="s">
        <v>164</v>
      </c>
      <c r="W49" s="19">
        <v>8.5306080000000009</v>
      </c>
      <c r="X49" s="19">
        <v>5.3875200000000003</v>
      </c>
      <c r="Y49" s="19">
        <v>4.4648630000000002</v>
      </c>
      <c r="AA49" s="16">
        <f t="shared" si="1"/>
        <v>7.9712322914206047E-6</v>
      </c>
      <c r="AB49" s="16">
        <f t="shared" si="1"/>
        <v>8.1669563461209891E-6</v>
      </c>
      <c r="AC49" s="16">
        <f t="shared" si="1"/>
        <v>8.0628923520337048E-6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4.7066299999999996</v>
      </c>
      <c r="R50" s="19">
        <v>4.2750300000000001</v>
      </c>
      <c r="S50" s="19">
        <v>0.25242100000000001</v>
      </c>
      <c r="T50" s="19"/>
      <c r="U50" s="19" t="s">
        <v>131</v>
      </c>
      <c r="V50" s="19" t="s">
        <v>164</v>
      </c>
      <c r="W50" s="19">
        <v>4.7065919999999997</v>
      </c>
      <c r="X50" s="19">
        <v>4.2749959999999998</v>
      </c>
      <c r="Y50" s="19">
        <v>0.252419</v>
      </c>
      <c r="AA50" s="16">
        <f t="shared" si="1"/>
        <v>8.0737172881621233E-6</v>
      </c>
      <c r="AB50" s="16">
        <f t="shared" si="1"/>
        <v>7.9531605626888142E-6</v>
      </c>
      <c r="AC50" s="16">
        <f t="shared" si="1"/>
        <v>7.9232710432254057E-6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-4.1720009999999998</v>
      </c>
      <c r="R51" s="19">
        <v>-2.8745949999999998</v>
      </c>
      <c r="S51" s="19">
        <v>-1.684852</v>
      </c>
      <c r="T51" s="19"/>
      <c r="U51" s="19" t="s">
        <v>131</v>
      </c>
      <c r="V51" s="19" t="s">
        <v>164</v>
      </c>
      <c r="W51" s="19">
        <v>-4.1719689999999998</v>
      </c>
      <c r="X51" s="19">
        <v>-2.8745729999999998</v>
      </c>
      <c r="Y51" s="19">
        <v>-1.684839</v>
      </c>
      <c r="AA51" s="16">
        <f t="shared" si="1"/>
        <v>7.6701803283441212E-6</v>
      </c>
      <c r="AB51" s="16">
        <f t="shared" si="1"/>
        <v>7.6532520233168473E-6</v>
      </c>
      <c r="AC51" s="16">
        <f t="shared" si="1"/>
        <v>7.7158112404180048E-6</v>
      </c>
    </row>
    <row r="52" spans="3:29" x14ac:dyDescent="0.2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17.774856</v>
      </c>
      <c r="R52" s="19">
        <v>3.0606000000000001E-2</v>
      </c>
      <c r="S52" s="19">
        <v>64.997431000000006</v>
      </c>
      <c r="T52" s="19"/>
      <c r="U52" s="19" t="s">
        <v>131</v>
      </c>
      <c r="V52" s="19" t="s">
        <v>164</v>
      </c>
      <c r="W52" s="19">
        <v>17.774709999999999</v>
      </c>
      <c r="X52" s="19">
        <v>3.0601E-2</v>
      </c>
      <c r="Y52" s="19">
        <v>64.996921999999998</v>
      </c>
      <c r="AA52" s="16">
        <f t="shared" si="1"/>
        <v>8.2138499462874785E-6</v>
      </c>
      <c r="AB52" s="16">
        <f t="shared" si="1"/>
        <v>1.6336666013205028E-4</v>
      </c>
      <c r="AC52" s="16">
        <f t="shared" si="1"/>
        <v>7.8310787392210353E-6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1.05077</v>
      </c>
      <c r="R53">
        <v>-35.928555000000003</v>
      </c>
      <c r="S53">
        <v>25.646419999999999</v>
      </c>
      <c r="U53" t="s">
        <v>162</v>
      </c>
      <c r="V53" t="s">
        <v>164</v>
      </c>
      <c r="W53">
        <v>1.0507500000000001</v>
      </c>
      <c r="X53">
        <v>-35.928288000000002</v>
      </c>
      <c r="Y53">
        <v>25.646217</v>
      </c>
      <c r="AA53" s="16">
        <f t="shared" si="1"/>
        <v>1.9033661029444102E-5</v>
      </c>
      <c r="AB53" s="16">
        <f t="shared" si="1"/>
        <v>7.4314149289028012E-6</v>
      </c>
      <c r="AC53" s="16">
        <f t="shared" si="1"/>
        <v>7.915334771834238E-6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49.196362000000001</v>
      </c>
      <c r="R54">
        <v>90.944946999999999</v>
      </c>
      <c r="S54">
        <v>25.295646000000001</v>
      </c>
      <c r="U54" t="s">
        <v>162</v>
      </c>
      <c r="V54" t="s">
        <v>164</v>
      </c>
      <c r="W54">
        <v>49.195963999999996</v>
      </c>
      <c r="X54">
        <v>90.944218000000006</v>
      </c>
      <c r="Y54">
        <v>25.295437</v>
      </c>
      <c r="AA54" s="16">
        <f t="shared" si="1"/>
        <v>8.090029096137582E-6</v>
      </c>
      <c r="AB54" s="16">
        <f t="shared" si="1"/>
        <v>8.0158384169782646E-6</v>
      </c>
      <c r="AC54" s="16">
        <f t="shared" si="1"/>
        <v>8.2622914631901493E-6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-141.14288400000001</v>
      </c>
      <c r="R55">
        <v>112.326013</v>
      </c>
      <c r="S55">
        <v>-976.22380899999996</v>
      </c>
      <c r="U55" t="s">
        <v>162</v>
      </c>
      <c r="V55" t="s">
        <v>164</v>
      </c>
      <c r="W55">
        <v>-141.14160999999999</v>
      </c>
      <c r="X55">
        <v>112.32525099999999</v>
      </c>
      <c r="Y55">
        <v>-976.21612100000004</v>
      </c>
      <c r="AA55" s="16">
        <f t="shared" si="1"/>
        <v>9.0263140720826853E-6</v>
      </c>
      <c r="AB55" s="16">
        <f t="shared" si="1"/>
        <v>6.7838248652946591E-6</v>
      </c>
      <c r="AC55" s="16">
        <f t="shared" si="1"/>
        <v>7.8752432885156439E-6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-28.062470999999999</v>
      </c>
      <c r="R56">
        <v>-8.6788380000000007</v>
      </c>
      <c r="S56">
        <v>8.6566829999999992</v>
      </c>
      <c r="U56" t="s">
        <v>162</v>
      </c>
      <c r="V56" t="s">
        <v>164</v>
      </c>
      <c r="W56">
        <v>-28.062249999999999</v>
      </c>
      <c r="X56">
        <v>-8.6787779999999994</v>
      </c>
      <c r="Y56">
        <v>8.6566179999999999</v>
      </c>
      <c r="AA56" s="16">
        <f t="shared" si="1"/>
        <v>7.875286534810305E-6</v>
      </c>
      <c r="AB56" s="16">
        <f t="shared" si="1"/>
        <v>6.9133678957115279E-6</v>
      </c>
      <c r="AC56" s="16">
        <f t="shared" si="1"/>
        <v>7.508649675553051E-6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53.57311</v>
      </c>
      <c r="E65" s="7">
        <f>H65</f>
        <v>53.572671999999997</v>
      </c>
      <c r="F65" s="44">
        <f>(D65-E65)/D65</f>
        <v>8.1757433907160321E-6</v>
      </c>
      <c r="H65">
        <v>53.572671999999997</v>
      </c>
      <c r="I65">
        <v>-20.613994999999999</v>
      </c>
      <c r="J65">
        <v>96.194164999999998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37.711478999999997</v>
      </c>
      <c r="E66" s="7">
        <f>I66</f>
        <v>37.711193999999999</v>
      </c>
      <c r="F66" s="44">
        <f t="shared" ref="F66:F70" si="2">(D66-E66)/D66</f>
        <v>7.5573806054674323E-6</v>
      </c>
      <c r="H66">
        <v>-20.613994999999999</v>
      </c>
      <c r="I66">
        <v>37.711193999999999</v>
      </c>
      <c r="J66">
        <v>1.5207139999999999</v>
      </c>
      <c r="N66">
        <v>1.6872549999999999</v>
      </c>
      <c r="O66">
        <f t="shared" ref="O66:O67" si="3">N66*N66</f>
        <v>2.8468294350249996</v>
      </c>
    </row>
    <row r="67" spans="3:15" x14ac:dyDescent="0.2">
      <c r="C67" t="s">
        <v>29</v>
      </c>
      <c r="D67" s="7">
        <v>185.27965399999999</v>
      </c>
      <c r="E67" s="7">
        <f>J67</f>
        <v>185.27821399999999</v>
      </c>
      <c r="F67" s="44">
        <f t="shared" si="2"/>
        <v>7.7720352392407224E-6</v>
      </c>
      <c r="H67">
        <v>96.194164999999998</v>
      </c>
      <c r="I67">
        <v>1.5207139999999999</v>
      </c>
      <c r="J67">
        <v>185.27821399999999</v>
      </c>
      <c r="N67">
        <v>0</v>
      </c>
      <c r="O67">
        <f t="shared" si="3"/>
        <v>0</v>
      </c>
    </row>
    <row r="68" spans="3:15" x14ac:dyDescent="0.2">
      <c r="C68" t="s">
        <v>30</v>
      </c>
      <c r="D68" s="7">
        <v>1.5207390000000001</v>
      </c>
      <c r="E68" s="7">
        <f>J66</f>
        <v>1.5207139999999999</v>
      </c>
      <c r="F68" s="44">
        <f t="shared" si="2"/>
        <v>1.6439375856188193E-5</v>
      </c>
      <c r="O68">
        <f>SQRT(SUM(O65:O67))</f>
        <v>1.8864086612950546</v>
      </c>
    </row>
    <row r="69" spans="3:15" x14ac:dyDescent="0.2">
      <c r="C69" t="s">
        <v>31</v>
      </c>
      <c r="D69" s="7">
        <v>96.194942999999995</v>
      </c>
      <c r="E69" s="7">
        <f>J65</f>
        <v>96.194164999999998</v>
      </c>
      <c r="F69" s="44">
        <f t="shared" si="2"/>
        <v>8.087743240274458E-6</v>
      </c>
    </row>
    <row r="70" spans="3:15" x14ac:dyDescent="0.2">
      <c r="C70" t="s">
        <v>32</v>
      </c>
      <c r="D70" s="7">
        <v>-20.614146999999999</v>
      </c>
      <c r="E70" s="7">
        <f>I65</f>
        <v>-20.613994999999999</v>
      </c>
      <c r="F70" s="44">
        <f t="shared" si="2"/>
        <v>7.3735769905943704E-6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5E3C-50C2-D34D-B7FF-8835CD417F1B}">
  <dimension ref="B1:AC70"/>
  <sheetViews>
    <sheetView zoomScale="140" zoomScaleNormal="140" workbookViewId="0">
      <selection activeCell="F20" sqref="F20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6">
        <v>4.3</v>
      </c>
      <c r="D5" s="6">
        <v>2.15</v>
      </c>
      <c r="E5" s="6">
        <v>1.88</v>
      </c>
      <c r="G5" t="s">
        <v>36</v>
      </c>
      <c r="H5" s="19">
        <v>4.3005000000000004</v>
      </c>
      <c r="I5" s="19">
        <v>2.15</v>
      </c>
      <c r="J5" s="19">
        <v>1.88</v>
      </c>
      <c r="K5" t="s">
        <v>36</v>
      </c>
      <c r="L5" s="19">
        <v>4.2995000000000001</v>
      </c>
      <c r="M5" s="19">
        <v>2.15</v>
      </c>
      <c r="N5" s="19">
        <v>1.88</v>
      </c>
      <c r="O5" s="19"/>
      <c r="P5" s="19">
        <f>(H9-L9)/(H5-L5)</f>
        <v>-9.3049999999803585</v>
      </c>
      <c r="Q5" s="19"/>
    </row>
    <row r="6" spans="2:29" x14ac:dyDescent="0.2">
      <c r="B6" t="s">
        <v>37</v>
      </c>
      <c r="C6" s="6">
        <v>0</v>
      </c>
      <c r="D6" s="6">
        <v>3.7229999999999999</v>
      </c>
      <c r="E6" s="6">
        <v>-1.1499999999999999</v>
      </c>
      <c r="G6" t="s">
        <v>37</v>
      </c>
      <c r="H6" s="19">
        <v>0</v>
      </c>
      <c r="I6" s="19">
        <v>3.7229999999999999</v>
      </c>
      <c r="J6" s="19">
        <v>-1.1499999999999999</v>
      </c>
      <c r="K6" t="s">
        <v>37</v>
      </c>
      <c r="L6" s="19">
        <v>0</v>
      </c>
      <c r="M6" s="19">
        <v>3.7229999999999999</v>
      </c>
      <c r="N6" s="19">
        <v>-1.1499999999999999</v>
      </c>
      <c r="O6" s="19"/>
      <c r="P6" s="19"/>
      <c r="Q6" s="19"/>
    </row>
    <row r="7" spans="2:29" x14ac:dyDescent="0.2">
      <c r="B7" t="s">
        <v>38</v>
      </c>
      <c r="C7" s="6">
        <v>0</v>
      </c>
      <c r="D7" s="6">
        <v>0</v>
      </c>
      <c r="E7" s="6">
        <v>2.3199999999999998</v>
      </c>
      <c r="G7" t="s">
        <v>38</v>
      </c>
      <c r="H7" s="19">
        <v>0</v>
      </c>
      <c r="I7" s="19">
        <v>0</v>
      </c>
      <c r="J7" s="19">
        <v>2.3199999999999998</v>
      </c>
      <c r="K7" t="s">
        <v>38</v>
      </c>
      <c r="L7" s="19">
        <v>0</v>
      </c>
      <c r="M7" s="19">
        <v>0</v>
      </c>
      <c r="N7" s="19">
        <v>2.3199999999999998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-276.566732</v>
      </c>
      <c r="I9" s="19"/>
      <c r="J9" s="19"/>
      <c r="K9" s="19"/>
      <c r="L9" s="19">
        <v>-276.55742700000002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7">
        <v>-9.3055900000000005</v>
      </c>
      <c r="D11" s="48">
        <v>7.2717729999999996</v>
      </c>
      <c r="E11" s="49">
        <v>41.46557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6">
        <v>-10.246663</v>
      </c>
      <c r="D12" s="48">
        <v>10.331464</v>
      </c>
      <c r="E12" s="49">
        <v>0.65658799999999995</v>
      </c>
      <c r="G12" t="s">
        <v>36</v>
      </c>
      <c r="H12" s="19">
        <v>4.3</v>
      </c>
      <c r="I12" s="19">
        <v>2.1505000000000001</v>
      </c>
      <c r="J12" s="19">
        <v>1.88</v>
      </c>
      <c r="K12" t="s">
        <v>36</v>
      </c>
      <c r="L12" s="19">
        <v>4.3</v>
      </c>
      <c r="M12" s="19">
        <v>2.1495000000000002</v>
      </c>
      <c r="N12" s="19">
        <v>1.88</v>
      </c>
      <c r="O12" s="19"/>
      <c r="P12" s="19">
        <f>(H16-L16)/(I12-M12)</f>
        <v>7.2710000000037152</v>
      </c>
      <c r="Q12" s="19"/>
      <c r="AB12" s="16"/>
      <c r="AC12" s="16"/>
    </row>
    <row r="13" spans="2:29" x14ac:dyDescent="0.2">
      <c r="B13" t="s">
        <v>38</v>
      </c>
      <c r="C13" s="6">
        <v>-25.082708</v>
      </c>
      <c r="D13" s="6">
        <v>25.077231999999999</v>
      </c>
      <c r="E13" s="49">
        <v>79.860218000000003</v>
      </c>
      <c r="G13" t="s">
        <v>37</v>
      </c>
      <c r="H13" s="19">
        <v>0</v>
      </c>
      <c r="I13" s="19">
        <v>3.7229999999999999</v>
      </c>
      <c r="J13" s="19">
        <v>-1.1499999999999999</v>
      </c>
      <c r="K13" t="s">
        <v>37</v>
      </c>
      <c r="L13" s="19">
        <v>0</v>
      </c>
      <c r="M13" s="19">
        <v>3.7229999999999999</v>
      </c>
      <c r="N13" s="19">
        <v>-1.1499999999999999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2.3199999999999998</v>
      </c>
      <c r="K14" t="s">
        <v>38</v>
      </c>
      <c r="L14" s="19">
        <v>0</v>
      </c>
      <c r="M14" s="19">
        <v>0</v>
      </c>
      <c r="N14" s="19">
        <v>2.3199999999999998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-276.55844400000001</v>
      </c>
      <c r="I16" s="19"/>
      <c r="J16" s="19"/>
      <c r="K16" s="19"/>
      <c r="L16" s="19">
        <v>-276.56571500000001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-9.3049999999803585</v>
      </c>
      <c r="D17" s="52">
        <f>P12</f>
        <v>7.2710000000037152</v>
      </c>
      <c r="E17" s="53">
        <f>P26</f>
        <v>41.463000000016926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10.332000000006476</v>
      </c>
      <c r="E18" s="53">
        <f>P33</f>
        <v>0.65499999999466985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79.861000000002761</v>
      </c>
      <c r="G19" t="s">
        <v>36</v>
      </c>
      <c r="H19" s="19">
        <v>4.3</v>
      </c>
      <c r="I19" s="19">
        <v>2.15</v>
      </c>
      <c r="J19" s="19">
        <v>1.88</v>
      </c>
      <c r="K19" t="s">
        <v>36</v>
      </c>
      <c r="L19" s="19">
        <v>4.3</v>
      </c>
      <c r="M19" s="19">
        <v>2.15</v>
      </c>
      <c r="N19" s="19">
        <v>1.88</v>
      </c>
      <c r="O19" s="19"/>
      <c r="P19" s="19">
        <f>(H23-L23)/(I20-M20)</f>
        <v>10.332000000006476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3.7235</v>
      </c>
      <c r="J20" s="19">
        <v>-1.1499999999999999</v>
      </c>
      <c r="K20" t="s">
        <v>37</v>
      </c>
      <c r="L20" s="19">
        <v>0</v>
      </c>
      <c r="M20" s="19">
        <v>3.7225000000000001</v>
      </c>
      <c r="N20" s="19">
        <v>-1.1499999999999999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5">
        <f>(C17-C11)/C17</f>
        <v>-6.3406772664500763E-5</v>
      </c>
      <c r="D21" s="56">
        <f t="shared" ref="D21:E22" si="0">(D17-D11)/D17</f>
        <v>-1.0631274876688837E-4</v>
      </c>
      <c r="E21" s="57">
        <f t="shared" si="0"/>
        <v>-6.1982972362647462E-5</v>
      </c>
      <c r="G21" t="s">
        <v>38</v>
      </c>
      <c r="H21" s="19">
        <v>0</v>
      </c>
      <c r="I21" s="19">
        <v>0</v>
      </c>
      <c r="J21" s="19">
        <v>2.3199999999999998</v>
      </c>
      <c r="K21" t="s">
        <v>38</v>
      </c>
      <c r="L21" s="19">
        <v>0</v>
      </c>
      <c r="M21" s="19">
        <v>0</v>
      </c>
      <c r="N21" s="19">
        <v>2.3199999999999998</v>
      </c>
      <c r="O21" s="19"/>
      <c r="P21" s="19"/>
      <c r="Q21" s="19"/>
      <c r="AB21" s="16"/>
      <c r="AC21" s="16"/>
    </row>
    <row r="22" spans="2:29" x14ac:dyDescent="0.2">
      <c r="C22" s="8"/>
      <c r="D22" s="56">
        <f t="shared" si="0"/>
        <v>5.1877662260433482E-5</v>
      </c>
      <c r="E22" s="57">
        <f t="shared" ref="E22" si="1">(E18-E12)/E18</f>
        <v>-2.4244274890733225E-3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1"/>
      <c r="D23" s="21"/>
      <c r="E23" s="57">
        <f t="shared" ref="E23" si="2">(E19-E13)/E19</f>
        <v>9.7920136582039713E-6</v>
      </c>
      <c r="G23" s="19"/>
      <c r="H23" s="19">
        <v>-276.556915</v>
      </c>
      <c r="I23" s="19"/>
      <c r="J23" s="19"/>
      <c r="K23" s="19"/>
      <c r="L23" s="19">
        <v>-276.56724700000001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</v>
      </c>
      <c r="I26" s="19">
        <v>2.15</v>
      </c>
      <c r="J26" s="19">
        <v>1.8805000000000001</v>
      </c>
      <c r="K26" t="s">
        <v>36</v>
      </c>
      <c r="L26" s="19">
        <v>4.3</v>
      </c>
      <c r="M26" s="19">
        <v>2.15</v>
      </c>
      <c r="N26" s="19">
        <v>1.8794999999999999</v>
      </c>
      <c r="O26" s="19"/>
      <c r="P26" s="19">
        <f>(H30-L30)/(J26-N26)</f>
        <v>41.463000000016926</v>
      </c>
      <c r="Q26" s="19"/>
    </row>
    <row r="27" spans="2:29" x14ac:dyDescent="0.2">
      <c r="G27" t="s">
        <v>37</v>
      </c>
      <c r="H27" s="19">
        <v>0</v>
      </c>
      <c r="I27" s="19">
        <v>3.7229999999999999</v>
      </c>
      <c r="J27" s="19">
        <v>-1.1499999999999999</v>
      </c>
      <c r="K27" t="s">
        <v>37</v>
      </c>
      <c r="L27" s="19">
        <v>0</v>
      </c>
      <c r="M27" s="19">
        <v>3.7229999999999999</v>
      </c>
      <c r="N27" s="19">
        <v>-1.1499999999999999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2.3199999999999998</v>
      </c>
      <c r="K28" t="s">
        <v>38</v>
      </c>
      <c r="L28" s="19">
        <v>0</v>
      </c>
      <c r="M28" s="19">
        <v>0</v>
      </c>
      <c r="N28" s="19">
        <v>2.3199999999999998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-276.54134399999998</v>
      </c>
      <c r="I30" s="19"/>
      <c r="J30" s="19"/>
      <c r="K30" s="19"/>
      <c r="L30" s="19">
        <v>-276.582807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</v>
      </c>
      <c r="I33" s="19">
        <v>2.15</v>
      </c>
      <c r="J33" s="19">
        <v>1.88</v>
      </c>
      <c r="K33" t="s">
        <v>36</v>
      </c>
      <c r="L33" s="19">
        <v>4.3</v>
      </c>
      <c r="M33" s="19">
        <v>2.15</v>
      </c>
      <c r="N33" s="19">
        <v>1.88</v>
      </c>
      <c r="O33" s="19"/>
      <c r="P33" s="19">
        <f>(H37-L37)/(J34-N34)</f>
        <v>0.65499999999466985</v>
      </c>
    </row>
    <row r="34" spans="3:29" x14ac:dyDescent="0.2">
      <c r="G34" t="s">
        <v>37</v>
      </c>
      <c r="H34" s="19">
        <v>0</v>
      </c>
      <c r="I34" s="19">
        <v>3.7229999999999999</v>
      </c>
      <c r="J34" s="19">
        <v>-1.1495</v>
      </c>
      <c r="K34" t="s">
        <v>37</v>
      </c>
      <c r="L34" s="19">
        <v>0</v>
      </c>
      <c r="M34" s="19">
        <v>3.7229999999999999</v>
      </c>
      <c r="N34" s="19">
        <v>-1.1505000000000001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2.3199999999999998</v>
      </c>
      <c r="K35" t="s">
        <v>38</v>
      </c>
      <c r="L35" s="19">
        <v>0</v>
      </c>
      <c r="M35" s="19">
        <v>0</v>
      </c>
      <c r="N35" s="19">
        <v>2.3199999999999998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-276.56175100000002</v>
      </c>
      <c r="I37" s="19"/>
      <c r="J37" s="19"/>
      <c r="K37" s="19"/>
      <c r="L37" s="19">
        <v>-276.56240600000001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</v>
      </c>
      <c r="I40" s="19">
        <v>2.15</v>
      </c>
      <c r="J40" s="19">
        <v>1.88</v>
      </c>
      <c r="K40" t="s">
        <v>36</v>
      </c>
      <c r="L40" s="19">
        <v>4.3</v>
      </c>
      <c r="M40" s="19">
        <v>2.15</v>
      </c>
      <c r="N40" s="19">
        <v>1.88</v>
      </c>
      <c r="O40" s="19"/>
      <c r="P40" s="19">
        <f>(H44-L44)/(J42-N42)</f>
        <v>79.861000000002761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3.7229999999999999</v>
      </c>
      <c r="J41" s="19">
        <v>-1.1499999999999999</v>
      </c>
      <c r="K41" t="s">
        <v>37</v>
      </c>
      <c r="L41" s="19">
        <v>0</v>
      </c>
      <c r="M41" s="19">
        <v>3.7229999999999999</v>
      </c>
      <c r="N41" s="19">
        <v>-1.1499999999999999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2.3205</v>
      </c>
      <c r="K42" t="s">
        <v>38</v>
      </c>
      <c r="L42" s="19">
        <v>0</v>
      </c>
      <c r="M42" s="19">
        <v>0</v>
      </c>
      <c r="N42" s="19">
        <v>2.3195000000000001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-276.52215699999999</v>
      </c>
      <c r="I44" s="19"/>
      <c r="J44" s="19"/>
      <c r="K44" s="19"/>
      <c r="L44" s="19">
        <v>-276.60201799999999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094-9E00-B644-8274-86789F7A2542}">
  <dimension ref="C6:AC73"/>
  <sheetViews>
    <sheetView zoomScale="130" zoomScaleNormal="130" workbookViewId="0">
      <selection activeCell="Q37" sqref="Q37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6" spans="3:29" x14ac:dyDescent="0.2"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/>
      <c r="I8" s="43"/>
      <c r="J8" s="43"/>
      <c r="K8" s="43"/>
      <c r="L8" s="43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3:29" x14ac:dyDescent="0.2"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3:29" x14ac:dyDescent="0.2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 x14ac:dyDescent="0.2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 x14ac:dyDescent="0.2">
      <c r="F12" s="1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 x14ac:dyDescent="0.2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 x14ac:dyDescent="0.2">
      <c r="C14" s="2"/>
      <c r="D14" s="2"/>
      <c r="E14" s="2"/>
      <c r="F14" s="2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 x14ac:dyDescent="0.2">
      <c r="C15" s="2"/>
      <c r="D15" s="4"/>
      <c r="E15" s="4"/>
      <c r="F15" s="4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 x14ac:dyDescent="0.2">
      <c r="C16" s="2"/>
      <c r="D16" s="4"/>
      <c r="E16" s="4"/>
      <c r="F16" s="4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 x14ac:dyDescent="0.2">
      <c r="C17" s="2"/>
      <c r="D17" s="4"/>
      <c r="E17" s="4"/>
      <c r="F17" s="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 x14ac:dyDescent="0.2">
      <c r="C18" s="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C19" s="2"/>
      <c r="D19" s="2"/>
      <c r="E19" s="2"/>
      <c r="F19" s="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 x14ac:dyDescent="0.2">
      <c r="C20" s="2"/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 x14ac:dyDescent="0.2">
      <c r="C21" s="2"/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 x14ac:dyDescent="0.2">
      <c r="C22" s="2"/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 s="19">
        <v>4.3250999999999999</v>
      </c>
      <c r="E37" s="19">
        <v>7.0718860000000001</v>
      </c>
      <c r="F37" s="19">
        <v>3.2063899999999999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19">
        <v>86.915747999999994</v>
      </c>
      <c r="E38" s="19">
        <v>53.990470999999999</v>
      </c>
      <c r="F38" s="19">
        <v>54.026533999999998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-59.872340919999999</v>
      </c>
      <c r="E41" s="7">
        <v>-163.48763143594701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-12.071759999999999</v>
      </c>
      <c r="R41" s="19">
        <v>-1.6646270000000001</v>
      </c>
      <c r="S41" s="19">
        <v>-36.293734000000001</v>
      </c>
      <c r="T41" s="19"/>
      <c r="U41" s="19" t="s">
        <v>131</v>
      </c>
      <c r="V41" s="19" t="s">
        <v>163</v>
      </c>
      <c r="W41" s="19">
        <v>-12.071657999999999</v>
      </c>
      <c r="X41" s="19">
        <v>-1.664604</v>
      </c>
      <c r="Y41" s="19">
        <v>-36.293444999999998</v>
      </c>
      <c r="AA41" s="16">
        <f t="shared" ref="AA41:AC56" si="0">(Q41-W41)/Q41</f>
        <v>8.4494721565079576E-6</v>
      </c>
      <c r="AB41" s="16">
        <f t="shared" si="0"/>
        <v>1.3816909133461291E-5</v>
      </c>
      <c r="AC41" s="16">
        <f t="shared" si="0"/>
        <v>7.9628070234438851E-6</v>
      </c>
    </row>
    <row r="42" spans="3:29" x14ac:dyDescent="0.2">
      <c r="C42" t="s">
        <v>139</v>
      </c>
      <c r="D42" s="7">
        <v>-194.58773232999999</v>
      </c>
      <c r="E42" s="7">
        <v>-90.970443020176901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22.427219999999998</v>
      </c>
      <c r="R42" s="19">
        <v>64.553954000000004</v>
      </c>
      <c r="S42" s="19">
        <v>-2.1120109999999999</v>
      </c>
      <c r="T42" s="19"/>
      <c r="U42" s="19" t="s">
        <v>131</v>
      </c>
      <c r="V42" s="19" t="s">
        <v>163</v>
      </c>
      <c r="W42" s="19">
        <v>22.427040999999999</v>
      </c>
      <c r="X42" s="19">
        <v>64.553437000000002</v>
      </c>
      <c r="Y42" s="19">
        <v>-2.1119949999999998</v>
      </c>
      <c r="AA42" s="16">
        <f t="shared" si="0"/>
        <v>7.9813726355412357E-6</v>
      </c>
      <c r="AB42" s="16">
        <f t="shared" si="0"/>
        <v>8.0088045420439941E-6</v>
      </c>
      <c r="AC42" s="16">
        <f t="shared" si="0"/>
        <v>7.5757181188999497E-6</v>
      </c>
    </row>
    <row r="43" spans="3:29" x14ac:dyDescent="0.2">
      <c r="C43" t="s">
        <v>140</v>
      </c>
      <c r="D43" s="7">
        <v>-254.46007324999999</v>
      </c>
      <c r="E43" s="7">
        <v>-254.458074456124</v>
      </c>
      <c r="F43" s="44">
        <f>(D43-E43)/D43</f>
        <v>7.8550393013306159E-6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-26.257494000000001</v>
      </c>
      <c r="R43" s="19">
        <v>-45.205646999999999</v>
      </c>
      <c r="S43" s="19">
        <v>-6.3928989999999999</v>
      </c>
      <c r="T43" s="19"/>
      <c r="U43" s="19" t="s">
        <v>131</v>
      </c>
      <c r="V43" s="19" t="s">
        <v>163</v>
      </c>
      <c r="W43" s="19">
        <v>-26.257292</v>
      </c>
      <c r="X43" s="19">
        <v>-45.205289999999998</v>
      </c>
      <c r="Y43" s="19">
        <v>-6.3928510000000003</v>
      </c>
      <c r="AA43" s="16">
        <f t="shared" si="0"/>
        <v>7.6930418417534362E-6</v>
      </c>
      <c r="AB43" s="16">
        <f t="shared" si="0"/>
        <v>7.8972434572399983E-6</v>
      </c>
      <c r="AC43" s="16">
        <f t="shared" si="0"/>
        <v>7.5083307275156253E-6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347.98682100000002</v>
      </c>
      <c r="R44" s="19">
        <v>519.73378600000001</v>
      </c>
      <c r="S44" s="19">
        <v>557.99215000000004</v>
      </c>
      <c r="T44" s="19"/>
      <c r="U44" s="19" t="s">
        <v>131</v>
      </c>
      <c r="V44" s="19" t="s">
        <v>163</v>
      </c>
      <c r="W44" s="19">
        <v>347.98406599999998</v>
      </c>
      <c r="X44" s="19">
        <v>519.72965499999998</v>
      </c>
      <c r="Y44" s="19">
        <v>557.98777700000005</v>
      </c>
      <c r="AA44" s="16">
        <f t="shared" si="0"/>
        <v>7.9169664877510809E-6</v>
      </c>
      <c r="AB44" s="16">
        <f t="shared" si="0"/>
        <v>7.9482999014218734E-6</v>
      </c>
      <c r="AC44" s="16">
        <f t="shared" si="0"/>
        <v>7.8370278147942755E-6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-7.9482790000000003</v>
      </c>
      <c r="R45" s="19">
        <v>14.389754</v>
      </c>
      <c r="S45" s="19">
        <v>-11.582163</v>
      </c>
      <c r="T45" s="19"/>
      <c r="U45" s="19" t="s">
        <v>162</v>
      </c>
      <c r="V45" s="19" t="s">
        <v>163</v>
      </c>
      <c r="W45" s="19">
        <v>-7.9482119999999998</v>
      </c>
      <c r="X45" s="19">
        <v>14.389644000000001</v>
      </c>
      <c r="Y45" s="19">
        <v>-11.58207</v>
      </c>
      <c r="AA45" s="16">
        <f t="shared" si="0"/>
        <v>8.4294977567449928E-6</v>
      </c>
      <c r="AB45" s="16">
        <f t="shared" si="0"/>
        <v>7.6443280405897398E-6</v>
      </c>
      <c r="AC45" s="16">
        <f t="shared" si="0"/>
        <v>8.0295882556372835E-6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-26.10783</v>
      </c>
      <c r="R46" s="19">
        <v>-31.742621</v>
      </c>
      <c r="S46" s="19">
        <v>-18.657153999999998</v>
      </c>
      <c r="T46" s="19"/>
      <c r="U46" s="19" t="s">
        <v>162</v>
      </c>
      <c r="V46" s="19" t="s">
        <v>163</v>
      </c>
      <c r="W46" s="19">
        <v>-26.107623</v>
      </c>
      <c r="X46" s="19">
        <v>-31.742367000000002</v>
      </c>
      <c r="Y46" s="19">
        <v>-18.657005000000002</v>
      </c>
      <c r="AA46" s="16">
        <f t="shared" si="0"/>
        <v>7.9286558859784272E-6</v>
      </c>
      <c r="AB46" s="16">
        <f t="shared" si="0"/>
        <v>8.0018597077475151E-6</v>
      </c>
      <c r="AC46" s="16">
        <f t="shared" si="0"/>
        <v>7.9862126880040829E-6</v>
      </c>
    </row>
    <row r="47" spans="3:29" x14ac:dyDescent="0.2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4.53918</v>
      </c>
      <c r="R47" s="19">
        <v>-170.82925700000001</v>
      </c>
      <c r="S47" s="19">
        <v>386.98229600000002</v>
      </c>
      <c r="T47" s="19"/>
      <c r="U47" s="19" t="s">
        <v>162</v>
      </c>
      <c r="V47" s="19" t="s">
        <v>163</v>
      </c>
      <c r="W47" s="19">
        <v>4.5390860000000002</v>
      </c>
      <c r="X47" s="19">
        <v>-170.82797600000001</v>
      </c>
      <c r="Y47" s="19">
        <v>386.97922299999999</v>
      </c>
      <c r="AA47" s="16">
        <f t="shared" si="0"/>
        <v>2.0708586132256587E-5</v>
      </c>
      <c r="AB47" s="16">
        <f t="shared" si="0"/>
        <v>7.4987155157260956E-6</v>
      </c>
      <c r="AC47" s="16">
        <f t="shared" si="0"/>
        <v>7.9409317475054954E-6</v>
      </c>
    </row>
    <row r="48" spans="3:29" x14ac:dyDescent="0.2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3.5102820000000001</v>
      </c>
      <c r="R48" s="19">
        <v>-2.569604</v>
      </c>
      <c r="S48" s="19">
        <v>-6.5022710000000004</v>
      </c>
      <c r="T48" s="19"/>
      <c r="U48" s="19" t="s">
        <v>162</v>
      </c>
      <c r="V48" s="19" t="s">
        <v>163</v>
      </c>
      <c r="W48" s="19">
        <v>3.5102549999999999</v>
      </c>
      <c r="X48" s="19">
        <v>-2.569582</v>
      </c>
      <c r="Y48" s="19">
        <v>-6.5022200000000003</v>
      </c>
      <c r="AA48" s="16">
        <f t="shared" si="0"/>
        <v>7.6916897275550193E-6</v>
      </c>
      <c r="AB48" s="16">
        <f t="shared" si="0"/>
        <v>8.5616305080341139E-6</v>
      </c>
      <c r="AC48" s="16">
        <f t="shared" si="0"/>
        <v>7.8434134781560541E-6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10.610374999999999</v>
      </c>
      <c r="R49" s="19">
        <v>6.3760130000000004</v>
      </c>
      <c r="S49" s="19">
        <v>6.9431370000000001</v>
      </c>
      <c r="T49" s="19"/>
      <c r="U49" s="19" t="s">
        <v>131</v>
      </c>
      <c r="V49" s="19" t="s">
        <v>164</v>
      </c>
      <c r="W49" s="19">
        <v>10.610291</v>
      </c>
      <c r="X49" s="19">
        <v>6.3759610000000002</v>
      </c>
      <c r="Y49" s="19">
        <v>6.9430820000000004</v>
      </c>
      <c r="AA49" s="16">
        <f t="shared" si="0"/>
        <v>7.9167795671035992E-6</v>
      </c>
      <c r="AB49" s="16">
        <f t="shared" si="0"/>
        <v>8.1555668095662632E-6</v>
      </c>
      <c r="AC49" s="16">
        <f t="shared" si="0"/>
        <v>7.9214913949838781E-6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2.0956459999999999</v>
      </c>
      <c r="R50" s="19">
        <v>5.4947889999999999</v>
      </c>
      <c r="S50" s="19">
        <v>-0.14544899999999999</v>
      </c>
      <c r="T50" s="19"/>
      <c r="U50" s="19" t="s">
        <v>131</v>
      </c>
      <c r="V50" s="19" t="s">
        <v>164</v>
      </c>
      <c r="W50" s="19">
        <v>2.0956290000000002</v>
      </c>
      <c r="X50" s="19">
        <v>5.494745</v>
      </c>
      <c r="Y50" s="19">
        <v>-0.14544799999999999</v>
      </c>
      <c r="AA50" s="16">
        <f t="shared" si="0"/>
        <v>8.1120570934746094E-6</v>
      </c>
      <c r="AB50" s="16">
        <f t="shared" si="0"/>
        <v>8.0075868245228309E-6</v>
      </c>
      <c r="AC50" s="16">
        <f t="shared" si="0"/>
        <v>6.8752621193751767E-6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-2.9174989999999998</v>
      </c>
      <c r="R51" s="19">
        <v>-5.02285</v>
      </c>
      <c r="S51" s="19">
        <v>-0.71032200000000001</v>
      </c>
      <c r="T51" s="19"/>
      <c r="U51" s="19" t="s">
        <v>131</v>
      </c>
      <c r="V51" s="19" t="s">
        <v>164</v>
      </c>
      <c r="W51" s="19">
        <v>-2.9174769999999999</v>
      </c>
      <c r="X51" s="19">
        <v>-5.0228099999999998</v>
      </c>
      <c r="Y51" s="19">
        <v>-0.71031699999999998</v>
      </c>
      <c r="AA51" s="16">
        <f t="shared" si="0"/>
        <v>7.5407052410185885E-6</v>
      </c>
      <c r="AB51" s="16">
        <f t="shared" si="0"/>
        <v>7.9636063191737858E-6</v>
      </c>
      <c r="AC51" s="16">
        <f t="shared" si="0"/>
        <v>7.0390611582250812E-6</v>
      </c>
    </row>
    <row r="52" spans="3:29" x14ac:dyDescent="0.2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38.665202000000001</v>
      </c>
      <c r="R52" s="19">
        <v>57.748198000000002</v>
      </c>
      <c r="S52" s="19">
        <v>61.999127999999999</v>
      </c>
      <c r="T52" s="19"/>
      <c r="U52" s="19" t="s">
        <v>131</v>
      </c>
      <c r="V52" s="19" t="s">
        <v>164</v>
      </c>
      <c r="W52" s="19">
        <v>38.664895999999999</v>
      </c>
      <c r="X52" s="19">
        <v>57.747739000000003</v>
      </c>
      <c r="Y52" s="19">
        <v>61.998641999999997</v>
      </c>
      <c r="AA52" s="16">
        <f t="shared" si="0"/>
        <v>7.9140928838782697E-6</v>
      </c>
      <c r="AB52" s="16">
        <f t="shared" si="0"/>
        <v>7.948299962525602E-6</v>
      </c>
      <c r="AC52" s="16">
        <f t="shared" si="0"/>
        <v>7.8388199266642414E-6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23.844836000000001</v>
      </c>
      <c r="R53">
        <v>-43.169260999999999</v>
      </c>
      <c r="S53">
        <v>34.746488999999997</v>
      </c>
      <c r="U53" t="s">
        <v>162</v>
      </c>
      <c r="V53" t="s">
        <v>164</v>
      </c>
      <c r="W53">
        <v>23.844636000000001</v>
      </c>
      <c r="X53">
        <v>-43.168931000000001</v>
      </c>
      <c r="Y53">
        <v>34.746211000000002</v>
      </c>
      <c r="AA53" s="16">
        <f t="shared" si="0"/>
        <v>8.3875603086359612E-6</v>
      </c>
      <c r="AB53" s="16">
        <f t="shared" si="0"/>
        <v>7.6443282176677779E-6</v>
      </c>
      <c r="AC53" s="16">
        <f t="shared" si="0"/>
        <v>8.0008083692844302E-6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66.952747000000002</v>
      </c>
      <c r="R54">
        <v>89.251249999999999</v>
      </c>
      <c r="S54">
        <v>45.265728000000003</v>
      </c>
      <c r="U54" t="s">
        <v>162</v>
      </c>
      <c r="V54" t="s">
        <v>164</v>
      </c>
      <c r="W54">
        <v>66.952214999999995</v>
      </c>
      <c r="X54">
        <v>89.250535999999997</v>
      </c>
      <c r="Y54">
        <v>45.265366</v>
      </c>
      <c r="AA54" s="16">
        <f t="shared" si="0"/>
        <v>7.9459025035501571E-6</v>
      </c>
      <c r="AB54" s="16">
        <f t="shared" si="0"/>
        <v>7.9998879567748566E-6</v>
      </c>
      <c r="AC54" s="16">
        <f t="shared" si="0"/>
        <v>7.9972203253339472E-6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-434.79860000000002</v>
      </c>
      <c r="R55">
        <v>-465.05268999999998</v>
      </c>
      <c r="S55">
        <v>-1031.0397370000001</v>
      </c>
      <c r="U55" t="s">
        <v>162</v>
      </c>
      <c r="V55" t="s">
        <v>164</v>
      </c>
      <c r="W55">
        <v>-434.79508900000002</v>
      </c>
      <c r="X55">
        <v>-465.04890499999999</v>
      </c>
      <c r="Y55">
        <v>-1031.0316089999999</v>
      </c>
      <c r="AA55" s="16">
        <f t="shared" si="0"/>
        <v>8.0750030013968535E-6</v>
      </c>
      <c r="AB55" s="16">
        <f t="shared" si="0"/>
        <v>8.1388627168106224E-6</v>
      </c>
      <c r="AC55" s="16">
        <f t="shared" si="0"/>
        <v>7.883304307765761E-6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-10.530847</v>
      </c>
      <c r="R56">
        <v>7.7088130000000001</v>
      </c>
      <c r="S56">
        <v>19.506813000000001</v>
      </c>
      <c r="U56" t="s">
        <v>162</v>
      </c>
      <c r="V56" t="s">
        <v>164</v>
      </c>
      <c r="W56">
        <v>-10.530766</v>
      </c>
      <c r="X56">
        <v>7.7087469999999998</v>
      </c>
      <c r="Y56">
        <v>19.50666</v>
      </c>
      <c r="AA56" s="16">
        <f t="shared" si="0"/>
        <v>7.6916889970745662E-6</v>
      </c>
      <c r="AB56" s="16">
        <f t="shared" si="0"/>
        <v>8.5616293974628215E-6</v>
      </c>
      <c r="AC56" s="16">
        <f t="shared" si="0"/>
        <v>7.8434134782015855E-6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78.295659000000001</v>
      </c>
      <c r="E65" s="7">
        <f>H65</f>
        <v>78.295016000000004</v>
      </c>
      <c r="F65" s="44">
        <f>(D65-E65)/D65</f>
        <v>8.2124604123533657E-6</v>
      </c>
      <c r="H65">
        <v>78.295016000000004</v>
      </c>
      <c r="I65">
        <v>-38.438657999999997</v>
      </c>
      <c r="J65">
        <v>150.42814000000001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6.7656169999999998</v>
      </c>
      <c r="E66" s="7">
        <f>I66</f>
        <v>6.7655709999999996</v>
      </c>
      <c r="F66" s="44">
        <f t="shared" ref="F66:F70" si="1">(D66-E66)/D66</f>
        <v>6.7990842520663734E-6</v>
      </c>
      <c r="H66">
        <v>-38.438657999999997</v>
      </c>
      <c r="I66">
        <v>6.7655709999999996</v>
      </c>
      <c r="J66">
        <v>-3.9566249999999998</v>
      </c>
      <c r="N66">
        <v>1.6872549999999999</v>
      </c>
      <c r="O66">
        <f t="shared" ref="O66:O67" si="2">N66*N66</f>
        <v>2.8468294350249996</v>
      </c>
    </row>
    <row r="67" spans="3:15" x14ac:dyDescent="0.2">
      <c r="C67" t="s">
        <v>29</v>
      </c>
      <c r="D67" s="7">
        <v>169.398797</v>
      </c>
      <c r="E67" s="7">
        <f>J67</f>
        <v>169.397482</v>
      </c>
      <c r="F67" s="44">
        <f t="shared" si="1"/>
        <v>7.7627469810501904E-6</v>
      </c>
      <c r="H67">
        <v>150.42814000000001</v>
      </c>
      <c r="I67">
        <v>-3.9566249999999998</v>
      </c>
      <c r="J67">
        <v>169.397482</v>
      </c>
      <c r="N67">
        <v>0</v>
      </c>
      <c r="O67">
        <f t="shared" si="2"/>
        <v>0</v>
      </c>
    </row>
    <row r="68" spans="3:15" x14ac:dyDescent="0.2">
      <c r="C68" t="s">
        <v>30</v>
      </c>
      <c r="D68" s="7">
        <v>-3.9566530000000002</v>
      </c>
      <c r="E68" s="7">
        <f>J66</f>
        <v>-3.9566249999999998</v>
      </c>
      <c r="F68" s="44">
        <f t="shared" si="1"/>
        <v>7.0766883020474801E-6</v>
      </c>
      <c r="O68">
        <f>SQRT(SUM(O65:O67))</f>
        <v>1.8864086612950546</v>
      </c>
    </row>
    <row r="69" spans="3:15" x14ac:dyDescent="0.2">
      <c r="C69" t="s">
        <v>31</v>
      </c>
      <c r="D69" s="7">
        <v>150.42934199999999</v>
      </c>
      <c r="E69" s="7">
        <f>J65</f>
        <v>150.42814000000001</v>
      </c>
      <c r="F69" s="44">
        <f t="shared" si="1"/>
        <v>7.9904623924895113E-6</v>
      </c>
    </row>
    <row r="70" spans="3:15" x14ac:dyDescent="0.2">
      <c r="C70" t="s">
        <v>32</v>
      </c>
      <c r="D70" s="7">
        <v>-38.438961999999997</v>
      </c>
      <c r="E70" s="7">
        <f>I65</f>
        <v>-38.438657999999997</v>
      </c>
      <c r="F70" s="44">
        <f t="shared" si="1"/>
        <v>7.9086422781099028E-6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0870-40C5-8548-B01E-75B2F0C04C79}">
  <dimension ref="B1:AC70"/>
  <sheetViews>
    <sheetView zoomScale="140" zoomScaleNormal="140" workbookViewId="0">
      <selection activeCell="E25" sqref="E25"/>
    </sheetView>
  </sheetViews>
  <sheetFormatPr baseColWidth="10" defaultRowHeight="16" x14ac:dyDescent="0.2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-16.235858939846008</v>
      </c>
      <c r="Q5" s="19"/>
    </row>
    <row r="6" spans="2:29" x14ac:dyDescent="0.2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 x14ac:dyDescent="0.2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-254.45888624804999</v>
      </c>
      <c r="I9" s="19"/>
      <c r="J9" s="19"/>
      <c r="K9" s="19"/>
      <c r="L9" s="19">
        <v>-254.45726266215601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3">
        <v>-16.235859000000001</v>
      </c>
      <c r="D11" s="50">
        <v>6.3571989999999996</v>
      </c>
      <c r="E11" s="58">
        <v>64.775497999999999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19">
        <v>-8.9498870000000004</v>
      </c>
      <c r="D12" s="50">
        <v>0.83826599999999996</v>
      </c>
      <c r="E12" s="58">
        <v>-1.7037530000000001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6.357198720096485</v>
      </c>
      <c r="Q12" s="19"/>
      <c r="AB12" s="16"/>
      <c r="AC12" s="16"/>
    </row>
    <row r="13" spans="2:29" x14ac:dyDescent="0.2">
      <c r="B13" t="s">
        <v>38</v>
      </c>
      <c r="C13" s="19">
        <v>-10.488415</v>
      </c>
      <c r="D13" s="19">
        <v>14.030753000000001</v>
      </c>
      <c r="E13" s="58">
        <v>72.943841000000006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-254.45775659448699</v>
      </c>
      <c r="I16" s="19"/>
      <c r="J16" s="19"/>
      <c r="K16" s="19"/>
      <c r="L16" s="19">
        <v>-254.458392314359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-16.235858939846008</v>
      </c>
      <c r="D17" s="52">
        <f>P12</f>
        <v>6.357198720096485</v>
      </c>
      <c r="E17" s="53">
        <f>P26</f>
        <v>64.775498400001382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0.83826675990135124</v>
      </c>
      <c r="E18" s="53">
        <f>P33</f>
        <v>-1.7037528598964002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72.943841719978309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0.83826675990135124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9">
        <f>(C17-C11)/C17</f>
        <v>-3.7050084020184726E-9</v>
      </c>
      <c r="D21" s="60">
        <f t="shared" ref="D21:E23" si="0">(D17-D11)/D17</f>
        <v>-4.4029379434618258E-8</v>
      </c>
      <c r="E21" s="61">
        <f t="shared" si="0"/>
        <v>6.1751957608609892E-9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 x14ac:dyDescent="0.2">
      <c r="C22" s="62"/>
      <c r="D22" s="60">
        <f t="shared" si="0"/>
        <v>9.0651495160997981E-7</v>
      </c>
      <c r="E22" s="61">
        <f t="shared" si="0"/>
        <v>-8.2232349028168796E-8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2"/>
      <c r="D23" s="22"/>
      <c r="E23" s="61">
        <f t="shared" si="0"/>
        <v>9.8703096214537062E-9</v>
      </c>
      <c r="G23" s="19"/>
      <c r="H23" s="19">
        <v>-254.458032539898</v>
      </c>
      <c r="I23" s="19"/>
      <c r="J23" s="19"/>
      <c r="K23" s="19"/>
      <c r="L23" s="19">
        <v>-254.45811636657399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64.775498400001382</v>
      </c>
      <c r="Q26" s="19"/>
    </row>
    <row r="27" spans="2:29" x14ac:dyDescent="0.2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-254.45483563577099</v>
      </c>
      <c r="I30" s="19"/>
      <c r="J30" s="19"/>
      <c r="K30" s="19"/>
      <c r="L30" s="19">
        <v>-254.461313185611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-1.7037528598964002</v>
      </c>
    </row>
    <row r="34" spans="3:29" x14ac:dyDescent="0.2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-254.458159617831</v>
      </c>
      <c r="I37" s="19"/>
      <c r="J37" s="19"/>
      <c r="K37" s="19"/>
      <c r="L37" s="19">
        <v>-254.45798924254501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72.943841719978309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-254.45442733540699</v>
      </c>
      <c r="I44" s="19"/>
      <c r="J44" s="19"/>
      <c r="K44" s="19"/>
      <c r="L44" s="19">
        <v>-254.461721719579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F41-A8AB-964A-A5C4-A9AD40870E6A}">
  <dimension ref="C3:AC65"/>
  <sheetViews>
    <sheetView zoomScale="130" zoomScaleNormal="130" workbookViewId="0">
      <selection activeCell="S25" sqref="S25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 s="19">
        <v>4.3250999999999999</v>
      </c>
      <c r="E6" s="19">
        <v>7.0718860000000001</v>
      </c>
      <c r="F6" s="19">
        <v>3.2063899999999999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 s="19">
        <v>86.915747999999994</v>
      </c>
      <c r="E7" s="19">
        <v>53.990470999999999</v>
      </c>
      <c r="F7" s="19">
        <v>54.026533999999998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-139.10868416</v>
      </c>
      <c r="E10">
        <v>-196.725498837413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-17.745493</v>
      </c>
      <c r="R10" s="19">
        <v>1.1245769999999999</v>
      </c>
      <c r="S10" s="19">
        <v>-43.046187000000003</v>
      </c>
      <c r="T10" s="19"/>
      <c r="U10" s="19" t="s">
        <v>131</v>
      </c>
      <c r="V10" s="19" t="s">
        <v>114</v>
      </c>
      <c r="W10" s="19">
        <v>-17.745346999999999</v>
      </c>
      <c r="X10" s="19">
        <v>1.124579</v>
      </c>
      <c r="Y10" s="19">
        <v>-43.045844000000002</v>
      </c>
      <c r="AA10" s="16">
        <f t="shared" ref="AA10:AC17" si="0">(Q10-W10)/Q10</f>
        <v>8.2274411875098459E-6</v>
      </c>
      <c r="AB10" s="16">
        <f t="shared" si="0"/>
        <v>-1.7784464737030114E-6</v>
      </c>
      <c r="AC10" s="16">
        <f t="shared" si="0"/>
        <v>7.9681854283834792E-6</v>
      </c>
    </row>
    <row r="11" spans="3:29" x14ac:dyDescent="0.2">
      <c r="C11" t="s">
        <v>139</v>
      </c>
      <c r="D11">
        <v>-138.73037528</v>
      </c>
      <c r="E11">
        <v>-81.111373401000904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45.914861000000002</v>
      </c>
      <c r="R11" s="19">
        <v>91.643930999999995</v>
      </c>
      <c r="S11" s="19">
        <v>-6.6300220000000003</v>
      </c>
      <c r="T11" s="19"/>
      <c r="U11" s="19" t="s">
        <v>131</v>
      </c>
      <c r="V11" s="19" t="s">
        <v>114</v>
      </c>
      <c r="W11" s="19">
        <v>45.914496999999997</v>
      </c>
      <c r="X11" s="19">
        <v>91.643197000000001</v>
      </c>
      <c r="Y11" s="19">
        <v>-6.629969</v>
      </c>
      <c r="AA11" s="16">
        <f t="shared" si="0"/>
        <v>7.9277164751668071E-6</v>
      </c>
      <c r="AB11" s="16">
        <f t="shared" si="0"/>
        <v>8.0092592273703238E-6</v>
      </c>
      <c r="AC11" s="16">
        <f t="shared" si="0"/>
        <v>7.9939402916465144E-6</v>
      </c>
    </row>
    <row r="12" spans="3:29" x14ac:dyDescent="0.2">
      <c r="C12" t="s">
        <v>140</v>
      </c>
      <c r="D12">
        <v>-277.83905944000003</v>
      </c>
      <c r="E12">
        <v>-277.836872238414</v>
      </c>
      <c r="F12" s="18">
        <f>(D12-E12)/D12</f>
        <v>7.8721889947143947E-6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-33.661321000000001</v>
      </c>
      <c r="R12" s="19">
        <v>-38.604883000000001</v>
      </c>
      <c r="S12" s="19">
        <v>-15.2334</v>
      </c>
      <c r="T12" s="19"/>
      <c r="U12" s="19" t="s">
        <v>131</v>
      </c>
      <c r="V12" s="19" t="s">
        <v>114</v>
      </c>
      <c r="W12" s="19">
        <v>-33.661070000000002</v>
      </c>
      <c r="X12" s="19">
        <v>-38.604579000000001</v>
      </c>
      <c r="Y12" s="19">
        <v>-15.233283</v>
      </c>
      <c r="AA12" s="16">
        <f t="shared" si="0"/>
        <v>7.4566295243929655E-6</v>
      </c>
      <c r="AB12" s="16">
        <f t="shared" si="0"/>
        <v>7.8746515045741727E-6</v>
      </c>
      <c r="AC12" s="16">
        <f t="shared" si="0"/>
        <v>7.6804915514250682E-6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-37.023462000000002</v>
      </c>
      <c r="R13" s="19">
        <v>-409.06046300000003</v>
      </c>
      <c r="S13" s="19">
        <v>763.52360099999999</v>
      </c>
      <c r="T13" s="19"/>
      <c r="U13" s="19" t="s">
        <v>131</v>
      </c>
      <c r="V13" s="19" t="s">
        <v>114</v>
      </c>
      <c r="W13" s="19">
        <v>-37.023279000000002</v>
      </c>
      <c r="X13" s="19">
        <v>-409.05734799999999</v>
      </c>
      <c r="Y13" s="19">
        <v>763.51753900000006</v>
      </c>
      <c r="AA13" s="16">
        <f t="shared" si="0"/>
        <v>4.9428116689849857E-6</v>
      </c>
      <c r="AB13" s="16">
        <f t="shared" si="0"/>
        <v>7.6150111824339672E-6</v>
      </c>
      <c r="AC13" s="16">
        <f t="shared" si="0"/>
        <v>7.9395057231884543E-6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-2</v>
      </c>
      <c r="N14" s="19"/>
      <c r="O14" s="19" t="s">
        <v>132</v>
      </c>
      <c r="P14" s="19" t="s">
        <v>114</v>
      </c>
      <c r="Q14" s="19">
        <v>2.1356540000000002</v>
      </c>
      <c r="R14" s="19">
        <v>-33.072212999999998</v>
      </c>
      <c r="S14" s="19">
        <v>17.856475</v>
      </c>
      <c r="T14" s="19"/>
      <c r="U14" s="19" t="s">
        <v>132</v>
      </c>
      <c r="V14" s="19" t="s">
        <v>114</v>
      </c>
      <c r="W14" s="19">
        <v>2.1356310000000001</v>
      </c>
      <c r="X14" s="19">
        <v>-33.071958000000002</v>
      </c>
      <c r="Y14" s="19">
        <v>17.856332999999999</v>
      </c>
      <c r="AA14" s="16">
        <f t="shared" si="0"/>
        <v>1.0769534765512703E-5</v>
      </c>
      <c r="AB14" s="16">
        <f t="shared" si="0"/>
        <v>7.7104002685177248E-6</v>
      </c>
      <c r="AC14" s="16">
        <f t="shared" si="0"/>
        <v>7.9522974159406349E-6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133</v>
      </c>
      <c r="J15" s="19">
        <v>0.5</v>
      </c>
      <c r="K15" s="19">
        <v>0</v>
      </c>
      <c r="L15" s="19">
        <v>-0.04</v>
      </c>
      <c r="M15" s="19">
        <v>-2</v>
      </c>
      <c r="N15" s="19"/>
      <c r="O15" s="19" t="s">
        <v>132</v>
      </c>
      <c r="P15" s="19" t="s">
        <v>114</v>
      </c>
      <c r="Q15" s="19">
        <v>54.102513999999999</v>
      </c>
      <c r="R15" s="19">
        <v>51.080497999999999</v>
      </c>
      <c r="S15" s="19">
        <v>39.497791999999997</v>
      </c>
      <c r="T15" s="19"/>
      <c r="U15" s="19" t="s">
        <v>132</v>
      </c>
      <c r="V15" s="19" t="s">
        <v>114</v>
      </c>
      <c r="W15" s="19">
        <v>54.102091000000001</v>
      </c>
      <c r="X15" s="19">
        <v>51.080084999999997</v>
      </c>
      <c r="Y15" s="19">
        <v>39.497475999999999</v>
      </c>
      <c r="AA15" s="16">
        <f t="shared" si="0"/>
        <v>7.81849065272349E-6</v>
      </c>
      <c r="AB15" s="16">
        <f t="shared" si="0"/>
        <v>8.0852774771650239E-6</v>
      </c>
      <c r="AC15" s="16">
        <f t="shared" si="0"/>
        <v>8.0004472148211375E-6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0.1</v>
      </c>
      <c r="K16" s="19">
        <v>0.5</v>
      </c>
      <c r="L16" s="19">
        <v>0.32</v>
      </c>
      <c r="M16" s="19">
        <v>-2</v>
      </c>
      <c r="N16" s="19"/>
      <c r="O16" s="19" t="s">
        <v>132</v>
      </c>
      <c r="P16" s="19" t="s">
        <v>114</v>
      </c>
      <c r="Q16" s="19">
        <v>-12.695687</v>
      </c>
      <c r="R16" s="19">
        <v>339.18698799999999</v>
      </c>
      <c r="S16" s="19">
        <v>-776.69462299999998</v>
      </c>
      <c r="T16" s="19"/>
      <c r="U16" s="19" t="s">
        <v>132</v>
      </c>
      <c r="V16" s="19" t="s">
        <v>114</v>
      </c>
      <c r="W16" s="19">
        <v>-12.695468</v>
      </c>
      <c r="X16" s="19">
        <v>339.18444299999999</v>
      </c>
      <c r="Y16" s="19">
        <v>-776.68845499999998</v>
      </c>
      <c r="AA16" s="16">
        <f t="shared" si="0"/>
        <v>1.7249952680743085E-5</v>
      </c>
      <c r="AB16" s="16">
        <f t="shared" si="0"/>
        <v>7.5032359437025309E-6</v>
      </c>
      <c r="AC16" s="16">
        <f t="shared" si="0"/>
        <v>7.9413450503601519E-6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133</v>
      </c>
      <c r="J17" s="19">
        <v>0</v>
      </c>
      <c r="K17" s="19">
        <v>0</v>
      </c>
      <c r="L17" s="19">
        <v>0.5</v>
      </c>
      <c r="M17" s="19">
        <v>-2</v>
      </c>
      <c r="N17" s="19"/>
      <c r="O17" s="19" t="s">
        <v>132</v>
      </c>
      <c r="P17" s="19" t="s">
        <v>114</v>
      </c>
      <c r="Q17" s="19">
        <v>-1.027066</v>
      </c>
      <c r="R17" s="19">
        <v>-2.298435</v>
      </c>
      <c r="S17" s="19">
        <v>20.726364</v>
      </c>
      <c r="T17" s="19"/>
      <c r="U17" s="19" t="s">
        <v>132</v>
      </c>
      <c r="V17" s="19" t="s">
        <v>114</v>
      </c>
      <c r="W17" s="19">
        <v>-1.0270550000000001</v>
      </c>
      <c r="X17" s="19">
        <v>-2.298419</v>
      </c>
      <c r="Y17" s="19">
        <v>20.726203000000002</v>
      </c>
      <c r="AA17" s="16">
        <f t="shared" si="0"/>
        <v>1.0710119894907674E-5</v>
      </c>
      <c r="AB17" s="16">
        <f t="shared" si="0"/>
        <v>6.9612584214981066E-6</v>
      </c>
      <c r="AC17" s="16">
        <f t="shared" si="0"/>
        <v>7.7678844199842973E-6</v>
      </c>
    </row>
    <row r="18" spans="3:29" x14ac:dyDescent="0.2">
      <c r="C18" s="2" t="s">
        <v>184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16"/>
      <c r="AB19" s="16"/>
      <c r="AC19" s="16"/>
    </row>
    <row r="20" spans="3:29" x14ac:dyDescent="0.2">
      <c r="C20" s="2" t="s">
        <v>36</v>
      </c>
      <c r="D20" s="4"/>
      <c r="E20" s="4"/>
      <c r="F20" s="4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16"/>
      <c r="AB20" s="16"/>
      <c r="AC20" s="16"/>
    </row>
    <row r="21" spans="3:29" x14ac:dyDescent="0.2">
      <c r="C21" s="2" t="s">
        <v>37</v>
      </c>
      <c r="D21" s="4"/>
      <c r="E21" s="4"/>
      <c r="F21" s="4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16"/>
      <c r="AB21" s="16"/>
      <c r="AC21" s="16"/>
    </row>
    <row r="22" spans="3:29" x14ac:dyDescent="0.2">
      <c r="C22" s="2" t="s">
        <v>38</v>
      </c>
      <c r="D22" s="4"/>
      <c r="E22" s="4"/>
      <c r="F22" s="4"/>
    </row>
    <row r="24" spans="3:29" x14ac:dyDescent="0.2">
      <c r="D24" s="7" t="s">
        <v>0</v>
      </c>
      <c r="E24" s="7" t="s">
        <v>147</v>
      </c>
      <c r="H24" t="s">
        <v>165</v>
      </c>
    </row>
    <row r="25" spans="3:29" x14ac:dyDescent="0.2">
      <c r="C25" t="s">
        <v>27</v>
      </c>
      <c r="D25" s="7">
        <v>71.271347000000006</v>
      </c>
      <c r="E25" s="7">
        <f>H25</f>
        <v>71.270770999999996</v>
      </c>
      <c r="F25" s="44">
        <f>(D25-E25)/D25</f>
        <v>8.0817891657001759E-6</v>
      </c>
      <c r="H25">
        <v>71.270770999999996</v>
      </c>
      <c r="I25">
        <v>-35.662618000000002</v>
      </c>
      <c r="J25">
        <v>97.488838000000001</v>
      </c>
    </row>
    <row r="26" spans="3:29" x14ac:dyDescent="0.2">
      <c r="C26" t="s">
        <v>28</v>
      </c>
      <c r="D26" s="7">
        <v>16.755025</v>
      </c>
      <c r="E26" s="7">
        <f>I26</f>
        <v>16.754899000000002</v>
      </c>
      <c r="F26" s="44">
        <f t="shared" ref="F26:F30" si="1">(D26-E26)/D26</f>
        <v>7.5201320199803996E-6</v>
      </c>
      <c r="H26">
        <v>-35.662618000000002</v>
      </c>
      <c r="I26">
        <v>16.754899000000002</v>
      </c>
      <c r="J26">
        <v>-46.784371999999998</v>
      </c>
    </row>
    <row r="27" spans="3:29" x14ac:dyDescent="0.2">
      <c r="C27" t="s">
        <v>29</v>
      </c>
      <c r="D27" s="7">
        <v>189.81268800000001</v>
      </c>
      <c r="E27" s="7">
        <f>J27</f>
        <v>189.81120200000001</v>
      </c>
      <c r="F27" s="44">
        <f t="shared" si="1"/>
        <v>7.8287706457214083E-6</v>
      </c>
      <c r="H27">
        <v>97.488838000000001</v>
      </c>
      <c r="I27">
        <v>-46.784371999999998</v>
      </c>
      <c r="J27">
        <v>189.81120200000001</v>
      </c>
    </row>
    <row r="28" spans="3:29" x14ac:dyDescent="0.2">
      <c r="C28" t="s">
        <v>30</v>
      </c>
      <c r="D28" s="7">
        <v>-46.784737</v>
      </c>
      <c r="E28" s="7">
        <f>J26</f>
        <v>-46.784371999999998</v>
      </c>
      <c r="F28" s="44">
        <f t="shared" si="1"/>
        <v>7.8016896835856768E-6</v>
      </c>
    </row>
    <row r="29" spans="3:29" x14ac:dyDescent="0.2">
      <c r="C29" t="s">
        <v>31</v>
      </c>
      <c r="D29" s="7">
        <v>97.489626000000001</v>
      </c>
      <c r="E29" s="7">
        <f>J25</f>
        <v>97.488838000000001</v>
      </c>
      <c r="F29" s="44">
        <f t="shared" si="1"/>
        <v>8.08291130381412E-6</v>
      </c>
    </row>
    <row r="30" spans="3:29" x14ac:dyDescent="0.2">
      <c r="C30" t="s">
        <v>32</v>
      </c>
      <c r="D30" s="7">
        <v>-35.662902000000003</v>
      </c>
      <c r="E30" s="7">
        <f>I25</f>
        <v>-35.662618000000002</v>
      </c>
      <c r="F30" s="44">
        <f t="shared" si="1"/>
        <v>7.9634573765370261E-6</v>
      </c>
    </row>
    <row r="37" spans="3:29" x14ac:dyDescent="0.2">
      <c r="D37" s="19"/>
      <c r="E37" s="19"/>
      <c r="F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D38" s="19"/>
      <c r="E38" s="19"/>
      <c r="F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/>
      <c r="I39" s="43"/>
      <c r="J39" s="43"/>
      <c r="K39" s="43"/>
      <c r="L39" s="43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3:29" x14ac:dyDescent="0.2">
      <c r="D40" s="7"/>
      <c r="E40" s="7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3:29" x14ac:dyDescent="0.2">
      <c r="D41" s="7"/>
      <c r="E41" s="7"/>
      <c r="H41" s="19"/>
      <c r="I41" s="19"/>
      <c r="J41" s="6"/>
      <c r="K41" s="6"/>
      <c r="L41" s="6"/>
      <c r="M41" s="6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H42" s="19"/>
      <c r="I42" s="19"/>
      <c r="J42" s="6"/>
      <c r="K42" s="6"/>
      <c r="L42" s="6"/>
      <c r="M42" s="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19"/>
      <c r="J43" s="6"/>
      <c r="K43" s="6"/>
      <c r="L43" s="6"/>
      <c r="M43" s="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H44" s="19"/>
      <c r="I44" s="19"/>
      <c r="J44" s="6"/>
      <c r="K44" s="6"/>
      <c r="L44" s="6"/>
      <c r="M44" s="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H45" s="19"/>
      <c r="I45" s="19"/>
      <c r="J45" s="6"/>
      <c r="K45" s="6"/>
      <c r="L45" s="6"/>
      <c r="M45" s="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  <c r="F60" s="44"/>
    </row>
    <row r="61" spans="3:29" x14ac:dyDescent="0.2">
      <c r="D61" s="7"/>
      <c r="E61" s="7"/>
      <c r="F61" s="44"/>
    </row>
    <row r="62" spans="3:29" x14ac:dyDescent="0.2">
      <c r="D62" s="7"/>
      <c r="E62" s="7"/>
      <c r="F62" s="44"/>
    </row>
    <row r="63" spans="3:29" x14ac:dyDescent="0.2">
      <c r="D63" s="7"/>
      <c r="E63" s="7"/>
      <c r="F63" s="44"/>
    </row>
    <row r="64" spans="3:29" x14ac:dyDescent="0.2">
      <c r="D64" s="7"/>
      <c r="E64" s="7"/>
      <c r="F64" s="44"/>
    </row>
    <row r="65" spans="4:6" x14ac:dyDescent="0.2">
      <c r="D65" s="7"/>
      <c r="E65" s="7"/>
      <c r="F65" s="44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F178-1506-674B-810D-3F7B9D4F66D4}">
  <dimension ref="B1:AC70"/>
  <sheetViews>
    <sheetView zoomScale="140" zoomScaleNormal="140" workbookViewId="0">
      <selection activeCell="F27" sqref="F27"/>
    </sheetView>
  </sheetViews>
  <sheetFormatPr baseColWidth="10" defaultRowHeight="16" x14ac:dyDescent="0.2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 x14ac:dyDescent="0.2">
      <c r="C1" t="s">
        <v>123</v>
      </c>
      <c r="D1">
        <v>37.140647999999999</v>
      </c>
    </row>
    <row r="2" spans="2:29" x14ac:dyDescent="0.2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 x14ac:dyDescent="0.2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 x14ac:dyDescent="0.2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 x14ac:dyDescent="0.2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-3.9711326303496901</v>
      </c>
      <c r="Q5" s="19"/>
    </row>
    <row r="6" spans="2:29" x14ac:dyDescent="0.2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 x14ac:dyDescent="0.2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 x14ac:dyDescent="0.2">
      <c r="H8" s="19"/>
      <c r="I8" s="43"/>
      <c r="J8" s="43"/>
      <c r="L8" s="43"/>
      <c r="M8" s="43"/>
      <c r="N8" s="19"/>
      <c r="O8" s="19"/>
      <c r="P8" s="19"/>
      <c r="Q8" s="19"/>
    </row>
    <row r="9" spans="2:29" x14ac:dyDescent="0.2">
      <c r="C9" t="s">
        <v>199</v>
      </c>
      <c r="G9" s="19"/>
      <c r="H9" s="19">
        <v>-277.83707079025203</v>
      </c>
      <c r="I9" s="19"/>
      <c r="J9" s="19"/>
      <c r="K9" s="19"/>
      <c r="L9" s="19">
        <v>-277.83667367698899</v>
      </c>
      <c r="M9" s="19"/>
      <c r="N9" s="19"/>
      <c r="O9" s="19"/>
      <c r="P9" s="19"/>
      <c r="Q9" s="19"/>
    </row>
    <row r="10" spans="2:29" x14ac:dyDescent="0.2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 x14ac:dyDescent="0.2">
      <c r="B11" t="s">
        <v>36</v>
      </c>
      <c r="C11" s="43">
        <v>-3.971133</v>
      </c>
      <c r="D11" s="50">
        <v>2.2413729999999998</v>
      </c>
      <c r="E11" s="58">
        <v>41.979433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 x14ac:dyDescent="0.2">
      <c r="B12" t="s">
        <v>37</v>
      </c>
      <c r="C12" s="19">
        <v>1.628439</v>
      </c>
      <c r="D12" s="50">
        <v>-1.13842</v>
      </c>
      <c r="E12" s="58">
        <v>-20.145706000000001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2.2413729595934853</v>
      </c>
      <c r="Q12" s="19"/>
      <c r="AB12" s="16"/>
      <c r="AC12" s="16"/>
    </row>
    <row r="13" spans="2:29" x14ac:dyDescent="0.2">
      <c r="B13" t="s">
        <v>38</v>
      </c>
      <c r="C13" s="19">
        <v>-21.076359</v>
      </c>
      <c r="D13" s="19">
        <v>8.3216970000000003</v>
      </c>
      <c r="E13" s="58">
        <v>81.734144000000001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 x14ac:dyDescent="0.2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 x14ac:dyDescent="0.2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 x14ac:dyDescent="0.2">
      <c r="C16" t="s">
        <v>112</v>
      </c>
      <c r="D16" t="s">
        <v>113</v>
      </c>
      <c r="E16" t="s">
        <v>114</v>
      </c>
      <c r="G16" s="5"/>
      <c r="H16" s="19">
        <v>-277.83676016875103</v>
      </c>
      <c r="I16" s="19"/>
      <c r="J16" s="19"/>
      <c r="K16" s="19"/>
      <c r="L16" s="19">
        <v>-277.83698430604699</v>
      </c>
      <c r="M16" s="19"/>
      <c r="N16" s="19"/>
      <c r="O16" s="19"/>
      <c r="P16" s="19"/>
      <c r="Q16" s="19"/>
      <c r="AB16" s="16"/>
      <c r="AC16" s="16"/>
    </row>
    <row r="17" spans="2:29" x14ac:dyDescent="0.2">
      <c r="B17" t="s">
        <v>36</v>
      </c>
      <c r="C17" s="54">
        <f>P5</f>
        <v>-3.9711326303496901</v>
      </c>
      <c r="D17" s="52">
        <f>P12</f>
        <v>2.2413729595934853</v>
      </c>
      <c r="E17" s="53">
        <f>P26</f>
        <v>41.979433329881971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 x14ac:dyDescent="0.2">
      <c r="B18" t="s">
        <v>37</v>
      </c>
      <c r="C18" s="2"/>
      <c r="D18" s="52">
        <f>P19</f>
        <v>-1.1384200598767322</v>
      </c>
      <c r="E18" s="53">
        <f>P33</f>
        <v>-20.145705619827314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 x14ac:dyDescent="0.2">
      <c r="B19" t="s">
        <v>38</v>
      </c>
      <c r="C19" s="2"/>
      <c r="D19" s="4"/>
      <c r="E19" s="53">
        <f>P40</f>
        <v>81.734143790127149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-1.1384200598767322</v>
      </c>
      <c r="Q19" s="19"/>
      <c r="AB19" s="16"/>
      <c r="AC19" s="16"/>
    </row>
    <row r="20" spans="2:29" x14ac:dyDescent="0.2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 x14ac:dyDescent="0.2">
      <c r="B21" t="s">
        <v>56</v>
      </c>
      <c r="C21" s="59">
        <f>(C17-C11)/C17</f>
        <v>-9.3084352582940669E-8</v>
      </c>
      <c r="D21" s="60">
        <f t="shared" ref="D21:E23" si="0">(D17-D11)/D17</f>
        <v>-1.8027572968505109E-8</v>
      </c>
      <c r="E21" s="61">
        <f t="shared" si="0"/>
        <v>7.8581806485214747E-9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 x14ac:dyDescent="0.2">
      <c r="C22" s="62"/>
      <c r="D22" s="60">
        <f t="shared" si="0"/>
        <v>5.2596343256236066E-8</v>
      </c>
      <c r="E22" s="61">
        <f t="shared" si="0"/>
        <v>-1.8871152661266879E-8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 x14ac:dyDescent="0.2">
      <c r="C23" s="22"/>
      <c r="D23" s="22"/>
      <c r="E23" s="61">
        <f t="shared" si="0"/>
        <v>-2.5677500467975777E-9</v>
      </c>
      <c r="G23" s="19"/>
      <c r="H23" s="19">
        <v>-277.83692915793199</v>
      </c>
      <c r="I23" s="19"/>
      <c r="J23" s="19"/>
      <c r="K23" s="19"/>
      <c r="L23" s="19">
        <v>-277.836815315926</v>
      </c>
      <c r="M23" s="19"/>
      <c r="N23" s="19"/>
      <c r="O23" s="19"/>
      <c r="P23" s="19"/>
      <c r="Q23" s="19"/>
    </row>
    <row r="24" spans="2:29" x14ac:dyDescent="0.2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 x14ac:dyDescent="0.2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 x14ac:dyDescent="0.2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41.979433329881971</v>
      </c>
      <c r="Q26" s="19"/>
    </row>
    <row r="27" spans="2:29" x14ac:dyDescent="0.2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 x14ac:dyDescent="0.2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 x14ac:dyDescent="0.2">
      <c r="H29" s="19"/>
      <c r="I29" s="43"/>
      <c r="J29" s="43"/>
      <c r="L29" s="43"/>
      <c r="M29" s="43"/>
      <c r="N29" s="19"/>
      <c r="O29" s="19"/>
      <c r="P29" s="19"/>
      <c r="Q29" s="19"/>
    </row>
    <row r="30" spans="2:29" x14ac:dyDescent="0.2">
      <c r="G30" s="19"/>
      <c r="H30" s="19">
        <v>-277.83477321337801</v>
      </c>
      <c r="I30" s="19"/>
      <c r="J30" s="19"/>
      <c r="K30" s="19"/>
      <c r="L30" s="19">
        <v>-277.83897115671101</v>
      </c>
      <c r="M30" s="19"/>
      <c r="N30" s="19"/>
      <c r="O30" s="19"/>
      <c r="P30" s="19"/>
    </row>
    <row r="31" spans="2:29" x14ac:dyDescent="0.2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 x14ac:dyDescent="0.2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 x14ac:dyDescent="0.2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-20.145705619827314</v>
      </c>
    </row>
    <row r="34" spans="3:29" x14ac:dyDescent="0.2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 x14ac:dyDescent="0.2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 x14ac:dyDescent="0.2">
      <c r="H36" s="19"/>
      <c r="I36" s="43"/>
      <c r="J36" s="43"/>
      <c r="L36" s="43"/>
      <c r="M36" s="43"/>
      <c r="N36" s="19"/>
      <c r="O36" s="19"/>
      <c r="P36" s="19"/>
    </row>
    <row r="37" spans="3:29" x14ac:dyDescent="0.2">
      <c r="G37" s="5"/>
      <c r="H37" s="19">
        <v>-277.83787949915398</v>
      </c>
      <c r="I37" s="19"/>
      <c r="J37" s="19"/>
      <c r="K37" s="19"/>
      <c r="L37" s="19">
        <v>-277.835864928592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 x14ac:dyDescent="0.2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 x14ac:dyDescent="0.2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 x14ac:dyDescent="0.2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81.734143790127149</v>
      </c>
      <c r="Q40" s="19"/>
      <c r="U40" s="19"/>
      <c r="V40" s="19"/>
      <c r="W40" s="19"/>
      <c r="X40" s="19"/>
      <c r="Y40" s="19"/>
    </row>
    <row r="41" spans="3:29" x14ac:dyDescent="0.2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 x14ac:dyDescent="0.2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 x14ac:dyDescent="0.2">
      <c r="D44" s="7"/>
      <c r="E44" s="7"/>
      <c r="G44" s="19"/>
      <c r="H44" s="19">
        <v>-277.83278560913499</v>
      </c>
      <c r="I44" s="19"/>
      <c r="J44" s="19"/>
      <c r="K44" s="19"/>
      <c r="L44" s="19">
        <v>-277.84095902351402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 x14ac:dyDescent="0.2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 x14ac:dyDescent="0.2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 x14ac:dyDescent="0.2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 x14ac:dyDescent="0.2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 x14ac:dyDescent="0.2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 x14ac:dyDescent="0.2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 x14ac:dyDescent="0.2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 x14ac:dyDescent="0.2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 x14ac:dyDescent="0.2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 x14ac:dyDescent="0.2">
      <c r="D54" s="7"/>
      <c r="E54" s="7"/>
      <c r="J54" s="6"/>
      <c r="K54" s="6"/>
      <c r="L54" s="6"/>
      <c r="M54" s="6"/>
      <c r="AA54" s="16"/>
      <c r="AB54" s="16"/>
      <c r="AC54" s="16"/>
    </row>
    <row r="55" spans="3:29" x14ac:dyDescent="0.2">
      <c r="D55" s="7"/>
      <c r="E55" s="7"/>
      <c r="J55" s="6"/>
      <c r="K55" s="6"/>
      <c r="L55" s="6"/>
      <c r="M55" s="6"/>
      <c r="AA55" s="16"/>
      <c r="AB55" s="16"/>
      <c r="AC55" s="16"/>
    </row>
    <row r="56" spans="3:29" x14ac:dyDescent="0.2">
      <c r="D56" s="7"/>
      <c r="E56" s="7"/>
      <c r="J56" s="6"/>
      <c r="K56" s="6"/>
      <c r="L56" s="6"/>
      <c r="M56" s="6"/>
      <c r="AA56" s="16"/>
      <c r="AB56" s="16"/>
      <c r="AC56" s="16"/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/>
      <c r="E64" s="7"/>
    </row>
    <row r="65" spans="4:6" x14ac:dyDescent="0.2">
      <c r="D65" s="7"/>
      <c r="E65" s="7"/>
      <c r="F65" s="44"/>
    </row>
    <row r="66" spans="4:6" x14ac:dyDescent="0.2">
      <c r="D66" s="7"/>
      <c r="E66" s="7"/>
      <c r="F66" s="44"/>
    </row>
    <row r="67" spans="4:6" x14ac:dyDescent="0.2">
      <c r="D67" s="7"/>
      <c r="E67" s="7"/>
      <c r="F67" s="44"/>
    </row>
    <row r="68" spans="4:6" x14ac:dyDescent="0.2">
      <c r="D68" s="7"/>
      <c r="E68" s="7"/>
      <c r="F68" s="44"/>
    </row>
    <row r="69" spans="4:6" x14ac:dyDescent="0.2">
      <c r="D69" s="7"/>
      <c r="E69" s="7"/>
      <c r="F69" s="44"/>
    </row>
    <row r="70" spans="4:6" x14ac:dyDescent="0.2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3BD1-0AAE-FD49-A208-8D79B6BD1192}">
  <dimension ref="B2:Y87"/>
  <sheetViews>
    <sheetView topLeftCell="A27" workbookViewId="0">
      <selection activeCell="J59" sqref="J59"/>
    </sheetView>
  </sheetViews>
  <sheetFormatPr baseColWidth="10" defaultRowHeight="16" x14ac:dyDescent="0.2"/>
  <cols>
    <col min="2" max="2" width="14" bestFit="1" customWidth="1"/>
  </cols>
  <sheetData>
    <row r="2" spans="2:12" x14ac:dyDescent="0.2">
      <c r="B2" t="s">
        <v>176</v>
      </c>
      <c r="C2" s="45">
        <v>9.9999999999999992E-25</v>
      </c>
    </row>
    <row r="3" spans="2:12" x14ac:dyDescent="0.2">
      <c r="B3" t="s">
        <v>175</v>
      </c>
      <c r="C3">
        <v>0.5</v>
      </c>
    </row>
    <row r="5" spans="2:12" x14ac:dyDescent="0.2">
      <c r="B5" t="s">
        <v>170</v>
      </c>
      <c r="C5" t="s">
        <v>171</v>
      </c>
      <c r="D5" t="s">
        <v>172</v>
      </c>
    </row>
    <row r="6" spans="2:12" x14ac:dyDescent="0.2">
      <c r="B6">
        <v>2</v>
      </c>
      <c r="C6">
        <v>2</v>
      </c>
      <c r="D6">
        <v>3</v>
      </c>
    </row>
    <row r="7" spans="2:12" x14ac:dyDescent="0.2">
      <c r="B7">
        <v>4</v>
      </c>
      <c r="C7">
        <v>5</v>
      </c>
      <c r="D7">
        <v>4</v>
      </c>
    </row>
    <row r="9" spans="2:12" x14ac:dyDescent="0.2">
      <c r="C9" t="s">
        <v>174</v>
      </c>
    </row>
    <row r="10" spans="2:12" x14ac:dyDescent="0.2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</row>
    <row r="11" spans="2:12" x14ac:dyDescent="0.2">
      <c r="B11" t="s">
        <v>166</v>
      </c>
      <c r="C11">
        <v>0.26800000000000002</v>
      </c>
      <c r="D11">
        <v>0.27300000000000002</v>
      </c>
      <c r="E11">
        <v>0.2656</v>
      </c>
      <c r="F11">
        <v>0.2762</v>
      </c>
      <c r="G11">
        <v>0.28120000000000001</v>
      </c>
      <c r="H11">
        <v>0.28060000000000002</v>
      </c>
      <c r="I11">
        <v>0.27750000000000002</v>
      </c>
      <c r="J11">
        <v>0.29670000000000002</v>
      </c>
      <c r="K11">
        <v>0.2908</v>
      </c>
      <c r="L11">
        <v>0.31030000000000002</v>
      </c>
    </row>
    <row r="12" spans="2:12" x14ac:dyDescent="0.2">
      <c r="B12" t="s">
        <v>167</v>
      </c>
      <c r="C12">
        <v>0.44879999999999998</v>
      </c>
      <c r="D12">
        <v>0.4496</v>
      </c>
      <c r="E12">
        <v>0.44979999999999998</v>
      </c>
      <c r="F12">
        <v>0.4738</v>
      </c>
      <c r="G12">
        <v>0.50460000000000005</v>
      </c>
      <c r="H12">
        <v>0.8377</v>
      </c>
      <c r="I12">
        <v>0.49659999999999999</v>
      </c>
      <c r="J12">
        <v>0.52049999999999996</v>
      </c>
      <c r="K12">
        <v>0.5202</v>
      </c>
      <c r="L12">
        <v>0.55969999999999998</v>
      </c>
    </row>
    <row r="13" spans="2:12" x14ac:dyDescent="0.2">
      <c r="B13" t="s">
        <v>168</v>
      </c>
      <c r="C13">
        <v>0.36630000000000001</v>
      </c>
      <c r="D13">
        <v>0.38969999999999999</v>
      </c>
      <c r="E13">
        <v>0.39529999999999998</v>
      </c>
      <c r="F13">
        <v>0.4173</v>
      </c>
      <c r="G13">
        <v>0.42709999999999998</v>
      </c>
      <c r="H13">
        <v>0.67949999999999999</v>
      </c>
      <c r="I13">
        <v>0.44180000000000003</v>
      </c>
      <c r="J13">
        <v>0.45140000000000002</v>
      </c>
      <c r="K13">
        <v>0.4536</v>
      </c>
      <c r="L13">
        <v>0.55349999999999999</v>
      </c>
    </row>
    <row r="14" spans="2:12" x14ac:dyDescent="0.2">
      <c r="B14" t="s">
        <v>169</v>
      </c>
      <c r="C14">
        <v>1.907</v>
      </c>
      <c r="D14">
        <v>2.0840000000000001</v>
      </c>
      <c r="E14">
        <v>2.3570000000000002</v>
      </c>
      <c r="F14">
        <v>2.4359999999999999</v>
      </c>
      <c r="G14">
        <v>2.2789999999999999</v>
      </c>
      <c r="H14">
        <v>2.29</v>
      </c>
      <c r="I14">
        <v>2.1920000000000002</v>
      </c>
      <c r="J14">
        <v>2.2389999999999999</v>
      </c>
      <c r="K14">
        <v>2.4140000000000001</v>
      </c>
      <c r="L14">
        <v>3.0470000000000002</v>
      </c>
    </row>
    <row r="15" spans="2:12" x14ac:dyDescent="0.2">
      <c r="C15">
        <f t="shared" ref="C15:L15" si="0">SUM(C11:C14)</f>
        <v>2.9901</v>
      </c>
      <c r="D15">
        <f t="shared" si="0"/>
        <v>3.1962999999999999</v>
      </c>
      <c r="E15">
        <f t="shared" si="0"/>
        <v>3.4677000000000002</v>
      </c>
      <c r="F15">
        <f t="shared" si="0"/>
        <v>3.6032999999999999</v>
      </c>
      <c r="G15">
        <f t="shared" si="0"/>
        <v>3.4919000000000002</v>
      </c>
      <c r="H15">
        <f t="shared" si="0"/>
        <v>4.0877999999999997</v>
      </c>
      <c r="I15">
        <f t="shared" si="0"/>
        <v>3.4079000000000002</v>
      </c>
      <c r="J15">
        <f t="shared" si="0"/>
        <v>3.5076000000000001</v>
      </c>
      <c r="K15">
        <f t="shared" si="0"/>
        <v>3.6786000000000003</v>
      </c>
      <c r="L15">
        <f t="shared" si="0"/>
        <v>4.4705000000000004</v>
      </c>
    </row>
    <row r="17" spans="2:12" x14ac:dyDescent="0.2">
      <c r="C17" t="s">
        <v>173</v>
      </c>
    </row>
    <row r="18" spans="2:12" x14ac:dyDescent="0.2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2:12" x14ac:dyDescent="0.2">
      <c r="B19" t="s">
        <v>166</v>
      </c>
      <c r="C19">
        <v>0.1462</v>
      </c>
      <c r="D19">
        <v>0.16880000000000001</v>
      </c>
      <c r="E19">
        <v>0.17050000000000001</v>
      </c>
      <c r="F19">
        <v>0.1656</v>
      </c>
      <c r="G19">
        <v>0.16739999999999999</v>
      </c>
      <c r="H19">
        <v>0.16139999999999999</v>
      </c>
      <c r="I19">
        <v>0.17510000000000001</v>
      </c>
      <c r="J19">
        <v>0.16789999999999999</v>
      </c>
      <c r="K19">
        <v>0.16370000000000001</v>
      </c>
      <c r="L19">
        <v>0.16819999999999999</v>
      </c>
    </row>
    <row r="20" spans="2:12" x14ac:dyDescent="0.2">
      <c r="B20" t="s">
        <v>167</v>
      </c>
      <c r="C20">
        <v>0.27289999999999998</v>
      </c>
      <c r="D20">
        <v>0.27029999999999998</v>
      </c>
      <c r="E20">
        <v>0.27039999999999997</v>
      </c>
      <c r="F20">
        <v>0.27410000000000001</v>
      </c>
      <c r="G20">
        <v>0.28029999999999999</v>
      </c>
      <c r="H20">
        <v>0.27939999999999998</v>
      </c>
      <c r="I20">
        <v>0.27900000000000003</v>
      </c>
      <c r="J20">
        <v>0.30370000000000003</v>
      </c>
      <c r="K20">
        <v>0.307</v>
      </c>
      <c r="L20">
        <v>0.30080000000000001</v>
      </c>
    </row>
    <row r="21" spans="2:12" x14ac:dyDescent="0.2">
      <c r="B21" t="s">
        <v>168</v>
      </c>
      <c r="C21">
        <v>0.25659999999999999</v>
      </c>
      <c r="D21">
        <v>0.25929999999999997</v>
      </c>
      <c r="E21">
        <v>0.25869999999999999</v>
      </c>
      <c r="F21">
        <v>0.25800000000000001</v>
      </c>
      <c r="G21">
        <v>0.26640000000000003</v>
      </c>
      <c r="H21">
        <v>0.28110000000000002</v>
      </c>
      <c r="I21">
        <v>0.28120000000000001</v>
      </c>
      <c r="J21">
        <v>0.31890000000000002</v>
      </c>
      <c r="K21">
        <v>0.31969999999999998</v>
      </c>
      <c r="L21">
        <v>0.29859999999999998</v>
      </c>
    </row>
    <row r="22" spans="2:12" x14ac:dyDescent="0.2">
      <c r="B22" t="s">
        <v>169</v>
      </c>
      <c r="C22">
        <v>1.351</v>
      </c>
      <c r="D22">
        <v>1.3580000000000001</v>
      </c>
      <c r="E22">
        <v>1.365</v>
      </c>
      <c r="F22">
        <v>1.5029999999999999</v>
      </c>
      <c r="G22">
        <v>1.3680000000000001</v>
      </c>
      <c r="H22">
        <v>1.5609999999999999</v>
      </c>
      <c r="I22">
        <v>1.5880000000000001</v>
      </c>
      <c r="J22">
        <v>1.641</v>
      </c>
      <c r="K22">
        <v>1.6639999999999999</v>
      </c>
      <c r="L22">
        <v>1.619</v>
      </c>
    </row>
    <row r="23" spans="2:12" x14ac:dyDescent="0.2">
      <c r="C23">
        <f t="shared" ref="C23:L23" si="1">SUM(C19:C22)</f>
        <v>2.0266999999999999</v>
      </c>
      <c r="D23">
        <f t="shared" si="1"/>
        <v>2.0564</v>
      </c>
      <c r="E23">
        <f t="shared" si="1"/>
        <v>2.0646</v>
      </c>
      <c r="F23">
        <f t="shared" si="1"/>
        <v>2.2006999999999999</v>
      </c>
      <c r="G23">
        <f t="shared" si="1"/>
        <v>2.0821000000000001</v>
      </c>
      <c r="H23">
        <f t="shared" si="1"/>
        <v>2.2828999999999997</v>
      </c>
      <c r="I23">
        <f t="shared" si="1"/>
        <v>2.3233000000000001</v>
      </c>
      <c r="J23">
        <f t="shared" si="1"/>
        <v>2.4314999999999998</v>
      </c>
      <c r="K23">
        <f t="shared" si="1"/>
        <v>2.4543999999999997</v>
      </c>
      <c r="L23">
        <f t="shared" si="1"/>
        <v>2.3866000000000001</v>
      </c>
    </row>
    <row r="30" spans="2:12" x14ac:dyDescent="0.2">
      <c r="B30" t="s">
        <v>176</v>
      </c>
      <c r="C30" s="45">
        <v>9.9999999999999992E-25</v>
      </c>
    </row>
    <row r="31" spans="2:12" x14ac:dyDescent="0.2">
      <c r="B31" t="s">
        <v>175</v>
      </c>
      <c r="C31">
        <v>0.5</v>
      </c>
    </row>
    <row r="34" spans="2:25" x14ac:dyDescent="0.2">
      <c r="B34" t="s">
        <v>177</v>
      </c>
      <c r="C34">
        <v>1</v>
      </c>
      <c r="F34">
        <v>1</v>
      </c>
      <c r="G34">
        <v>2</v>
      </c>
      <c r="H34">
        <v>3</v>
      </c>
      <c r="I34">
        <v>4</v>
      </c>
      <c r="J34">
        <v>5</v>
      </c>
      <c r="M34" t="s">
        <v>182</v>
      </c>
      <c r="N34" t="s">
        <v>183</v>
      </c>
      <c r="P34" t="s">
        <v>182</v>
      </c>
      <c r="Q34" t="s">
        <v>183</v>
      </c>
    </row>
    <row r="35" spans="2:25" x14ac:dyDescent="0.2">
      <c r="F35" s="20">
        <v>0.12839999999999999</v>
      </c>
      <c r="G35" s="20">
        <v>0.1341</v>
      </c>
      <c r="H35" s="20">
        <v>0.1323</v>
      </c>
      <c r="I35" s="20">
        <v>0.1404</v>
      </c>
      <c r="J35" s="20">
        <v>0.14099999999999999</v>
      </c>
      <c r="M35" s="20">
        <f>C34</f>
        <v>1</v>
      </c>
      <c r="N35" s="20">
        <f>AVERAGE(F39:J39)</f>
        <v>2.3346399999999998</v>
      </c>
      <c r="P35" s="20">
        <v>1</v>
      </c>
      <c r="Q35" s="20">
        <f>AVERAGE(F39:J39)</f>
        <v>2.3346399999999998</v>
      </c>
    </row>
    <row r="36" spans="2:25" x14ac:dyDescent="0.2">
      <c r="F36" s="20">
        <v>0.2651</v>
      </c>
      <c r="G36" s="20">
        <v>0.29580000000000001</v>
      </c>
      <c r="H36" s="20">
        <v>0.30009999999999998</v>
      </c>
      <c r="I36" s="20">
        <v>0.29770000000000002</v>
      </c>
      <c r="J36" s="20">
        <v>0.30399999999999999</v>
      </c>
      <c r="M36">
        <f>C42</f>
        <v>0.82499999999999996</v>
      </c>
      <c r="N36" s="20">
        <f>AVERAGE(F47:J47)</f>
        <v>2.5504999999999995</v>
      </c>
      <c r="Q36" s="20"/>
    </row>
    <row r="37" spans="2:25" x14ac:dyDescent="0.2">
      <c r="B37" t="s">
        <v>178</v>
      </c>
      <c r="C37">
        <v>6464</v>
      </c>
      <c r="F37" s="20">
        <v>0.1875</v>
      </c>
      <c r="G37" s="20">
        <v>0.2162</v>
      </c>
      <c r="H37" s="20">
        <v>0.2074</v>
      </c>
      <c r="I37" s="20">
        <v>0.22420000000000001</v>
      </c>
      <c r="J37" s="20">
        <v>0.23100000000000001</v>
      </c>
      <c r="M37">
        <f>C50</f>
        <v>0.75</v>
      </c>
      <c r="N37" s="20">
        <f>AVERAGE(F55:J55)</f>
        <v>2.1008800000000001</v>
      </c>
      <c r="P37">
        <v>0.75</v>
      </c>
      <c r="Q37" s="20">
        <f>AVERAGE(F55:J55)</f>
        <v>2.1008800000000001</v>
      </c>
    </row>
    <row r="38" spans="2:25" x14ac:dyDescent="0.2">
      <c r="B38" t="s">
        <v>179</v>
      </c>
      <c r="C38">
        <v>32320</v>
      </c>
      <c r="F38" s="20">
        <v>1.4910000000000001</v>
      </c>
      <c r="G38" s="20">
        <v>1.6519999999999999</v>
      </c>
      <c r="H38" s="20">
        <v>1.6439999999999999</v>
      </c>
      <c r="I38" s="20">
        <v>1.931</v>
      </c>
      <c r="J38" s="20">
        <v>1.75</v>
      </c>
      <c r="M38">
        <f>C58</f>
        <v>0.67500000000000004</v>
      </c>
      <c r="N38" s="20">
        <f>AVERAGE(F63:J63)</f>
        <v>0</v>
      </c>
      <c r="Q38" s="20"/>
    </row>
    <row r="39" spans="2:25" x14ac:dyDescent="0.2">
      <c r="B39" t="s">
        <v>180</v>
      </c>
      <c r="C39" s="46">
        <f>C37/C38</f>
        <v>0.2</v>
      </c>
      <c r="E39" t="s">
        <v>181</v>
      </c>
      <c r="F39" s="20">
        <f>SUM(F35:F38)</f>
        <v>2.0720000000000001</v>
      </c>
      <c r="G39" s="20">
        <f t="shared" ref="G39:J39" si="2">SUM(G35:G38)</f>
        <v>2.2980999999999998</v>
      </c>
      <c r="H39" s="20">
        <f t="shared" si="2"/>
        <v>2.2837999999999998</v>
      </c>
      <c r="I39" s="20">
        <f t="shared" si="2"/>
        <v>2.5933000000000002</v>
      </c>
      <c r="J39" s="20">
        <f t="shared" si="2"/>
        <v>2.4260000000000002</v>
      </c>
      <c r="M39" s="20">
        <f>C65</f>
        <v>0.5</v>
      </c>
      <c r="N39" s="20">
        <f>AVERAGE(F70:J70)</f>
        <v>2.1755599999999999</v>
      </c>
      <c r="P39" s="20">
        <v>0.5</v>
      </c>
      <c r="Q39" s="20">
        <f>AVERAGE(F70:J70)</f>
        <v>2.1755599999999999</v>
      </c>
    </row>
    <row r="40" spans="2:25" x14ac:dyDescent="0.2">
      <c r="M40">
        <f>C73</f>
        <v>0.25</v>
      </c>
      <c r="N40" s="20">
        <f>AVERAGE(F78:J78)</f>
        <v>2.67788</v>
      </c>
      <c r="P40">
        <v>0.25</v>
      </c>
      <c r="Q40" s="20">
        <f>AVERAGE(F78:J78)</f>
        <v>2.67788</v>
      </c>
    </row>
    <row r="41" spans="2:25" x14ac:dyDescent="0.2">
      <c r="M41" s="20">
        <f>C82</f>
        <v>0.1</v>
      </c>
      <c r="N41" s="20">
        <f>AVERAGE(F87:J87)</f>
        <v>2.9448800000000004</v>
      </c>
      <c r="P41" s="20">
        <v>0.1</v>
      </c>
      <c r="Q41" s="20">
        <f>AVERAGE(F87:J87)</f>
        <v>2.9448800000000004</v>
      </c>
      <c r="Y41">
        <v>0.1017</v>
      </c>
    </row>
    <row r="42" spans="2:25" x14ac:dyDescent="0.2">
      <c r="B42" t="s">
        <v>177</v>
      </c>
      <c r="C42">
        <v>0.82499999999999996</v>
      </c>
      <c r="F42">
        <v>1</v>
      </c>
      <c r="G42">
        <v>2</v>
      </c>
      <c r="H42">
        <v>3</v>
      </c>
      <c r="I42">
        <v>4</v>
      </c>
      <c r="J42">
        <v>5</v>
      </c>
      <c r="Y42">
        <v>0.1857</v>
      </c>
    </row>
    <row r="43" spans="2:25" x14ac:dyDescent="0.2">
      <c r="F43" s="20">
        <v>0.13769999999999999</v>
      </c>
      <c r="G43" s="20">
        <v>0.1452</v>
      </c>
      <c r="H43" s="20">
        <v>0.1333</v>
      </c>
      <c r="I43" s="20">
        <v>0.1283</v>
      </c>
      <c r="J43" s="20">
        <v>0.13719999999999999</v>
      </c>
      <c r="Y43">
        <v>0.1406</v>
      </c>
    </row>
    <row r="44" spans="2:25" x14ac:dyDescent="0.2">
      <c r="F44" s="20">
        <v>0.31969999999999998</v>
      </c>
      <c r="G44" s="20">
        <v>0.39240000000000003</v>
      </c>
      <c r="H44" s="20">
        <v>0.27400000000000002</v>
      </c>
      <c r="I44" s="20">
        <v>0.27489999999999998</v>
      </c>
      <c r="J44" s="20">
        <v>0.316</v>
      </c>
      <c r="Y44">
        <v>1.0009999999999999</v>
      </c>
    </row>
    <row r="45" spans="2:25" x14ac:dyDescent="0.2">
      <c r="B45" t="s">
        <v>178</v>
      </c>
      <c r="C45">
        <v>6848</v>
      </c>
      <c r="F45" s="20">
        <v>0.246</v>
      </c>
      <c r="G45" s="20">
        <v>0.24540000000000001</v>
      </c>
      <c r="H45" s="20">
        <v>0.23380000000000001</v>
      </c>
      <c r="I45" s="20">
        <v>0.2324</v>
      </c>
      <c r="J45" s="20">
        <v>0.2422</v>
      </c>
    </row>
    <row r="46" spans="2:25" x14ac:dyDescent="0.2">
      <c r="B46" t="s">
        <v>179</v>
      </c>
      <c r="C46">
        <v>30784</v>
      </c>
      <c r="F46" s="20">
        <v>1.706</v>
      </c>
      <c r="G46" s="20">
        <v>1.7070000000000001</v>
      </c>
      <c r="H46" s="20">
        <v>1.573</v>
      </c>
      <c r="I46" s="20">
        <v>2.169</v>
      </c>
      <c r="J46" s="20">
        <v>2.1389999999999998</v>
      </c>
    </row>
    <row r="47" spans="2:25" x14ac:dyDescent="0.2">
      <c r="B47" t="s">
        <v>180</v>
      </c>
      <c r="C47" s="46">
        <f>C45/C46</f>
        <v>0.22245322245322247</v>
      </c>
      <c r="E47" t="s">
        <v>181</v>
      </c>
      <c r="F47" s="20">
        <f>SUM(F43:F46)</f>
        <v>2.4093999999999998</v>
      </c>
      <c r="G47" s="20">
        <f t="shared" ref="G47" si="3">SUM(G43:G46)</f>
        <v>2.4900000000000002</v>
      </c>
      <c r="H47" s="20">
        <f t="shared" ref="H47" si="4">SUM(H43:H46)</f>
        <v>2.2141000000000002</v>
      </c>
      <c r="I47" s="20">
        <f t="shared" ref="I47" si="5">SUM(I43:I46)</f>
        <v>2.8045999999999998</v>
      </c>
      <c r="J47" s="20">
        <f t="shared" ref="J47" si="6">SUM(J43:J46)</f>
        <v>2.8343999999999996</v>
      </c>
    </row>
    <row r="50" spans="2:10" x14ac:dyDescent="0.2">
      <c r="B50" t="s">
        <v>177</v>
      </c>
      <c r="C50">
        <v>0.75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2:10" x14ac:dyDescent="0.2">
      <c r="F51" s="20">
        <v>0.13100000000000001</v>
      </c>
      <c r="G51" s="20">
        <v>0.1331</v>
      </c>
      <c r="H51" s="20">
        <v>0.1341</v>
      </c>
      <c r="I51" s="20">
        <v>0.13500000000000001</v>
      </c>
      <c r="J51" s="20">
        <v>0.1401</v>
      </c>
    </row>
    <row r="52" spans="2:10" x14ac:dyDescent="0.2">
      <c r="F52" s="20">
        <v>0.25059999999999999</v>
      </c>
      <c r="G52" s="20">
        <v>0.26669999999999999</v>
      </c>
      <c r="H52" s="20">
        <v>0.25459999999999999</v>
      </c>
      <c r="I52" s="20">
        <v>0.317</v>
      </c>
      <c r="J52" s="20">
        <v>0.27800000000000002</v>
      </c>
    </row>
    <row r="53" spans="2:10" x14ac:dyDescent="0.2">
      <c r="B53" t="s">
        <v>178</v>
      </c>
      <c r="C53">
        <v>7232</v>
      </c>
      <c r="F53" s="20">
        <v>0.20200000000000001</v>
      </c>
      <c r="G53" s="20">
        <v>0.20760000000000001</v>
      </c>
      <c r="H53" s="20">
        <v>0.21690000000000001</v>
      </c>
      <c r="I53" s="20">
        <v>0.22600000000000001</v>
      </c>
      <c r="J53" s="20">
        <v>0.23369999999999999</v>
      </c>
    </row>
    <row r="54" spans="2:10" x14ac:dyDescent="0.2">
      <c r="B54" t="s">
        <v>179</v>
      </c>
      <c r="C54">
        <v>30656</v>
      </c>
      <c r="F54" s="20">
        <v>1.3340000000000001</v>
      </c>
      <c r="G54" s="20">
        <v>1.403</v>
      </c>
      <c r="H54" s="20">
        <v>1.482</v>
      </c>
      <c r="I54" s="20">
        <v>1.53</v>
      </c>
      <c r="J54" s="20">
        <v>1.629</v>
      </c>
    </row>
    <row r="55" spans="2:10" x14ac:dyDescent="0.2">
      <c r="B55" t="s">
        <v>180</v>
      </c>
      <c r="C55" s="46">
        <f>C53/C54</f>
        <v>0.23590814196242171</v>
      </c>
      <c r="E55" t="s">
        <v>181</v>
      </c>
      <c r="F55" s="20">
        <f>SUM(F51:F54)</f>
        <v>1.9176000000000002</v>
      </c>
      <c r="G55" s="20">
        <f t="shared" ref="G55" si="7">SUM(G51:G54)</f>
        <v>2.0103999999999997</v>
      </c>
      <c r="H55" s="20">
        <f t="shared" ref="H55" si="8">SUM(H51:H54)</f>
        <v>2.0876000000000001</v>
      </c>
      <c r="I55" s="20">
        <f t="shared" ref="I55" si="9">SUM(I51:I54)</f>
        <v>2.2080000000000002</v>
      </c>
      <c r="J55" s="20">
        <f t="shared" ref="J55" si="10">SUM(J51:J54)</f>
        <v>2.2808000000000002</v>
      </c>
    </row>
    <row r="58" spans="2:10" x14ac:dyDescent="0.2">
      <c r="B58" t="s">
        <v>177</v>
      </c>
      <c r="C58">
        <v>0.67500000000000004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2:10" x14ac:dyDescent="0.2">
      <c r="F59" s="20"/>
      <c r="G59" s="20"/>
      <c r="H59" s="20"/>
      <c r="I59" s="20"/>
      <c r="J59" s="20"/>
    </row>
    <row r="60" spans="2:10" x14ac:dyDescent="0.2">
      <c r="F60" s="20"/>
      <c r="G60" s="20"/>
      <c r="H60" s="20"/>
      <c r="I60" s="20"/>
      <c r="J60" s="20"/>
    </row>
    <row r="61" spans="2:10" x14ac:dyDescent="0.2">
      <c r="B61" t="s">
        <v>178</v>
      </c>
      <c r="F61" s="20"/>
      <c r="G61" s="20"/>
      <c r="H61" s="20"/>
      <c r="I61" s="20"/>
      <c r="J61" s="20"/>
    </row>
    <row r="62" spans="2:10" x14ac:dyDescent="0.2">
      <c r="B62" t="s">
        <v>179</v>
      </c>
      <c r="F62" s="20"/>
      <c r="G62" s="20"/>
      <c r="H62" s="20"/>
      <c r="I62" s="20"/>
      <c r="J62" s="20"/>
    </row>
    <row r="63" spans="2:10" x14ac:dyDescent="0.2">
      <c r="B63" t="s">
        <v>180</v>
      </c>
      <c r="C63" s="46" t="e">
        <f>C61/C62</f>
        <v>#DIV/0!</v>
      </c>
      <c r="E63" t="s">
        <v>181</v>
      </c>
      <c r="F63" s="20">
        <f>SUM(F59:F62)</f>
        <v>0</v>
      </c>
      <c r="G63" s="20">
        <f t="shared" ref="G63" si="11">SUM(G59:G62)</f>
        <v>0</v>
      </c>
      <c r="H63" s="20">
        <f t="shared" ref="H63" si="12">SUM(H59:H62)</f>
        <v>0</v>
      </c>
      <c r="I63" s="20">
        <f t="shared" ref="I63" si="13">SUM(I59:I62)</f>
        <v>0</v>
      </c>
      <c r="J63" s="20">
        <f t="shared" ref="J63" si="14">SUM(J59:J62)</f>
        <v>0</v>
      </c>
    </row>
    <row r="65" spans="2:10" x14ac:dyDescent="0.2">
      <c r="B65" t="s">
        <v>177</v>
      </c>
      <c r="C65">
        <v>0.5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2:10" x14ac:dyDescent="0.2">
      <c r="F66" s="20">
        <v>0.15959999999999999</v>
      </c>
      <c r="G66" s="20">
        <v>0.2417</v>
      </c>
      <c r="H66" s="20">
        <v>0.1636</v>
      </c>
      <c r="I66" s="20">
        <v>0.1724</v>
      </c>
      <c r="J66" s="20">
        <v>0.17</v>
      </c>
    </row>
    <row r="67" spans="2:10" x14ac:dyDescent="0.2">
      <c r="F67" s="20">
        <v>0.27239999999999998</v>
      </c>
      <c r="G67" s="20">
        <v>0.35770000000000002</v>
      </c>
      <c r="H67" s="20">
        <v>0.27600000000000002</v>
      </c>
      <c r="I67" s="20">
        <v>0.28110000000000002</v>
      </c>
      <c r="J67" s="20">
        <v>0.28399999999999997</v>
      </c>
    </row>
    <row r="68" spans="2:10" x14ac:dyDescent="0.2">
      <c r="B68" t="s">
        <v>178</v>
      </c>
      <c r="C68">
        <v>9920</v>
      </c>
      <c r="F68" s="20">
        <v>0.25530000000000003</v>
      </c>
      <c r="G68" s="20">
        <v>0.26450000000000001</v>
      </c>
      <c r="H68" s="20">
        <v>0.26440000000000002</v>
      </c>
      <c r="I68" s="20">
        <v>0.27110000000000001</v>
      </c>
      <c r="J68" s="20">
        <v>0.28899999999999998</v>
      </c>
    </row>
    <row r="69" spans="2:10" x14ac:dyDescent="0.2">
      <c r="B69" t="s">
        <v>179</v>
      </c>
      <c r="C69">
        <v>32064</v>
      </c>
      <c r="F69" s="20">
        <v>1.3460000000000001</v>
      </c>
      <c r="G69" s="20">
        <v>1.3839999999999999</v>
      </c>
      <c r="H69" s="20">
        <v>1.385</v>
      </c>
      <c r="I69" s="20">
        <v>1.4490000000000001</v>
      </c>
      <c r="J69" s="20">
        <v>1.591</v>
      </c>
    </row>
    <row r="70" spans="2:10" x14ac:dyDescent="0.2">
      <c r="B70" t="s">
        <v>180</v>
      </c>
      <c r="C70" s="46">
        <f>C68/C69</f>
        <v>0.30938123752495011</v>
      </c>
      <c r="E70" t="s">
        <v>181</v>
      </c>
      <c r="F70" s="20">
        <f>SUM(F66:F69)</f>
        <v>2.0333000000000001</v>
      </c>
      <c r="G70" s="20">
        <f t="shared" ref="G70" si="15">SUM(G66:G69)</f>
        <v>2.2479</v>
      </c>
      <c r="H70" s="20">
        <f t="shared" ref="H70" si="16">SUM(H66:H69)</f>
        <v>2.089</v>
      </c>
      <c r="I70" s="20">
        <f t="shared" ref="I70" si="17">SUM(I66:I69)</f>
        <v>2.1736</v>
      </c>
      <c r="J70" s="20">
        <f t="shared" ref="J70" si="18">SUM(J66:J69)</f>
        <v>2.3339999999999996</v>
      </c>
    </row>
    <row r="73" spans="2:10" x14ac:dyDescent="0.2">
      <c r="B73" t="s">
        <v>177</v>
      </c>
      <c r="C73">
        <v>0.25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2:10" x14ac:dyDescent="0.2">
      <c r="F74" s="20">
        <v>0.24249999999999999</v>
      </c>
      <c r="G74" s="20">
        <v>0.2243</v>
      </c>
      <c r="H74" s="20">
        <v>0.2387</v>
      </c>
      <c r="I74" s="20">
        <v>0.2198</v>
      </c>
      <c r="J74" s="20">
        <v>0.24909999999999999</v>
      </c>
    </row>
    <row r="75" spans="2:10" x14ac:dyDescent="0.2">
      <c r="F75" s="20">
        <v>0.51690000000000003</v>
      </c>
      <c r="G75" s="20">
        <v>0.30940000000000001</v>
      </c>
      <c r="H75" s="20">
        <v>0.3387</v>
      </c>
      <c r="I75" s="20">
        <v>0.30620000000000003</v>
      </c>
      <c r="J75" s="20">
        <v>0.33779999999999999</v>
      </c>
    </row>
    <row r="76" spans="2:10" x14ac:dyDescent="0.2">
      <c r="B76" t="s">
        <v>178</v>
      </c>
      <c r="C76">
        <v>13120</v>
      </c>
      <c r="F76" s="20">
        <v>0.5867</v>
      </c>
      <c r="G76" s="20">
        <v>0.40210000000000001</v>
      </c>
      <c r="H76" s="20">
        <v>0.50970000000000004</v>
      </c>
      <c r="I76" s="20">
        <v>0.501</v>
      </c>
      <c r="J76" s="20">
        <v>0.4425</v>
      </c>
    </row>
    <row r="77" spans="2:10" x14ac:dyDescent="0.2">
      <c r="B77" t="s">
        <v>179</v>
      </c>
      <c r="C77">
        <v>26944</v>
      </c>
      <c r="F77" s="20">
        <v>1.427</v>
      </c>
      <c r="G77" s="20">
        <v>1.4930000000000001</v>
      </c>
      <c r="H77" s="20">
        <v>1.51</v>
      </c>
      <c r="I77" s="20">
        <v>2.0089999999999999</v>
      </c>
      <c r="J77" s="20">
        <v>1.5249999999999999</v>
      </c>
    </row>
    <row r="78" spans="2:10" x14ac:dyDescent="0.2">
      <c r="B78" t="s">
        <v>180</v>
      </c>
      <c r="C78" s="46">
        <f>C76/C77</f>
        <v>0.48693586698337293</v>
      </c>
      <c r="E78" t="s">
        <v>181</v>
      </c>
      <c r="F78" s="20">
        <f>SUM(F74:F77)</f>
        <v>2.7731000000000003</v>
      </c>
      <c r="G78" s="20">
        <f t="shared" ref="G78" si="19">SUM(G74:G77)</f>
        <v>2.4288000000000003</v>
      </c>
      <c r="H78" s="20">
        <f t="shared" ref="H78" si="20">SUM(H74:H77)</f>
        <v>2.5971000000000002</v>
      </c>
      <c r="I78" s="20">
        <f t="shared" ref="I78" si="21">SUM(I74:I77)</f>
        <v>3.036</v>
      </c>
      <c r="J78" s="20">
        <f t="shared" ref="J78" si="22">SUM(J74:J77)</f>
        <v>2.5543999999999998</v>
      </c>
    </row>
    <row r="82" spans="2:10" x14ac:dyDescent="0.2">
      <c r="B82" t="s">
        <v>177</v>
      </c>
      <c r="C82">
        <v>0.1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2:10" x14ac:dyDescent="0.2">
      <c r="F83" s="20">
        <v>0.4148</v>
      </c>
      <c r="G83" s="20">
        <v>0.3765</v>
      </c>
      <c r="H83" s="20">
        <v>0.41010000000000002</v>
      </c>
      <c r="I83" s="20">
        <v>0.41930000000000001</v>
      </c>
      <c r="J83" s="20">
        <v>0.42330000000000001</v>
      </c>
    </row>
    <row r="84" spans="2:10" x14ac:dyDescent="0.2">
      <c r="F84" s="20">
        <v>0.40820000000000001</v>
      </c>
      <c r="G84" s="20">
        <v>0.3962</v>
      </c>
      <c r="H84" s="20">
        <v>0.40050000000000002</v>
      </c>
      <c r="I84" s="20">
        <v>0.40899999999999997</v>
      </c>
      <c r="J84" s="20">
        <v>0.42599999999999999</v>
      </c>
    </row>
    <row r="85" spans="2:10" x14ac:dyDescent="0.2">
      <c r="B85" t="s">
        <v>178</v>
      </c>
      <c r="C85">
        <v>21952</v>
      </c>
      <c r="F85" s="20">
        <v>0.78580000000000005</v>
      </c>
      <c r="G85" s="20">
        <v>0.77559999999999996</v>
      </c>
      <c r="H85" s="20">
        <v>0.77749999999999997</v>
      </c>
      <c r="I85" s="20">
        <v>0.76980000000000004</v>
      </c>
      <c r="J85" s="20">
        <v>0.81679999999999997</v>
      </c>
    </row>
    <row r="86" spans="2:10" x14ac:dyDescent="0.2">
      <c r="B86" t="s">
        <v>179</v>
      </c>
      <c r="C86">
        <v>17856</v>
      </c>
      <c r="F86" s="20">
        <v>1.2330000000000001</v>
      </c>
      <c r="G86" s="20">
        <v>1.1859999999999999</v>
      </c>
      <c r="H86" s="20">
        <v>1.2190000000000001</v>
      </c>
      <c r="I86" s="20">
        <v>1.859</v>
      </c>
      <c r="J86" s="20">
        <v>1.218</v>
      </c>
    </row>
    <row r="87" spans="2:10" x14ac:dyDescent="0.2">
      <c r="B87" t="s">
        <v>180</v>
      </c>
      <c r="C87" s="46">
        <f>C85/C86</f>
        <v>1.2293906810035842</v>
      </c>
      <c r="E87" t="s">
        <v>181</v>
      </c>
      <c r="F87" s="20">
        <f>SUM(F83:F86)</f>
        <v>2.8418000000000001</v>
      </c>
      <c r="G87" s="20">
        <f t="shared" ref="G87" si="23">SUM(G83:G86)</f>
        <v>2.7342999999999997</v>
      </c>
      <c r="H87" s="20">
        <f t="shared" ref="H87" si="24">SUM(H83:H86)</f>
        <v>2.8071000000000002</v>
      </c>
      <c r="I87" s="20">
        <f t="shared" ref="I87" si="25">SUM(I83:I86)</f>
        <v>3.4571000000000001</v>
      </c>
      <c r="J87" s="20">
        <f t="shared" ref="J87" si="26">SUM(J83:J86)</f>
        <v>2.8841000000000001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30DF-D5DC-0A4A-9B65-326D1235E053}">
  <dimension ref="C4:V68"/>
  <sheetViews>
    <sheetView tabSelected="1" topLeftCell="A16" zoomScale="120" zoomScaleNormal="120" workbookViewId="0">
      <selection activeCell="K27" sqref="K27:K41"/>
    </sheetView>
  </sheetViews>
  <sheetFormatPr baseColWidth="10" defaultRowHeight="16" x14ac:dyDescent="0.2"/>
  <cols>
    <col min="3" max="3" width="15.33203125" bestFit="1" customWidth="1"/>
  </cols>
  <sheetData>
    <row r="4" spans="3:21" x14ac:dyDescent="0.2">
      <c r="H4" s="26" t="s">
        <v>206</v>
      </c>
      <c r="M4" s="26" t="s">
        <v>207</v>
      </c>
      <c r="Q4" t="s">
        <v>208</v>
      </c>
    </row>
    <row r="5" spans="3:21" x14ac:dyDescent="0.2">
      <c r="C5" t="s">
        <v>200</v>
      </c>
      <c r="D5" s="19">
        <v>4.3</v>
      </c>
      <c r="E5" s="19">
        <v>4.3</v>
      </c>
      <c r="F5" s="19">
        <v>3.2</v>
      </c>
      <c r="H5" t="s">
        <v>131</v>
      </c>
      <c r="I5" s="19">
        <v>-1.0234909999999999</v>
      </c>
      <c r="J5" s="19">
        <v>4.252084</v>
      </c>
      <c r="K5" s="19">
        <v>-11.261998999999999</v>
      </c>
      <c r="L5" s="19"/>
      <c r="M5" s="19">
        <v>-4.4010119999999997</v>
      </c>
      <c r="N5" s="19">
        <v>13.633868</v>
      </c>
      <c r="O5" s="19">
        <v>-32.93562</v>
      </c>
      <c r="Q5" t="s">
        <v>131</v>
      </c>
      <c r="R5" t="s">
        <v>133</v>
      </c>
      <c r="S5" s="7">
        <v>0.05</v>
      </c>
      <c r="T5" s="7">
        <v>0</v>
      </c>
      <c r="U5" s="7">
        <v>0</v>
      </c>
    </row>
    <row r="6" spans="3:21" x14ac:dyDescent="0.2">
      <c r="C6" t="s">
        <v>201</v>
      </c>
      <c r="D6" s="19">
        <v>91</v>
      </c>
      <c r="E6" s="19">
        <v>54</v>
      </c>
      <c r="F6" s="19">
        <v>60</v>
      </c>
      <c r="H6" t="s">
        <v>131</v>
      </c>
      <c r="I6" s="19">
        <v>9.800065</v>
      </c>
      <c r="J6" s="19">
        <v>4.9997689999999997</v>
      </c>
      <c r="K6" s="19">
        <v>-5.2988299999999997</v>
      </c>
      <c r="L6" s="19"/>
      <c r="M6" s="19">
        <v>42.140281999999999</v>
      </c>
      <c r="N6" s="19">
        <v>39.688825999999999</v>
      </c>
      <c r="O6" s="19">
        <v>0.39214399999999999</v>
      </c>
      <c r="Q6" t="s">
        <v>131</v>
      </c>
      <c r="R6" t="s">
        <v>142</v>
      </c>
      <c r="S6" s="7">
        <v>0.05</v>
      </c>
      <c r="T6" s="7">
        <v>0</v>
      </c>
      <c r="U6" s="7">
        <v>-0.15</v>
      </c>
    </row>
    <row r="7" spans="3:21" x14ac:dyDescent="0.2">
      <c r="D7" s="19"/>
      <c r="E7" s="19"/>
      <c r="F7" s="19"/>
      <c r="H7" t="s">
        <v>131</v>
      </c>
      <c r="I7" s="19">
        <v>-8.7362950000000001</v>
      </c>
      <c r="J7" s="19">
        <v>-1.9084589999999999</v>
      </c>
      <c r="K7" s="19">
        <v>-0.40294999999999997</v>
      </c>
      <c r="L7" s="19"/>
      <c r="M7" s="19">
        <v>-37.566068999999999</v>
      </c>
      <c r="N7" s="19">
        <v>-25.889963000000002</v>
      </c>
      <c r="O7" s="19">
        <v>-15.171176000000001</v>
      </c>
      <c r="Q7" t="s">
        <v>131</v>
      </c>
      <c r="R7" t="s">
        <v>133</v>
      </c>
      <c r="S7" s="7">
        <v>0.49</v>
      </c>
      <c r="T7" s="7">
        <v>0.52</v>
      </c>
      <c r="U7" s="7">
        <v>2.5000000000000001E-2</v>
      </c>
    </row>
    <row r="8" spans="3:21" x14ac:dyDescent="0.2">
      <c r="C8" t="s">
        <v>185</v>
      </c>
      <c r="D8" s="19"/>
      <c r="E8" s="19"/>
      <c r="F8" s="19"/>
      <c r="H8" t="s">
        <v>210</v>
      </c>
      <c r="I8" s="19">
        <v>41.471775000000001</v>
      </c>
      <c r="J8" s="19">
        <v>-23.825254999999999</v>
      </c>
      <c r="K8" s="19">
        <v>234.990309</v>
      </c>
      <c r="L8" s="19"/>
      <c r="M8" s="19">
        <v>178.328633</v>
      </c>
      <c r="N8" s="19">
        <v>0.44123000000000001</v>
      </c>
      <c r="O8" s="19">
        <v>650.40279099999998</v>
      </c>
      <c r="Q8" t="s">
        <v>131</v>
      </c>
      <c r="R8" t="s">
        <v>142</v>
      </c>
      <c r="S8" s="7">
        <v>0.5</v>
      </c>
      <c r="T8" s="7">
        <v>0.5</v>
      </c>
      <c r="U8" s="7">
        <v>2.5000000000000001E-2</v>
      </c>
    </row>
    <row r="9" spans="3:21" x14ac:dyDescent="0.2">
      <c r="D9" s="19" t="s">
        <v>112</v>
      </c>
      <c r="E9" s="19" t="s">
        <v>113</v>
      </c>
      <c r="F9" s="19" t="s">
        <v>114</v>
      </c>
      <c r="H9" t="s">
        <v>132</v>
      </c>
      <c r="I9" s="19">
        <v>-8.3417000000000005E-2</v>
      </c>
      <c r="J9" s="19">
        <v>3.2641990000000001</v>
      </c>
      <c r="K9" s="19">
        <v>-2.0026410000000001</v>
      </c>
      <c r="L9" s="19"/>
      <c r="M9" s="19">
        <v>-0.35869200000000001</v>
      </c>
      <c r="N9" s="19">
        <v>11.976236</v>
      </c>
      <c r="O9" s="19">
        <v>-8.5566589999999998</v>
      </c>
      <c r="Q9" t="s">
        <v>131</v>
      </c>
      <c r="R9" t="s">
        <v>133</v>
      </c>
      <c r="S9" s="7">
        <v>0.5</v>
      </c>
      <c r="T9" s="7">
        <v>0</v>
      </c>
      <c r="U9" s="7">
        <v>0.5</v>
      </c>
    </row>
    <row r="10" spans="3:21" x14ac:dyDescent="0.2">
      <c r="C10" t="s">
        <v>36</v>
      </c>
      <c r="D10" s="19">
        <v>4.3</v>
      </c>
      <c r="E10" s="19">
        <v>2.15</v>
      </c>
      <c r="F10" s="19">
        <v>1.8809130000000001</v>
      </c>
      <c r="H10" t="s">
        <v>132</v>
      </c>
      <c r="I10" s="19">
        <v>-4.5879310000000002</v>
      </c>
      <c r="J10" s="19">
        <v>-5.7087079999999997</v>
      </c>
      <c r="K10" s="19">
        <v>-4.0926030000000004</v>
      </c>
      <c r="L10" s="19"/>
      <c r="M10" s="19">
        <v>-19.728103000000001</v>
      </c>
      <c r="N10" s="19">
        <v>-31.122761000000001</v>
      </c>
      <c r="O10" s="19">
        <v>-11.553561999999999</v>
      </c>
      <c r="Q10" t="s">
        <v>131</v>
      </c>
      <c r="R10" t="s">
        <v>142</v>
      </c>
      <c r="S10" s="7">
        <v>0.5</v>
      </c>
      <c r="T10" s="7">
        <v>0</v>
      </c>
      <c r="U10" s="7">
        <v>0.5</v>
      </c>
    </row>
    <row r="11" spans="3:21" x14ac:dyDescent="0.2">
      <c r="C11" t="s">
        <v>37</v>
      </c>
      <c r="D11" s="19">
        <v>0</v>
      </c>
      <c r="E11" s="19">
        <v>3.7239089999999999</v>
      </c>
      <c r="F11" s="19">
        <v>-1.150433</v>
      </c>
      <c r="H11" t="s">
        <v>132</v>
      </c>
      <c r="I11" s="19">
        <v>-13.287725</v>
      </c>
      <c r="J11" s="19">
        <v>-39.886091999999998</v>
      </c>
      <c r="K11" s="19">
        <v>135.25022000000001</v>
      </c>
      <c r="L11" s="19"/>
      <c r="M11" s="19">
        <v>-57.137216000000002</v>
      </c>
      <c r="N11" s="19">
        <v>-177.10079400000001</v>
      </c>
      <c r="O11" s="19">
        <v>334.565021</v>
      </c>
      <c r="Q11" t="s">
        <v>210</v>
      </c>
      <c r="R11" t="s">
        <v>133</v>
      </c>
      <c r="S11" s="7">
        <v>0</v>
      </c>
      <c r="T11" s="7">
        <v>0.52</v>
      </c>
      <c r="U11" s="7">
        <v>0.5</v>
      </c>
    </row>
    <row r="12" spans="3:21" x14ac:dyDescent="0.2">
      <c r="C12" t="s">
        <v>38</v>
      </c>
      <c r="D12" s="19">
        <v>0</v>
      </c>
      <c r="E12" s="19">
        <v>0</v>
      </c>
      <c r="F12" s="19">
        <v>2.3191959999999998</v>
      </c>
      <c r="H12" t="s">
        <v>132</v>
      </c>
      <c r="I12" s="19">
        <v>2.1743739999999998</v>
      </c>
      <c r="J12" s="19">
        <v>-0.480657</v>
      </c>
      <c r="K12" s="19">
        <v>-3.2465419999999998</v>
      </c>
      <c r="L12" s="19"/>
      <c r="M12" s="19">
        <v>9.3498070000000002</v>
      </c>
      <c r="N12" s="19">
        <v>2.884979</v>
      </c>
      <c r="O12" s="19">
        <v>-2.8865980000000002</v>
      </c>
      <c r="Q12" t="s">
        <v>132</v>
      </c>
      <c r="R12" t="s">
        <v>133</v>
      </c>
      <c r="S12" s="7">
        <v>0.5</v>
      </c>
      <c r="T12" s="7">
        <v>0.5</v>
      </c>
      <c r="U12" s="7">
        <v>0.5</v>
      </c>
    </row>
    <row r="13" spans="3:21" x14ac:dyDescent="0.2">
      <c r="D13" s="19"/>
      <c r="E13" s="19"/>
      <c r="F13" s="19"/>
      <c r="H13" t="s">
        <v>131</v>
      </c>
      <c r="I13" s="19">
        <v>1.984483</v>
      </c>
      <c r="J13" s="19">
        <v>0.30060500000000001</v>
      </c>
      <c r="K13" s="19">
        <v>0.46485399999999999</v>
      </c>
      <c r="L13" s="19"/>
      <c r="M13" s="19">
        <v>8.5332760000000007</v>
      </c>
      <c r="N13" s="19">
        <v>5.3860619999999999</v>
      </c>
      <c r="O13" s="19">
        <v>4.4649010000000002</v>
      </c>
      <c r="Q13" t="s">
        <v>132</v>
      </c>
      <c r="R13" t="s">
        <v>142</v>
      </c>
      <c r="S13" s="7">
        <v>0.5</v>
      </c>
      <c r="T13" s="7">
        <v>0.5</v>
      </c>
      <c r="U13" s="7">
        <v>0.5</v>
      </c>
    </row>
    <row r="14" spans="3:21" x14ac:dyDescent="0.2">
      <c r="C14" s="26" t="s">
        <v>202</v>
      </c>
      <c r="D14" s="19" t="s">
        <v>112</v>
      </c>
      <c r="E14" s="19" t="s">
        <v>113</v>
      </c>
      <c r="F14" s="19" t="s">
        <v>114</v>
      </c>
      <c r="H14" t="s">
        <v>131</v>
      </c>
      <c r="I14" s="19">
        <v>1.0947519999999999</v>
      </c>
      <c r="J14" s="19">
        <v>0.51624199999999998</v>
      </c>
      <c r="K14" s="19">
        <v>-0.52163400000000004</v>
      </c>
      <c r="L14" s="19"/>
      <c r="M14" s="19">
        <v>4.7074319999999998</v>
      </c>
      <c r="N14" s="19">
        <v>4.2761529999999999</v>
      </c>
      <c r="O14" s="19">
        <v>0.25545899999999999</v>
      </c>
      <c r="Q14" t="s">
        <v>132</v>
      </c>
      <c r="R14" t="s">
        <v>133</v>
      </c>
      <c r="S14" s="7">
        <v>0.5</v>
      </c>
      <c r="T14" s="7">
        <v>0</v>
      </c>
      <c r="U14" s="7">
        <v>-0.04</v>
      </c>
    </row>
    <row r="15" spans="3:21" x14ac:dyDescent="0.2">
      <c r="C15" t="s">
        <v>36</v>
      </c>
      <c r="D15" s="19">
        <v>-9.3295689999999993</v>
      </c>
      <c r="E15" s="19">
        <v>7.270251</v>
      </c>
      <c r="F15" s="19">
        <v>41.514415999999997</v>
      </c>
      <c r="H15" t="s">
        <v>131</v>
      </c>
      <c r="I15" s="19">
        <v>-0.97069899999999998</v>
      </c>
      <c r="J15" s="19">
        <v>-0.21205099999999999</v>
      </c>
      <c r="K15" s="19">
        <v>-4.4771999999999999E-2</v>
      </c>
      <c r="L15" s="19"/>
      <c r="M15" s="19">
        <v>-4.1740079999999997</v>
      </c>
      <c r="N15" s="19">
        <v>-2.8766630000000002</v>
      </c>
      <c r="O15" s="19">
        <v>-1.685686</v>
      </c>
      <c r="Q15" t="s">
        <v>132</v>
      </c>
      <c r="R15" t="s">
        <v>142</v>
      </c>
      <c r="S15" s="7">
        <v>0.5</v>
      </c>
      <c r="T15" s="7">
        <v>0</v>
      </c>
      <c r="U15" s="7">
        <v>-0.03</v>
      </c>
    </row>
    <row r="16" spans="3:21" x14ac:dyDescent="0.2">
      <c r="C16" t="s">
        <v>37</v>
      </c>
      <c r="D16" s="19">
        <v>-10.269332</v>
      </c>
      <c r="E16" s="19">
        <v>10.340363</v>
      </c>
      <c r="F16" s="19">
        <v>0.65954699999999999</v>
      </c>
      <c r="H16" t="s">
        <v>132</v>
      </c>
      <c r="I16" s="19">
        <v>0.25024999999999997</v>
      </c>
      <c r="J16" s="19">
        <v>-9.7925979999999999</v>
      </c>
      <c r="K16" s="19">
        <v>6.0079229999999999</v>
      </c>
      <c r="L16" s="19"/>
      <c r="M16" s="19">
        <v>1.076076</v>
      </c>
      <c r="N16" s="19">
        <v>-35.928708</v>
      </c>
      <c r="O16" s="19">
        <v>25.669978</v>
      </c>
      <c r="Q16" t="s">
        <v>132</v>
      </c>
      <c r="R16" t="s">
        <v>133</v>
      </c>
      <c r="S16" s="7">
        <v>0.1</v>
      </c>
      <c r="T16" s="7">
        <v>0.5</v>
      </c>
      <c r="U16" s="7">
        <v>0.32</v>
      </c>
    </row>
    <row r="17" spans="3:22" x14ac:dyDescent="0.2">
      <c r="C17" t="s">
        <v>38</v>
      </c>
      <c r="D17" s="19">
        <v>-25.088291999999999</v>
      </c>
      <c r="E17" s="19">
        <v>25.084900999999999</v>
      </c>
      <c r="F17" s="19">
        <v>79.869304</v>
      </c>
      <c r="H17" t="s">
        <v>132</v>
      </c>
      <c r="I17" s="19">
        <v>11.443484</v>
      </c>
      <c r="J17" s="19">
        <v>17.812508999999999</v>
      </c>
      <c r="K17" s="19">
        <v>10.455862</v>
      </c>
      <c r="L17" s="19"/>
      <c r="M17" s="19">
        <v>49.206980999999999</v>
      </c>
      <c r="N17" s="19">
        <v>90.935658000000004</v>
      </c>
      <c r="O17" s="19">
        <v>25.281296000000001</v>
      </c>
      <c r="Q17" t="s">
        <v>132</v>
      </c>
      <c r="R17" t="s">
        <v>142</v>
      </c>
      <c r="S17" s="7">
        <v>0.1</v>
      </c>
      <c r="T17" s="7">
        <v>0.48</v>
      </c>
      <c r="U17" s="7">
        <v>0.3</v>
      </c>
    </row>
    <row r="18" spans="3:22" x14ac:dyDescent="0.2">
      <c r="H18" t="s">
        <v>132</v>
      </c>
      <c r="I18" s="19">
        <v>-33.006504</v>
      </c>
      <c r="J18" s="19">
        <v>49.226441000000001</v>
      </c>
      <c r="K18" s="19">
        <v>-370.03682500000002</v>
      </c>
      <c r="L18" s="19"/>
      <c r="M18" s="19">
        <v>-141.927966</v>
      </c>
      <c r="N18" s="19">
        <v>112.350815</v>
      </c>
      <c r="O18" s="19">
        <v>-976.90208299999995</v>
      </c>
      <c r="Q18" t="s">
        <v>132</v>
      </c>
      <c r="R18" t="s">
        <v>133</v>
      </c>
      <c r="S18" s="7">
        <v>0</v>
      </c>
      <c r="T18" s="7">
        <v>0</v>
      </c>
      <c r="U18" s="7">
        <v>0.5</v>
      </c>
    </row>
    <row r="19" spans="3:22" x14ac:dyDescent="0.2">
      <c r="C19" s="26" t="s">
        <v>203</v>
      </c>
      <c r="D19">
        <v>-276.579288928371</v>
      </c>
      <c r="H19" t="s">
        <v>132</v>
      </c>
      <c r="I19" s="19">
        <v>-6.5231209999999997</v>
      </c>
      <c r="J19" s="19">
        <v>1.441972</v>
      </c>
      <c r="K19" s="19">
        <v>9.7396270000000005</v>
      </c>
      <c r="L19" s="19"/>
      <c r="M19" s="19">
        <v>-28.049420000000001</v>
      </c>
      <c r="N19" s="19">
        <v>-8.6549359999999993</v>
      </c>
      <c r="O19" s="19">
        <v>8.6597930000000005</v>
      </c>
      <c r="Q19" t="s">
        <v>132</v>
      </c>
      <c r="R19" t="s">
        <v>142</v>
      </c>
      <c r="S19" s="7">
        <v>0</v>
      </c>
      <c r="T19" s="7">
        <v>0</v>
      </c>
      <c r="U19" s="7">
        <v>0.5</v>
      </c>
    </row>
    <row r="20" spans="3:22" x14ac:dyDescent="0.2">
      <c r="T20" s="7"/>
      <c r="U20" s="7"/>
      <c r="V20" s="7"/>
    </row>
    <row r="21" spans="3:22" x14ac:dyDescent="0.2">
      <c r="C21" s="26" t="s">
        <v>204</v>
      </c>
      <c r="T21" s="7"/>
      <c r="U21" s="7"/>
      <c r="V21" s="7"/>
    </row>
    <row r="22" spans="3:22" x14ac:dyDescent="0.2">
      <c r="D22">
        <v>53.598886999999998</v>
      </c>
      <c r="E22">
        <v>-20.685796</v>
      </c>
      <c r="F22">
        <v>96.280077000000006</v>
      </c>
    </row>
    <row r="23" spans="3:22" x14ac:dyDescent="0.2">
      <c r="D23">
        <v>-20.685796</v>
      </c>
      <c r="E23">
        <v>37.747810999999999</v>
      </c>
      <c r="F23">
        <v>1.5296190000000001</v>
      </c>
    </row>
    <row r="24" spans="3:22" x14ac:dyDescent="0.2">
      <c r="D24">
        <v>96.280077000000006</v>
      </c>
      <c r="E24">
        <v>1.5296190000000001</v>
      </c>
      <c r="F24">
        <v>185.23258999999999</v>
      </c>
    </row>
    <row r="25" spans="3:22" x14ac:dyDescent="0.2"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</row>
    <row r="26" spans="3:22" x14ac:dyDescent="0.2">
      <c r="H26" t="s">
        <v>206</v>
      </c>
      <c r="M26" t="s">
        <v>207</v>
      </c>
      <c r="Q26" t="s">
        <v>208</v>
      </c>
    </row>
    <row r="27" spans="3:22" x14ac:dyDescent="0.2">
      <c r="C27" t="s">
        <v>200</v>
      </c>
      <c r="D27" s="19">
        <v>4.3</v>
      </c>
      <c r="E27" s="19">
        <v>4.3</v>
      </c>
      <c r="F27" s="19">
        <v>3.2</v>
      </c>
      <c r="H27" t="s">
        <v>131</v>
      </c>
      <c r="I27" s="19">
        <v>-1.0234909999999999</v>
      </c>
      <c r="J27" s="19">
        <v>4.252084</v>
      </c>
      <c r="K27" s="19">
        <v>-11.261998999999999</v>
      </c>
      <c r="L27" s="19"/>
      <c r="M27" s="19">
        <v>-4.4010119999999997</v>
      </c>
      <c r="N27" s="19">
        <v>13.633868</v>
      </c>
      <c r="O27" s="19">
        <v>-32.93562</v>
      </c>
      <c r="Q27" t="s">
        <v>131</v>
      </c>
      <c r="R27" t="s">
        <v>133</v>
      </c>
      <c r="S27" s="7">
        <v>0.05</v>
      </c>
      <c r="T27" s="7">
        <v>0</v>
      </c>
      <c r="U27" s="7">
        <v>0</v>
      </c>
    </row>
    <row r="28" spans="3:22" x14ac:dyDescent="0.2">
      <c r="C28" t="s">
        <v>201</v>
      </c>
      <c r="D28" s="19">
        <v>91</v>
      </c>
      <c r="E28" s="19">
        <v>54</v>
      </c>
      <c r="F28" s="19">
        <v>60</v>
      </c>
      <c r="H28" t="s">
        <v>131</v>
      </c>
      <c r="I28" s="19">
        <v>9.800065</v>
      </c>
      <c r="J28" s="19">
        <v>4.9997689999999997</v>
      </c>
      <c r="K28" s="19">
        <v>-5.2988299999999997</v>
      </c>
      <c r="L28" s="19"/>
      <c r="M28" s="19">
        <v>42.140281999999999</v>
      </c>
      <c r="N28" s="19">
        <v>39.688825999999999</v>
      </c>
      <c r="O28" s="19">
        <v>0.39214399999999999</v>
      </c>
      <c r="Q28" t="s">
        <v>131</v>
      </c>
      <c r="R28" t="s">
        <v>142</v>
      </c>
      <c r="S28" s="7">
        <v>0.05</v>
      </c>
      <c r="T28" s="7">
        <v>0</v>
      </c>
      <c r="U28" s="7">
        <v>-0.15</v>
      </c>
    </row>
    <row r="29" spans="3:22" x14ac:dyDescent="0.2">
      <c r="D29" s="19"/>
      <c r="E29" s="19"/>
      <c r="F29" s="19"/>
      <c r="H29" t="s">
        <v>131</v>
      </c>
      <c r="I29" s="19">
        <v>-8.7362950000000001</v>
      </c>
      <c r="J29" s="19">
        <v>-1.9084589999999999</v>
      </c>
      <c r="K29" s="19">
        <v>-0.40294999999999997</v>
      </c>
      <c r="L29" s="19"/>
      <c r="M29" s="19">
        <v>-37.566068999999999</v>
      </c>
      <c r="N29" s="19">
        <v>-25.889963000000002</v>
      </c>
      <c r="O29" s="19">
        <v>-15.171176000000001</v>
      </c>
      <c r="Q29" t="s">
        <v>131</v>
      </c>
      <c r="R29" t="s">
        <v>133</v>
      </c>
      <c r="S29" s="7">
        <v>0.49</v>
      </c>
      <c r="T29" s="7">
        <v>0.52</v>
      </c>
      <c r="U29" s="7">
        <v>2.5000000000000001E-2</v>
      </c>
    </row>
    <row r="30" spans="3:22" x14ac:dyDescent="0.2">
      <c r="C30" t="s">
        <v>185</v>
      </c>
      <c r="D30" s="19"/>
      <c r="E30" s="19"/>
      <c r="F30" s="19"/>
      <c r="H30" t="s">
        <v>205</v>
      </c>
      <c r="I30" s="19">
        <v>41.471775000000001</v>
      </c>
      <c r="J30" s="19">
        <v>-23.825254999999999</v>
      </c>
      <c r="K30" s="19">
        <v>234.990309</v>
      </c>
      <c r="L30" s="19"/>
      <c r="M30" s="19">
        <v>178.328633</v>
      </c>
      <c r="N30" s="19">
        <v>0.44123000000000001</v>
      </c>
      <c r="O30" s="19">
        <v>650.40279099999998</v>
      </c>
      <c r="Q30" t="s">
        <v>131</v>
      </c>
      <c r="R30" t="s">
        <v>142</v>
      </c>
      <c r="S30" s="7">
        <v>0.5</v>
      </c>
      <c r="T30" s="7">
        <v>0.5</v>
      </c>
      <c r="U30" s="7">
        <v>2.5000000000000001E-2</v>
      </c>
    </row>
    <row r="31" spans="3:22" x14ac:dyDescent="0.2">
      <c r="D31" s="19" t="s">
        <v>112</v>
      </c>
      <c r="E31" s="19" t="s">
        <v>113</v>
      </c>
      <c r="F31" s="19" t="s">
        <v>114</v>
      </c>
      <c r="H31" t="s">
        <v>132</v>
      </c>
      <c r="I31" s="19">
        <v>-8.3417000000000005E-2</v>
      </c>
      <c r="J31" s="19">
        <v>3.2641990000000001</v>
      </c>
      <c r="K31" s="19">
        <v>-2.0026410000000001</v>
      </c>
      <c r="L31" s="19"/>
      <c r="M31" s="19">
        <v>-0.35869200000000001</v>
      </c>
      <c r="N31" s="19">
        <v>11.976236</v>
      </c>
      <c r="O31" s="19">
        <v>-8.5566589999999998</v>
      </c>
      <c r="Q31" t="s">
        <v>131</v>
      </c>
      <c r="R31" t="s">
        <v>133</v>
      </c>
      <c r="S31" s="7">
        <v>0.5</v>
      </c>
      <c r="T31" s="7">
        <v>0</v>
      </c>
      <c r="U31" s="7">
        <v>0.5</v>
      </c>
    </row>
    <row r="32" spans="3:22" x14ac:dyDescent="0.2">
      <c r="C32" t="s">
        <v>36</v>
      </c>
      <c r="D32" s="19">
        <v>4.3</v>
      </c>
      <c r="E32" s="19">
        <v>2.15</v>
      </c>
      <c r="F32" s="19">
        <v>1.8809130000000001</v>
      </c>
      <c r="H32" t="s">
        <v>132</v>
      </c>
      <c r="I32" s="19">
        <v>-4.5879310000000002</v>
      </c>
      <c r="J32" s="19">
        <v>-5.7087079999999997</v>
      </c>
      <c r="K32" s="19">
        <v>-4.0926030000000004</v>
      </c>
      <c r="L32" s="19"/>
      <c r="M32" s="19">
        <v>-19.728103000000001</v>
      </c>
      <c r="N32" s="19">
        <v>-31.122761000000001</v>
      </c>
      <c r="O32" s="19">
        <v>-11.553561999999999</v>
      </c>
      <c r="Q32" t="s">
        <v>131</v>
      </c>
      <c r="R32" t="s">
        <v>142</v>
      </c>
      <c r="S32" s="7">
        <v>0.5</v>
      </c>
      <c r="T32" s="7">
        <v>0</v>
      </c>
      <c r="U32" s="7">
        <v>0.5</v>
      </c>
    </row>
    <row r="33" spans="3:21" x14ac:dyDescent="0.2">
      <c r="C33" t="s">
        <v>37</v>
      </c>
      <c r="D33" s="19">
        <v>0</v>
      </c>
      <c r="E33" s="19">
        <v>3.7239089999999999</v>
      </c>
      <c r="F33" s="19">
        <v>-1.150433</v>
      </c>
      <c r="H33" t="s">
        <v>132</v>
      </c>
      <c r="I33" s="19">
        <v>-13.287725</v>
      </c>
      <c r="J33" s="19">
        <v>-39.886091999999998</v>
      </c>
      <c r="K33" s="19">
        <v>135.25022000000001</v>
      </c>
      <c r="L33" s="19"/>
      <c r="M33" s="19">
        <v>-57.137216000000002</v>
      </c>
      <c r="N33" s="19">
        <v>-177.10079400000001</v>
      </c>
      <c r="O33" s="19">
        <v>334.565021</v>
      </c>
      <c r="Q33" t="s">
        <v>205</v>
      </c>
      <c r="R33" t="s">
        <v>209</v>
      </c>
      <c r="S33" s="7">
        <v>0</v>
      </c>
      <c r="T33" s="7">
        <v>0.52</v>
      </c>
      <c r="U33" s="7">
        <v>0.5</v>
      </c>
    </row>
    <row r="34" spans="3:21" x14ac:dyDescent="0.2">
      <c r="C34" t="s">
        <v>38</v>
      </c>
      <c r="D34" s="19">
        <v>0</v>
      </c>
      <c r="E34" s="19">
        <v>0</v>
      </c>
      <c r="F34" s="19">
        <v>2.3191959999999998</v>
      </c>
      <c r="H34" t="s">
        <v>132</v>
      </c>
      <c r="I34" s="19">
        <v>2.1743739999999998</v>
      </c>
      <c r="J34" s="19">
        <v>-0.480657</v>
      </c>
      <c r="K34" s="19">
        <v>-3.2465419999999998</v>
      </c>
      <c r="L34" s="19"/>
      <c r="M34" s="19">
        <v>9.3498070000000002</v>
      </c>
      <c r="N34" s="19">
        <v>2.884979</v>
      </c>
      <c r="O34" s="19">
        <v>-2.8865980000000002</v>
      </c>
      <c r="Q34" t="s">
        <v>132</v>
      </c>
      <c r="R34" t="s">
        <v>133</v>
      </c>
      <c r="S34" s="7">
        <v>0.5</v>
      </c>
      <c r="T34" s="7">
        <v>0.5</v>
      </c>
      <c r="U34" s="7">
        <v>0.5</v>
      </c>
    </row>
    <row r="35" spans="3:21" x14ac:dyDescent="0.2">
      <c r="D35" s="19"/>
      <c r="E35" s="19"/>
      <c r="F35" s="19"/>
      <c r="H35" t="s">
        <v>131</v>
      </c>
      <c r="I35" s="19">
        <v>1.984483</v>
      </c>
      <c r="J35" s="19">
        <v>0.30060500000000001</v>
      </c>
      <c r="K35" s="19">
        <v>0.46485399999999999</v>
      </c>
      <c r="L35" s="19"/>
      <c r="M35" s="19">
        <v>8.5332760000000007</v>
      </c>
      <c r="N35" s="19">
        <v>5.3860619999999999</v>
      </c>
      <c r="O35" s="19">
        <v>4.4649010000000002</v>
      </c>
      <c r="Q35" t="s">
        <v>132</v>
      </c>
      <c r="R35" t="s">
        <v>142</v>
      </c>
      <c r="S35" s="7">
        <v>0.5</v>
      </c>
      <c r="T35" s="7">
        <v>0.5</v>
      </c>
      <c r="U35" s="7">
        <v>0.5</v>
      </c>
    </row>
    <row r="36" spans="3:21" x14ac:dyDescent="0.2">
      <c r="C36" s="26" t="s">
        <v>202</v>
      </c>
      <c r="D36" s="19" t="s">
        <v>112</v>
      </c>
      <c r="E36" s="19" t="s">
        <v>113</v>
      </c>
      <c r="F36" s="19" t="s">
        <v>114</v>
      </c>
      <c r="H36" t="s">
        <v>131</v>
      </c>
      <c r="I36" s="19">
        <v>1.0947519999999999</v>
      </c>
      <c r="J36" s="19">
        <v>0.51624199999999998</v>
      </c>
      <c r="K36" s="19">
        <v>-0.52163400000000004</v>
      </c>
      <c r="L36" s="19"/>
      <c r="M36" s="19">
        <v>4.7074319999999998</v>
      </c>
      <c r="N36" s="19">
        <v>4.2761529999999999</v>
      </c>
      <c r="O36" s="19">
        <v>0.25545899999999999</v>
      </c>
      <c r="Q36" t="s">
        <v>132</v>
      </c>
      <c r="R36" t="s">
        <v>133</v>
      </c>
      <c r="S36" s="7">
        <v>0.5</v>
      </c>
      <c r="T36" s="7">
        <v>0</v>
      </c>
      <c r="U36" s="7">
        <v>-0.04</v>
      </c>
    </row>
    <row r="37" spans="3:21" x14ac:dyDescent="0.2">
      <c r="C37" t="s">
        <v>36</v>
      </c>
      <c r="D37" s="19">
        <v>-9.3295689999999993</v>
      </c>
      <c r="E37" s="19">
        <v>7.270251</v>
      </c>
      <c r="F37" s="19">
        <v>41.514415999999997</v>
      </c>
      <c r="H37" t="s">
        <v>131</v>
      </c>
      <c r="I37" s="19">
        <v>-0.97069899999999998</v>
      </c>
      <c r="J37" s="19">
        <v>-0.21205099999999999</v>
      </c>
      <c r="K37" s="19">
        <v>-4.4771999999999999E-2</v>
      </c>
      <c r="L37" s="19"/>
      <c r="M37" s="19">
        <v>-4.1740079999999997</v>
      </c>
      <c r="N37" s="19">
        <v>-2.8766630000000002</v>
      </c>
      <c r="O37" s="19">
        <v>-1.685686</v>
      </c>
      <c r="Q37" t="s">
        <v>132</v>
      </c>
      <c r="R37" t="s">
        <v>142</v>
      </c>
      <c r="S37" s="7">
        <v>0.5</v>
      </c>
      <c r="T37" s="7">
        <v>0</v>
      </c>
      <c r="U37" s="7">
        <v>-0.03</v>
      </c>
    </row>
    <row r="38" spans="3:21" x14ac:dyDescent="0.2">
      <c r="C38" t="s">
        <v>37</v>
      </c>
      <c r="D38" s="19">
        <v>-10.269332</v>
      </c>
      <c r="E38" s="19">
        <v>10.340363</v>
      </c>
      <c r="F38" s="19">
        <v>0.65954699999999999</v>
      </c>
      <c r="H38" t="s">
        <v>132</v>
      </c>
      <c r="I38" s="19">
        <v>0.25024999999999997</v>
      </c>
      <c r="J38" s="19">
        <v>-9.7925979999999999</v>
      </c>
      <c r="K38" s="19">
        <v>6.0079229999999999</v>
      </c>
      <c r="L38" s="19"/>
      <c r="M38" s="19">
        <v>1.076076</v>
      </c>
      <c r="N38" s="19">
        <v>-35.928708</v>
      </c>
      <c r="O38" s="19">
        <v>25.669978</v>
      </c>
      <c r="Q38" t="s">
        <v>132</v>
      </c>
      <c r="R38" t="s">
        <v>133</v>
      </c>
      <c r="S38" s="7">
        <v>0.1</v>
      </c>
      <c r="T38" s="7">
        <v>0.5</v>
      </c>
      <c r="U38" s="7">
        <v>0.32</v>
      </c>
    </row>
    <row r="39" spans="3:21" x14ac:dyDescent="0.2">
      <c r="C39" t="s">
        <v>38</v>
      </c>
      <c r="D39" s="19">
        <v>-25.088291999999999</v>
      </c>
      <c r="E39" s="19">
        <v>25.084900999999999</v>
      </c>
      <c r="F39" s="19">
        <v>79.869304</v>
      </c>
      <c r="H39" t="s">
        <v>132</v>
      </c>
      <c r="I39" s="19">
        <v>11.443484</v>
      </c>
      <c r="J39" s="19">
        <v>17.812508999999999</v>
      </c>
      <c r="K39" s="19">
        <v>10.455862</v>
      </c>
      <c r="L39" s="19"/>
      <c r="M39" s="19">
        <v>49.206980999999999</v>
      </c>
      <c r="N39" s="19">
        <v>90.935658000000004</v>
      </c>
      <c r="O39" s="19">
        <v>25.281296000000001</v>
      </c>
      <c r="Q39" t="s">
        <v>132</v>
      </c>
      <c r="R39" t="s">
        <v>142</v>
      </c>
      <c r="S39" s="7">
        <v>0.1</v>
      </c>
      <c r="T39" s="7">
        <v>0.48</v>
      </c>
      <c r="U39" s="7">
        <v>0.3</v>
      </c>
    </row>
    <row r="40" spans="3:21" x14ac:dyDescent="0.2">
      <c r="H40" t="s">
        <v>132</v>
      </c>
      <c r="I40" s="19">
        <v>-33.006504</v>
      </c>
      <c r="J40" s="19">
        <v>49.226441000000001</v>
      </c>
      <c r="K40" s="19">
        <v>-370.03682500000002</v>
      </c>
      <c r="L40" s="19"/>
      <c r="M40" s="19">
        <v>-141.927966</v>
      </c>
      <c r="N40" s="19">
        <v>112.350815</v>
      </c>
      <c r="O40" s="19">
        <v>-976.90208299999995</v>
      </c>
      <c r="Q40" t="s">
        <v>132</v>
      </c>
      <c r="R40" t="s">
        <v>133</v>
      </c>
      <c r="S40" s="7">
        <v>0</v>
      </c>
      <c r="T40" s="7">
        <v>0</v>
      </c>
      <c r="U40" s="7">
        <v>0.5</v>
      </c>
    </row>
    <row r="41" spans="3:21" x14ac:dyDescent="0.2">
      <c r="C41" s="26" t="s">
        <v>203</v>
      </c>
      <c r="D41">
        <v>-276.579288928371</v>
      </c>
      <c r="H41" t="s">
        <v>132</v>
      </c>
      <c r="I41" s="19">
        <v>-6.5231209999999997</v>
      </c>
      <c r="J41" s="19">
        <v>1.441972</v>
      </c>
      <c r="K41" s="19">
        <v>9.7396270000000005</v>
      </c>
      <c r="L41" s="19"/>
      <c r="M41" s="19">
        <v>-28.049420000000001</v>
      </c>
      <c r="N41" s="19">
        <v>-8.6549359999999993</v>
      </c>
      <c r="O41" s="19">
        <v>8.6597930000000005</v>
      </c>
      <c r="Q41" t="s">
        <v>132</v>
      </c>
      <c r="R41" t="s">
        <v>142</v>
      </c>
      <c r="S41" s="7">
        <v>0</v>
      </c>
      <c r="T41" s="7">
        <v>0</v>
      </c>
      <c r="U41" s="7">
        <v>0.5</v>
      </c>
    </row>
    <row r="42" spans="3:21" x14ac:dyDescent="0.2">
      <c r="T42" s="7"/>
      <c r="U42" s="7"/>
    </row>
    <row r="43" spans="3:21" x14ac:dyDescent="0.2">
      <c r="C43" s="26" t="s">
        <v>204</v>
      </c>
      <c r="T43" s="7"/>
      <c r="U43" s="7"/>
    </row>
    <row r="44" spans="3:21" x14ac:dyDescent="0.2">
      <c r="D44">
        <v>53.598886999999998</v>
      </c>
      <c r="E44">
        <v>-20.685796</v>
      </c>
      <c r="F44">
        <v>96.280077000000006</v>
      </c>
    </row>
    <row r="45" spans="3:21" x14ac:dyDescent="0.2">
      <c r="D45">
        <v>-20.685796</v>
      </c>
      <c r="E45">
        <v>37.747810999999999</v>
      </c>
      <c r="F45">
        <v>1.5296190000000001</v>
      </c>
    </row>
    <row r="46" spans="3:21" x14ac:dyDescent="0.2">
      <c r="D46">
        <v>96.280077000000006</v>
      </c>
      <c r="E46">
        <v>1.5296190000000001</v>
      </c>
      <c r="F46">
        <v>185.23258999999999</v>
      </c>
    </row>
    <row r="47" spans="3:21" x14ac:dyDescent="0.2"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</row>
    <row r="48" spans="3:21" x14ac:dyDescent="0.2">
      <c r="H48" t="s">
        <v>206</v>
      </c>
      <c r="M48" t="s">
        <v>207</v>
      </c>
    </row>
    <row r="49" spans="3:21" x14ac:dyDescent="0.2">
      <c r="C49" t="s">
        <v>200</v>
      </c>
      <c r="D49" s="19">
        <v>4.3</v>
      </c>
      <c r="E49" s="19">
        <v>4.3</v>
      </c>
      <c r="F49" s="19">
        <v>3.2</v>
      </c>
      <c r="H49" t="s">
        <v>131</v>
      </c>
      <c r="I49">
        <f>(I5-I27)/I5</f>
        <v>0</v>
      </c>
      <c r="J49">
        <f t="shared" ref="J49:K49" si="0">(J5-J27)/J5</f>
        <v>0</v>
      </c>
      <c r="K49">
        <f t="shared" si="0"/>
        <v>0</v>
      </c>
      <c r="L49" s="19"/>
      <c r="M49" s="65">
        <f>(M5-M27)/M5</f>
        <v>0</v>
      </c>
      <c r="N49" s="65">
        <f t="shared" ref="N49:O49" si="1">(N5-N27)/N5</f>
        <v>0</v>
      </c>
      <c r="O49" s="65">
        <f t="shared" si="1"/>
        <v>0</v>
      </c>
      <c r="S49" s="7"/>
      <c r="T49" s="7"/>
      <c r="U49" s="7"/>
    </row>
    <row r="50" spans="3:21" x14ac:dyDescent="0.2">
      <c r="C50" t="s">
        <v>201</v>
      </c>
      <c r="D50" s="19">
        <v>91</v>
      </c>
      <c r="E50" s="19">
        <v>54</v>
      </c>
      <c r="F50" s="19">
        <v>60</v>
      </c>
      <c r="H50" t="s">
        <v>131</v>
      </c>
      <c r="I50" s="65">
        <f t="shared" ref="I50:K50" si="2">(I6-I28)/I6</f>
        <v>0</v>
      </c>
      <c r="J50" s="65">
        <f t="shared" si="2"/>
        <v>0</v>
      </c>
      <c r="K50" s="65">
        <f t="shared" si="2"/>
        <v>0</v>
      </c>
      <c r="L50" s="19"/>
      <c r="M50" s="65">
        <f t="shared" ref="M50:O50" si="3">(M6-M28)/M6</f>
        <v>0</v>
      </c>
      <c r="N50" s="65">
        <f t="shared" si="3"/>
        <v>0</v>
      </c>
      <c r="O50" s="65">
        <f t="shared" si="3"/>
        <v>0</v>
      </c>
      <c r="S50" s="7"/>
      <c r="T50" s="7"/>
      <c r="U50" s="7"/>
    </row>
    <row r="51" spans="3:21" x14ac:dyDescent="0.2">
      <c r="D51" s="19"/>
      <c r="E51" s="19"/>
      <c r="F51" s="19"/>
      <c r="H51" t="s">
        <v>131</v>
      </c>
      <c r="I51" s="65">
        <f t="shared" ref="I51:K51" si="4">(I7-I29)/I7</f>
        <v>0</v>
      </c>
      <c r="J51" s="65">
        <f t="shared" si="4"/>
        <v>0</v>
      </c>
      <c r="K51" s="65">
        <f t="shared" si="4"/>
        <v>0</v>
      </c>
      <c r="L51" s="19"/>
      <c r="M51" s="65">
        <f t="shared" ref="M51:O51" si="5">(M7-M29)/M7</f>
        <v>0</v>
      </c>
      <c r="N51" s="65">
        <f t="shared" si="5"/>
        <v>0</v>
      </c>
      <c r="O51" s="65">
        <f t="shared" si="5"/>
        <v>0</v>
      </c>
      <c r="S51" s="7"/>
      <c r="T51" s="7"/>
      <c r="U51" s="7"/>
    </row>
    <row r="52" spans="3:21" x14ac:dyDescent="0.2">
      <c r="C52" t="s">
        <v>185</v>
      </c>
      <c r="D52" s="19"/>
      <c r="E52" s="19"/>
      <c r="F52" s="19"/>
      <c r="H52" t="s">
        <v>205</v>
      </c>
      <c r="I52" s="65">
        <f t="shared" ref="I52:K52" si="6">(I8-I30)/I8</f>
        <v>0</v>
      </c>
      <c r="J52" s="65">
        <f t="shared" si="6"/>
        <v>0</v>
      </c>
      <c r="K52" s="65">
        <f t="shared" si="6"/>
        <v>0</v>
      </c>
      <c r="L52" s="19"/>
      <c r="M52" s="65">
        <f t="shared" ref="M52:O52" si="7">(M8-M30)/M8</f>
        <v>0</v>
      </c>
      <c r="N52" s="65">
        <f t="shared" si="7"/>
        <v>0</v>
      </c>
      <c r="O52" s="65">
        <f t="shared" si="7"/>
        <v>0</v>
      </c>
      <c r="S52" s="7"/>
      <c r="T52" s="7"/>
      <c r="U52" s="7"/>
    </row>
    <row r="53" spans="3:21" x14ac:dyDescent="0.2">
      <c r="D53" s="19" t="s">
        <v>112</v>
      </c>
      <c r="E53" s="19" t="s">
        <v>113</v>
      </c>
      <c r="F53" s="19" t="s">
        <v>114</v>
      </c>
      <c r="H53" t="s">
        <v>132</v>
      </c>
      <c r="I53" s="65">
        <f t="shared" ref="I53:K53" si="8">(I9-I31)/I9</f>
        <v>0</v>
      </c>
      <c r="J53" s="65">
        <f t="shared" si="8"/>
        <v>0</v>
      </c>
      <c r="K53" s="65">
        <f t="shared" si="8"/>
        <v>0</v>
      </c>
      <c r="L53" s="19"/>
      <c r="M53" s="65">
        <f t="shared" ref="M53:O53" si="9">(M9-M31)/M9</f>
        <v>0</v>
      </c>
      <c r="N53" s="65">
        <f t="shared" si="9"/>
        <v>0</v>
      </c>
      <c r="O53" s="65">
        <f t="shared" si="9"/>
        <v>0</v>
      </c>
      <c r="S53" s="7"/>
      <c r="T53" s="7"/>
      <c r="U53" s="7"/>
    </row>
    <row r="54" spans="3:21" x14ac:dyDescent="0.2">
      <c r="C54" t="s">
        <v>36</v>
      </c>
      <c r="D54" s="19">
        <v>4.3</v>
      </c>
      <c r="E54" s="19">
        <v>2.15</v>
      </c>
      <c r="F54" s="19">
        <v>1.8809130000000001</v>
      </c>
      <c r="H54" t="s">
        <v>132</v>
      </c>
      <c r="I54" s="65">
        <f t="shared" ref="I54:K54" si="10">(I10-I32)/I10</f>
        <v>0</v>
      </c>
      <c r="J54" s="65">
        <f t="shared" si="10"/>
        <v>0</v>
      </c>
      <c r="K54" s="65">
        <f t="shared" si="10"/>
        <v>0</v>
      </c>
      <c r="L54" s="19"/>
      <c r="M54" s="65">
        <f t="shared" ref="M54:O54" si="11">(M10-M32)/M10</f>
        <v>0</v>
      </c>
      <c r="N54" s="65">
        <f t="shared" si="11"/>
        <v>0</v>
      </c>
      <c r="O54" s="65">
        <f t="shared" si="11"/>
        <v>0</v>
      </c>
      <c r="S54" s="7"/>
      <c r="T54" s="7"/>
      <c r="U54" s="7"/>
    </row>
    <row r="55" spans="3:21" x14ac:dyDescent="0.2">
      <c r="C55" t="s">
        <v>37</v>
      </c>
      <c r="D55" s="19">
        <v>0</v>
      </c>
      <c r="E55" s="19">
        <v>3.7239089999999999</v>
      </c>
      <c r="F55" s="19">
        <v>-1.150433</v>
      </c>
      <c r="H55" t="s">
        <v>132</v>
      </c>
      <c r="I55" s="65">
        <f t="shared" ref="I55:K55" si="12">(I11-I33)/I11</f>
        <v>0</v>
      </c>
      <c r="J55" s="65">
        <f t="shared" si="12"/>
        <v>0</v>
      </c>
      <c r="K55" s="65">
        <f t="shared" si="12"/>
        <v>0</v>
      </c>
      <c r="L55" s="19"/>
      <c r="M55" s="65">
        <f t="shared" ref="M55:O55" si="13">(M11-M33)/M11</f>
        <v>0</v>
      </c>
      <c r="N55" s="65">
        <f t="shared" si="13"/>
        <v>0</v>
      </c>
      <c r="O55" s="65">
        <f t="shared" si="13"/>
        <v>0</v>
      </c>
      <c r="S55" s="7"/>
      <c r="T55" s="7"/>
      <c r="U55" s="7"/>
    </row>
    <row r="56" spans="3:21" x14ac:dyDescent="0.2">
      <c r="C56" t="s">
        <v>38</v>
      </c>
      <c r="D56" s="19">
        <v>0</v>
      </c>
      <c r="E56" s="19">
        <v>0</v>
      </c>
      <c r="F56" s="19">
        <v>2.3191959999999998</v>
      </c>
      <c r="H56" t="s">
        <v>132</v>
      </c>
      <c r="I56" s="65">
        <f t="shared" ref="I56:K56" si="14">(I12-I34)/I12</f>
        <v>0</v>
      </c>
      <c r="J56" s="65">
        <f t="shared" si="14"/>
        <v>0</v>
      </c>
      <c r="K56" s="65">
        <f t="shared" si="14"/>
        <v>0</v>
      </c>
      <c r="L56" s="19"/>
      <c r="M56" s="65">
        <f t="shared" ref="M56:O56" si="15">(M12-M34)/M12</f>
        <v>0</v>
      </c>
      <c r="N56" s="65">
        <f t="shared" si="15"/>
        <v>0</v>
      </c>
      <c r="O56" s="65">
        <f t="shared" si="15"/>
        <v>0</v>
      </c>
      <c r="S56" s="7"/>
      <c r="T56" s="7"/>
      <c r="U56" s="7"/>
    </row>
    <row r="57" spans="3:21" x14ac:dyDescent="0.2">
      <c r="D57" s="19"/>
      <c r="E57" s="19"/>
      <c r="F57" s="19"/>
      <c r="H57" t="s">
        <v>131</v>
      </c>
      <c r="I57" s="65">
        <f t="shared" ref="I57:K57" si="16">(I13-I35)/I13</f>
        <v>0</v>
      </c>
      <c r="J57" s="65">
        <f t="shared" si="16"/>
        <v>0</v>
      </c>
      <c r="K57" s="65">
        <f t="shared" si="16"/>
        <v>0</v>
      </c>
      <c r="L57" s="19"/>
      <c r="M57" s="65">
        <f t="shared" ref="M57:O57" si="17">(M13-M35)/M13</f>
        <v>0</v>
      </c>
      <c r="N57" s="65">
        <f t="shared" si="17"/>
        <v>0</v>
      </c>
      <c r="O57" s="65">
        <f t="shared" si="17"/>
        <v>0</v>
      </c>
      <c r="S57" s="7"/>
      <c r="T57" s="7"/>
      <c r="U57" s="7"/>
    </row>
    <row r="58" spans="3:21" x14ac:dyDescent="0.2">
      <c r="C58" s="26" t="s">
        <v>202</v>
      </c>
      <c r="D58" s="19" t="s">
        <v>112</v>
      </c>
      <c r="E58" s="19" t="s">
        <v>113</v>
      </c>
      <c r="F58" s="19" t="s">
        <v>114</v>
      </c>
      <c r="H58" t="s">
        <v>131</v>
      </c>
      <c r="I58" s="65">
        <f t="shared" ref="I58:K58" si="18">(I14-I36)/I14</f>
        <v>0</v>
      </c>
      <c r="J58" s="65">
        <f t="shared" si="18"/>
        <v>0</v>
      </c>
      <c r="K58" s="65">
        <f t="shared" si="18"/>
        <v>0</v>
      </c>
      <c r="L58" s="19"/>
      <c r="M58" s="65">
        <f t="shared" ref="M58:O58" si="19">(M14-M36)/M14</f>
        <v>0</v>
      </c>
      <c r="N58" s="65">
        <f t="shared" si="19"/>
        <v>0</v>
      </c>
      <c r="O58" s="65">
        <f t="shared" si="19"/>
        <v>0</v>
      </c>
      <c r="S58" s="7"/>
      <c r="T58" s="7"/>
      <c r="U58" s="7"/>
    </row>
    <row r="59" spans="3:21" x14ac:dyDescent="0.2">
      <c r="C59" t="s">
        <v>36</v>
      </c>
      <c r="D59" s="65">
        <f>(D15-D37)/D15</f>
        <v>0</v>
      </c>
      <c r="E59" s="65">
        <f t="shared" ref="E59:F59" si="20">(E15-E37)/E15</f>
        <v>0</v>
      </c>
      <c r="F59" s="65">
        <f t="shared" si="20"/>
        <v>0</v>
      </c>
      <c r="H59" t="s">
        <v>131</v>
      </c>
      <c r="I59" s="65">
        <f t="shared" ref="I59:K59" si="21">(I15-I37)/I15</f>
        <v>0</v>
      </c>
      <c r="J59" s="65">
        <f t="shared" si="21"/>
        <v>0</v>
      </c>
      <c r="K59" s="65">
        <f t="shared" si="21"/>
        <v>0</v>
      </c>
      <c r="L59" s="19"/>
      <c r="M59" s="65">
        <f t="shared" ref="M59:O59" si="22">(M15-M37)/M15</f>
        <v>0</v>
      </c>
      <c r="N59" s="65">
        <f t="shared" si="22"/>
        <v>0</v>
      </c>
      <c r="O59" s="65">
        <f t="shared" si="22"/>
        <v>0</v>
      </c>
      <c r="S59" s="7"/>
      <c r="T59" s="7"/>
      <c r="U59" s="7"/>
    </row>
    <row r="60" spans="3:21" x14ac:dyDescent="0.2">
      <c r="C60" t="s">
        <v>37</v>
      </c>
      <c r="D60" s="65">
        <f t="shared" ref="D60:F60" si="23">(D16-D38)/D16</f>
        <v>0</v>
      </c>
      <c r="E60" s="65">
        <f t="shared" si="23"/>
        <v>0</v>
      </c>
      <c r="F60" s="65">
        <f t="shared" si="23"/>
        <v>0</v>
      </c>
      <c r="H60" t="s">
        <v>132</v>
      </c>
      <c r="I60" s="65">
        <f t="shared" ref="I60:K60" si="24">(I16-I38)/I16</f>
        <v>0</v>
      </c>
      <c r="J60" s="65">
        <f t="shared" si="24"/>
        <v>0</v>
      </c>
      <c r="K60" s="65">
        <f t="shared" si="24"/>
        <v>0</v>
      </c>
      <c r="L60" s="19"/>
      <c r="M60" s="65">
        <f t="shared" ref="M60:O60" si="25">(M16-M38)/M16</f>
        <v>0</v>
      </c>
      <c r="N60" s="65">
        <f t="shared" si="25"/>
        <v>0</v>
      </c>
      <c r="O60" s="65">
        <f t="shared" si="25"/>
        <v>0</v>
      </c>
      <c r="S60" s="7"/>
      <c r="T60" s="7"/>
      <c r="U60" s="7"/>
    </row>
    <row r="61" spans="3:21" x14ac:dyDescent="0.2">
      <c r="C61" t="s">
        <v>38</v>
      </c>
      <c r="D61" s="65">
        <f t="shared" ref="D61:F61" si="26">(D17-D39)/D17</f>
        <v>0</v>
      </c>
      <c r="E61" s="65">
        <f t="shared" si="26"/>
        <v>0</v>
      </c>
      <c r="F61" s="65">
        <f t="shared" si="26"/>
        <v>0</v>
      </c>
      <c r="H61" t="s">
        <v>132</v>
      </c>
      <c r="I61" s="65">
        <f t="shared" ref="I61:K61" si="27">(I17-I39)/I17</f>
        <v>0</v>
      </c>
      <c r="J61" s="65">
        <f t="shared" si="27"/>
        <v>0</v>
      </c>
      <c r="K61" s="65">
        <f t="shared" si="27"/>
        <v>0</v>
      </c>
      <c r="L61" s="19"/>
      <c r="M61" s="65">
        <f t="shared" ref="M61:O61" si="28">(M17-M39)/M17</f>
        <v>0</v>
      </c>
      <c r="N61" s="65">
        <f t="shared" si="28"/>
        <v>0</v>
      </c>
      <c r="O61" s="65">
        <f t="shared" si="28"/>
        <v>0</v>
      </c>
      <c r="S61" s="7"/>
      <c r="T61" s="7"/>
      <c r="U61" s="7"/>
    </row>
    <row r="62" spans="3:21" x14ac:dyDescent="0.2">
      <c r="H62" t="s">
        <v>132</v>
      </c>
      <c r="I62" s="65">
        <f t="shared" ref="I62:K62" si="29">(I18-I40)/I18</f>
        <v>0</v>
      </c>
      <c r="J62" s="65">
        <f t="shared" si="29"/>
        <v>0</v>
      </c>
      <c r="K62" s="65">
        <f t="shared" si="29"/>
        <v>0</v>
      </c>
      <c r="L62" s="19"/>
      <c r="M62" s="65">
        <f t="shared" ref="M62:O62" si="30">(M18-M40)/M18</f>
        <v>0</v>
      </c>
      <c r="N62" s="65">
        <f t="shared" si="30"/>
        <v>0</v>
      </c>
      <c r="O62" s="65">
        <f t="shared" si="30"/>
        <v>0</v>
      </c>
      <c r="S62" s="7"/>
      <c r="T62" s="7"/>
      <c r="U62" s="7"/>
    </row>
    <row r="63" spans="3:21" x14ac:dyDescent="0.2">
      <c r="C63" s="26" t="s">
        <v>203</v>
      </c>
      <c r="D63">
        <v>-276.579288928371</v>
      </c>
      <c r="H63" t="s">
        <v>132</v>
      </c>
      <c r="I63" s="65">
        <f t="shared" ref="I63:K63" si="31">(I19-I41)/I19</f>
        <v>0</v>
      </c>
      <c r="J63" s="65">
        <f t="shared" si="31"/>
        <v>0</v>
      </c>
      <c r="K63" s="65">
        <f t="shared" si="31"/>
        <v>0</v>
      </c>
      <c r="L63" s="19"/>
      <c r="M63" s="65">
        <f t="shared" ref="M63:O63" si="32">(M19-M41)/M19</f>
        <v>0</v>
      </c>
      <c r="N63" s="65">
        <f t="shared" si="32"/>
        <v>0</v>
      </c>
      <c r="O63" s="65">
        <f t="shared" si="32"/>
        <v>0</v>
      </c>
      <c r="S63" s="7"/>
      <c r="T63" s="7"/>
      <c r="U63" s="7"/>
    </row>
    <row r="64" spans="3:21" x14ac:dyDescent="0.2">
      <c r="T64" s="7"/>
      <c r="U64" s="7"/>
    </row>
    <row r="65" spans="3:21" x14ac:dyDescent="0.2">
      <c r="C65" s="26" t="s">
        <v>204</v>
      </c>
      <c r="T65" s="7"/>
      <c r="U65" s="7"/>
    </row>
    <row r="66" spans="3:21" x14ac:dyDescent="0.2">
      <c r="D66" s="65">
        <f>(D22-D44)/D22</f>
        <v>0</v>
      </c>
      <c r="E66" s="65">
        <f t="shared" ref="E66:F66" si="33">(E22-E44)/E22</f>
        <v>0</v>
      </c>
      <c r="F66" s="65">
        <f t="shared" si="33"/>
        <v>0</v>
      </c>
    </row>
    <row r="67" spans="3:21" x14ac:dyDescent="0.2">
      <c r="D67" s="65">
        <f t="shared" ref="D67:F67" si="34">(D23-D45)/D23</f>
        <v>0</v>
      </c>
      <c r="E67" s="65">
        <f t="shared" si="34"/>
        <v>0</v>
      </c>
      <c r="F67" s="65">
        <f t="shared" si="34"/>
        <v>0</v>
      </c>
    </row>
    <row r="68" spans="3:21" x14ac:dyDescent="0.2">
      <c r="D68" s="65">
        <f t="shared" ref="D68:F68" si="35">(D24-D46)/D24</f>
        <v>0</v>
      </c>
      <c r="E68" s="65">
        <f t="shared" si="35"/>
        <v>0</v>
      </c>
      <c r="F68" s="65">
        <f t="shared" si="3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72"/>
  <sheetViews>
    <sheetView zoomScale="94" zoomScaleNormal="110" workbookViewId="0">
      <selection activeCell="K46" sqref="K46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74.11712</v>
      </c>
    </row>
    <row r="6" spans="3:18" x14ac:dyDescent="0.2">
      <c r="C6" t="s">
        <v>52</v>
      </c>
      <c r="D6" s="6">
        <v>4</v>
      </c>
      <c r="E6" s="6">
        <v>4.2111999999999998</v>
      </c>
      <c r="F6" s="6">
        <v>4.4000000000000004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0.2</v>
      </c>
      <c r="I8" s="19">
        <f t="shared" si="0"/>
        <v>0</v>
      </c>
      <c r="J8" s="19">
        <f t="shared" si="0"/>
        <v>0</v>
      </c>
      <c r="L8" s="19"/>
      <c r="M8" s="19"/>
      <c r="N8" s="19"/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2</v>
      </c>
      <c r="I9" s="19">
        <f t="shared" si="0"/>
        <v>2.1898239999999998</v>
      </c>
      <c r="J9" s="19">
        <f t="shared" si="0"/>
        <v>0</v>
      </c>
      <c r="L9" s="19"/>
      <c r="M9" s="19"/>
      <c r="N9" s="19"/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2</v>
      </c>
      <c r="I10" s="19">
        <f t="shared" si="0"/>
        <v>0</v>
      </c>
      <c r="J10" s="19">
        <f t="shared" si="0"/>
        <v>2.2000000000000002</v>
      </c>
      <c r="L10" s="19"/>
      <c r="M10" s="19"/>
      <c r="N10" s="19"/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2.1898239999999998</v>
      </c>
      <c r="J11" s="19">
        <f t="shared" si="0"/>
        <v>2.2000000000000002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2</v>
      </c>
      <c r="I12" s="19">
        <f t="shared" si="0"/>
        <v>2.1055999999999999</v>
      </c>
      <c r="J12" s="19">
        <f t="shared" si="0"/>
        <v>2.2000000000000002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2</v>
      </c>
      <c r="I13" s="19">
        <f t="shared" si="0"/>
        <v>0</v>
      </c>
      <c r="J13" s="19">
        <f t="shared" si="0"/>
        <v>0.17600000000000002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0</v>
      </c>
      <c r="E14" s="20">
        <v>0.5</v>
      </c>
      <c r="F14" s="20">
        <v>0</v>
      </c>
      <c r="H14" s="19">
        <f t="shared" si="0"/>
        <v>0</v>
      </c>
      <c r="I14" s="19">
        <f t="shared" si="0"/>
        <v>2.1055999999999999</v>
      </c>
      <c r="J14" s="19">
        <f t="shared" si="0"/>
        <v>0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2.2000000000000002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 x14ac:dyDescent="0.2">
      <c r="H19">
        <f>D18/H18</f>
        <v>1.0000079511041267</v>
      </c>
      <c r="I19" s="22"/>
    </row>
    <row r="20" spans="1:23" x14ac:dyDescent="0.2">
      <c r="H20">
        <f>D18/H19</f>
        <v>-192.51866868401899</v>
      </c>
      <c r="I20" s="22">
        <f>(D18-H20)/D18</f>
        <v>7.9510409070447098E-6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">D24/H24</f>
        <v>4.2112316733920805</v>
      </c>
      <c r="M24" s="6">
        <f t="shared" si="1"/>
        <v>4.4000351164696241</v>
      </c>
      <c r="O24" s="7">
        <f t="shared" ref="O24:Q31" si="2">G24*D$6</f>
        <v>-7.8975679999999997</v>
      </c>
      <c r="P24" s="7">
        <f t="shared" si="2"/>
        <v>-4.8381466112</v>
      </c>
      <c r="Q24" s="7">
        <f t="shared" si="2"/>
        <v>-8.7958727999999997</v>
      </c>
      <c r="S24" s="16">
        <f>(C24-O24)/C24</f>
        <v>7.9770756572349648E-6</v>
      </c>
      <c r="T24" s="16">
        <f t="shared" ref="T24:U24" si="3">(D24-P24)/D24</f>
        <v>7.5211706543340695E-6</v>
      </c>
      <c r="U24" s="16">
        <f t="shared" si="3"/>
        <v>7.9809521275532574E-6</v>
      </c>
    </row>
    <row r="25" spans="1:23" x14ac:dyDescent="0.2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4">C25/G25</f>
        <v>4.0000330184785557</v>
      </c>
      <c r="L25" s="6">
        <f t="shared" ref="L25:L31" si="5">D25/H25</f>
        <v>4.2112210501845233</v>
      </c>
      <c r="M25" s="6">
        <f t="shared" ref="M25:M31" si="6">E25/I25</f>
        <v>4.4000351152274675</v>
      </c>
      <c r="O25" s="7">
        <f t="shared" si="2"/>
        <v>-5.0880599999999996</v>
      </c>
      <c r="P25" s="7">
        <f t="shared" si="2"/>
        <v>0.57968010240000001</v>
      </c>
      <c r="Q25" s="7">
        <f t="shared" si="2"/>
        <v>-6.8414764000000003</v>
      </c>
      <c r="S25" s="16">
        <f t="shared" ref="S25:S31" si="7">(C25-O25)/C25</f>
        <v>8.2545515008428685E-6</v>
      </c>
      <c r="T25" s="16">
        <f t="shared" ref="T25:T31" si="8">(D25-P25)/D25</f>
        <v>4.9985940590638778E-6</v>
      </c>
      <c r="U25" s="16">
        <f t="shared" ref="U25:U31" si="9">(E25-Q25)/E25</f>
        <v>7.980669823678448E-6</v>
      </c>
    </row>
    <row r="26" spans="1:23" x14ac:dyDescent="0.2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4"/>
        <v>4.0000303314120371</v>
      </c>
      <c r="L26" s="6">
        <f t="shared" si="5"/>
        <v>4.2112322152601864</v>
      </c>
      <c r="M26" s="6">
        <f t="shared" si="6"/>
        <v>4.4000346673136619</v>
      </c>
      <c r="O26" s="7">
        <f t="shared" si="2"/>
        <v>-4.3519240000000003</v>
      </c>
      <c r="P26" s="7">
        <f t="shared" si="2"/>
        <v>-4.7496566655999999</v>
      </c>
      <c r="Q26" s="7">
        <f t="shared" si="2"/>
        <v>18.352734400000003</v>
      </c>
      <c r="S26" s="16">
        <f t="shared" si="7"/>
        <v>7.5827955099932293E-6</v>
      </c>
      <c r="T26" s="16">
        <f t="shared" si="8"/>
        <v>7.6498417897404718E-6</v>
      </c>
      <c r="U26" s="16">
        <f t="shared" si="9"/>
        <v>7.8788728459833448E-6</v>
      </c>
    </row>
    <row r="27" spans="1:23" x14ac:dyDescent="0.2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4"/>
        <v>4.000033333888898</v>
      </c>
      <c r="L27" s="6">
        <f t="shared" si="5"/>
        <v>4.2112703060726489</v>
      </c>
      <c r="M27" s="6">
        <f t="shared" si="6"/>
        <v>4.4000348667883591</v>
      </c>
      <c r="O27" s="7">
        <f t="shared" si="2"/>
        <v>2.159964</v>
      </c>
      <c r="P27" s="7">
        <f t="shared" si="2"/>
        <v>0.24160496639999998</v>
      </c>
      <c r="Q27" s="7">
        <f t="shared" si="2"/>
        <v>3.0034312000000005</v>
      </c>
      <c r="S27" s="16">
        <f t="shared" si="7"/>
        <v>8.3334027782877221E-6</v>
      </c>
      <c r="T27" s="16">
        <f t="shared" si="8"/>
        <v>1.6694742331653704E-5</v>
      </c>
      <c r="U27" s="16">
        <f t="shared" si="9"/>
        <v>7.9242072878352365E-6</v>
      </c>
    </row>
    <row r="28" spans="1:23" x14ac:dyDescent="0.2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4"/>
        <v>4.0000311410064775</v>
      </c>
      <c r="L28" s="6">
        <f t="shared" si="5"/>
        <v>4.2112337513560663</v>
      </c>
      <c r="M28" s="6">
        <f t="shared" si="6"/>
        <v>4.4000341061805148</v>
      </c>
      <c r="O28" s="7">
        <f t="shared" si="2"/>
        <v>2.0551680000000001</v>
      </c>
      <c r="P28" s="7">
        <f t="shared" si="2"/>
        <v>-6.1022140927999997</v>
      </c>
      <c r="Q28" s="7">
        <f t="shared" si="2"/>
        <v>-5.1861568</v>
      </c>
      <c r="S28" s="16">
        <f t="shared" si="7"/>
        <v>7.785191009669208E-6</v>
      </c>
      <c r="T28" s="16">
        <f t="shared" si="8"/>
        <v>8.0146004851083925E-6</v>
      </c>
      <c r="U28" s="16">
        <f t="shared" si="9"/>
        <v>7.7513445786835195E-6</v>
      </c>
    </row>
    <row r="29" spans="1:23" x14ac:dyDescent="0.2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4"/>
        <v>4.0000314626184768</v>
      </c>
      <c r="L29" s="6">
        <f t="shared" si="5"/>
        <v>4.2112330837353333</v>
      </c>
      <c r="M29" s="6">
        <f t="shared" si="6"/>
        <v>4.4000366658518697</v>
      </c>
      <c r="O29" s="7">
        <f t="shared" si="2"/>
        <v>24.40992</v>
      </c>
      <c r="P29" s="7">
        <f t="shared" si="2"/>
        <v>10.4049192576</v>
      </c>
      <c r="Q29" s="7">
        <f t="shared" si="2"/>
        <v>2.1600480000000002</v>
      </c>
      <c r="S29" s="16">
        <f t="shared" si="7"/>
        <v>7.865592751150357E-6</v>
      </c>
      <c r="T29" s="16">
        <f t="shared" si="8"/>
        <v>7.8560684425504627E-6</v>
      </c>
      <c r="U29" s="16">
        <f t="shared" si="9"/>
        <v>8.3330787114150523E-6</v>
      </c>
    </row>
    <row r="30" spans="1:23" s="25" customFormat="1" x14ac:dyDescent="0.2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4"/>
        <v>4.0000319285218131</v>
      </c>
      <c r="L30" s="6">
        <f t="shared" si="5"/>
        <v>4.2112337513560663</v>
      </c>
      <c r="M30" s="6">
        <f t="shared" si="6"/>
        <v>4.4000344945603693</v>
      </c>
      <c r="N30"/>
      <c r="O30" s="7">
        <f t="shared" si="2"/>
        <v>-6.1387119999999999</v>
      </c>
      <c r="P30" s="7">
        <f t="shared" si="2"/>
        <v>-6.1022140927999997</v>
      </c>
      <c r="Q30" s="7">
        <f t="shared" si="2"/>
        <v>3.2654424</v>
      </c>
      <c r="R30"/>
      <c r="S30" s="16">
        <f t="shared" si="7"/>
        <v>7.982066739484352E-6</v>
      </c>
      <c r="T30" s="16">
        <f t="shared" si="8"/>
        <v>8.0146004851083925E-6</v>
      </c>
      <c r="U30" s="16">
        <f t="shared" si="9"/>
        <v>7.8396113512207042E-6</v>
      </c>
      <c r="V30"/>
      <c r="W30"/>
    </row>
    <row r="31" spans="1:23" x14ac:dyDescent="0.2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4"/>
        <v>4.000030298392554</v>
      </c>
      <c r="L31" s="6">
        <f t="shared" si="5"/>
        <v>4.211233907619242</v>
      </c>
      <c r="M31" s="6">
        <f t="shared" si="6"/>
        <v>4.4000347087602698</v>
      </c>
      <c r="O31" s="7">
        <f t="shared" si="2"/>
        <v>-5.1487879999999997</v>
      </c>
      <c r="P31" s="7">
        <f t="shared" si="2"/>
        <v>10.566022924799999</v>
      </c>
      <c r="Q31" s="7">
        <f t="shared" si="2"/>
        <v>-5.9581500000000007</v>
      </c>
      <c r="S31" s="16">
        <f t="shared" si="7"/>
        <v>7.5745407643570609E-6</v>
      </c>
      <c r="T31" s="16">
        <f t="shared" si="8"/>
        <v>8.0517064562682689E-6</v>
      </c>
      <c r="U31" s="16">
        <f t="shared" si="9"/>
        <v>7.8882923809776914E-6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10">SUM(D24:D31)</f>
        <v>-9.9999999747524271E-7</v>
      </c>
      <c r="E32" s="24">
        <f t="shared" si="10"/>
        <v>0</v>
      </c>
      <c r="F32" s="24"/>
      <c r="G32" s="24">
        <f t="shared" ref="G32" si="11">SUM(G24:G31)</f>
        <v>0</v>
      </c>
      <c r="H32" s="24">
        <f t="shared" ref="H32:I32" si="12">SUM(H24:H31)</f>
        <v>-1.000000000139778E-6</v>
      </c>
      <c r="I32" s="24">
        <f t="shared" si="12"/>
        <v>0</v>
      </c>
      <c r="J32" s="24"/>
      <c r="K32" s="24"/>
      <c r="L32" s="24"/>
      <c r="M32" s="24"/>
      <c r="N32" s="24"/>
      <c r="O32" s="24">
        <f t="shared" ref="O32" si="13">SUM(O24:O31)</f>
        <v>0</v>
      </c>
      <c r="P32" s="24">
        <f t="shared" ref="P32" si="14">SUM(P24:P31)</f>
        <v>-4.2112000002703098E-6</v>
      </c>
      <c r="Q32" s="24">
        <f t="shared" ref="Q32" si="15">SUM(Q24:Q31)</f>
        <v>0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1" spans="1:21" x14ac:dyDescent="0.2">
      <c r="L41" s="31" t="s">
        <v>91</v>
      </c>
      <c r="M41" s="31" t="s">
        <v>103</v>
      </c>
    </row>
    <row r="42" spans="1:21" x14ac:dyDescent="0.2">
      <c r="L42" s="31" t="s">
        <v>95</v>
      </c>
      <c r="M42" s="31" t="s">
        <v>102</v>
      </c>
    </row>
    <row r="43" spans="1:21" x14ac:dyDescent="0.2">
      <c r="G43" s="26" t="s">
        <v>85</v>
      </c>
    </row>
    <row r="44" spans="1:21" x14ac:dyDescent="0.2">
      <c r="C44" t="s">
        <v>87</v>
      </c>
      <c r="G44" t="s">
        <v>86</v>
      </c>
      <c r="I44" t="s">
        <v>105</v>
      </c>
      <c r="K44" t="s">
        <v>90</v>
      </c>
      <c r="M44" t="s">
        <v>105</v>
      </c>
      <c r="Q44" t="s">
        <v>105</v>
      </c>
      <c r="U44" t="s">
        <v>105</v>
      </c>
    </row>
    <row r="45" spans="1:21" x14ac:dyDescent="0.2">
      <c r="C45" s="33" t="s">
        <v>0</v>
      </c>
      <c r="E45" s="33" t="s">
        <v>93</v>
      </c>
      <c r="G45" t="s">
        <v>89</v>
      </c>
      <c r="I45" s="30" t="s">
        <v>104</v>
      </c>
      <c r="K45" t="s">
        <v>91</v>
      </c>
      <c r="M45" s="30" t="s">
        <v>104</v>
      </c>
      <c r="O45" t="s">
        <v>95</v>
      </c>
      <c r="Q45" s="30" t="s">
        <v>104</v>
      </c>
      <c r="S45" t="s">
        <v>92</v>
      </c>
      <c r="U45" s="30" t="s">
        <v>104</v>
      </c>
    </row>
    <row r="46" spans="1:21" x14ac:dyDescent="0.2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 t="shared" ref="L46:L51" si="16">(E46-K46)/E46</f>
        <v>6.1337060893098747E-3</v>
      </c>
      <c r="M46" s="19">
        <f t="shared" ref="M46:M51" si="17">E46-K46</f>
        <v>0.48701275309075243</v>
      </c>
      <c r="O46" s="19">
        <v>79.486810199279603</v>
      </c>
      <c r="P46" s="21">
        <f>(E46-O46)/E46</f>
        <v>-1.1005433533015192E-3</v>
      </c>
      <c r="Q46" s="19">
        <f t="shared" ref="Q46:Q51" si="18">E46-O46</f>
        <v>-8.738251239674355E-2</v>
      </c>
      <c r="R46" s="19" t="s">
        <v>27</v>
      </c>
      <c r="S46" s="19">
        <v>79.399428055698706</v>
      </c>
      <c r="T46" s="35">
        <f t="shared" ref="T46:T51" si="19">(E46-S46)/E46</f>
        <v>-4.6450693404289721E-9</v>
      </c>
      <c r="U46" s="36">
        <f t="shared" ref="U46:U51" si="20">E46-S46</f>
        <v>-3.6881584719594684E-7</v>
      </c>
    </row>
    <row r="47" spans="1:21" x14ac:dyDescent="0.2">
      <c r="C47" s="19" t="s">
        <v>28</v>
      </c>
      <c r="D47" s="19">
        <v>61.889170999999997</v>
      </c>
      <c r="E47" s="19">
        <f t="shared" ref="E47:E51" si="21">D47/$H$19</f>
        <v>61.888678916669669</v>
      </c>
      <c r="F47" s="19"/>
      <c r="G47" s="19">
        <v>61.429245549290599</v>
      </c>
      <c r="H47" s="21">
        <f t="shared" ref="H47:H51" si="22">(E47-G47)/E47</f>
        <v>7.4235445871720165E-3</v>
      </c>
      <c r="I47" s="19">
        <f t="shared" ref="I47:I48" si="23">E47-G47</f>
        <v>0.45943336737907003</v>
      </c>
      <c r="K47" s="19">
        <v>61.4546697220715</v>
      </c>
      <c r="L47" s="21">
        <f t="shared" si="16"/>
        <v>7.0127396834975628E-3</v>
      </c>
      <c r="M47" s="19">
        <f t="shared" si="17"/>
        <v>0.43400919459816834</v>
      </c>
      <c r="O47" s="19">
        <v>61.995438183118097</v>
      </c>
      <c r="P47" s="21">
        <f>(D47-O47)/D47</f>
        <v>-1.7170561731728357E-3</v>
      </c>
      <c r="Q47" s="19">
        <f t="shared" si="18"/>
        <v>-0.10675926644842804</v>
      </c>
      <c r="R47" s="19" t="s">
        <v>28</v>
      </c>
      <c r="S47" s="19">
        <v>61.888678879575501</v>
      </c>
      <c r="T47" s="35">
        <f t="shared" si="19"/>
        <v>5.9936919622078169E-10</v>
      </c>
      <c r="U47" s="36">
        <f t="shared" si="20"/>
        <v>3.7094167737450334E-8</v>
      </c>
    </row>
    <row r="48" spans="1:21" x14ac:dyDescent="0.2">
      <c r="A48" s="25"/>
      <c r="C48" s="19" t="s">
        <v>29</v>
      </c>
      <c r="D48" s="19">
        <v>51.230969000000002</v>
      </c>
      <c r="E48" s="19">
        <f t="shared" si="21"/>
        <v>51.230561660469775</v>
      </c>
      <c r="F48" s="19"/>
      <c r="G48" s="19">
        <v>50.765416388374803</v>
      </c>
      <c r="H48" s="21">
        <f t="shared" si="22"/>
        <v>9.0794490050239811E-3</v>
      </c>
      <c r="I48" s="19">
        <f t="shared" si="23"/>
        <v>0.46514527209497203</v>
      </c>
      <c r="K48" s="19">
        <v>50.8213578408064</v>
      </c>
      <c r="L48" s="21">
        <f t="shared" si="16"/>
        <v>7.9874943080923237E-3</v>
      </c>
      <c r="M48" s="19">
        <f t="shared" si="17"/>
        <v>0.40920381966337516</v>
      </c>
      <c r="O48" s="19">
        <v>51.306803772640599</v>
      </c>
      <c r="P48" s="21">
        <f>(D48-O48)/D48</f>
        <v>-1.4802525527205475E-3</v>
      </c>
      <c r="Q48" s="19">
        <f t="shared" si="18"/>
        <v>-7.6242112170824328E-2</v>
      </c>
      <c r="R48" s="19" t="s">
        <v>29</v>
      </c>
      <c r="S48" s="19">
        <v>51.230561748748499</v>
      </c>
      <c r="T48" s="35">
        <f t="shared" si="19"/>
        <v>-1.7231652730990652E-9</v>
      </c>
      <c r="U48" s="36">
        <f t="shared" si="20"/>
        <v>-8.8278724774681905E-8</v>
      </c>
    </row>
    <row r="49" spans="1:21" x14ac:dyDescent="0.2">
      <c r="A49" s="25"/>
      <c r="C49" s="19" t="s">
        <v>30</v>
      </c>
      <c r="D49" s="19">
        <v>0.28902899999999998</v>
      </c>
      <c r="E49" s="19">
        <f t="shared" si="21"/>
        <v>0.28902670191859764</v>
      </c>
      <c r="F49" s="19"/>
      <c r="G49" s="19">
        <v>0.28816041160299999</v>
      </c>
      <c r="H49" s="21">
        <f t="shared" si="22"/>
        <v>2.9972674145575503E-3</v>
      </c>
      <c r="I49" s="19">
        <f>E49-G49</f>
        <v>8.6629031559765091E-4</v>
      </c>
      <c r="K49" s="19">
        <v>0.32174769362121602</v>
      </c>
      <c r="L49" s="21">
        <f t="shared" si="16"/>
        <v>-0.11321096454207205</v>
      </c>
      <c r="M49" s="19">
        <f t="shared" si="17"/>
        <v>-3.2720991702618385E-2</v>
      </c>
      <c r="O49" s="19">
        <v>0.25543964724169299</v>
      </c>
      <c r="P49" s="21">
        <f>(D49-O49)/D49</f>
        <v>0.11621447245192348</v>
      </c>
      <c r="Q49" s="19">
        <f t="shared" si="18"/>
        <v>3.3587054676904649E-2</v>
      </c>
      <c r="R49" s="19" t="s">
        <v>30</v>
      </c>
      <c r="S49" s="32">
        <v>0.28902692925990597</v>
      </c>
      <c r="T49" s="16">
        <f t="shared" si="19"/>
        <v>-7.865754507286602E-7</v>
      </c>
      <c r="U49" s="34">
        <f t="shared" si="20"/>
        <v>-2.2734130833423905E-7</v>
      </c>
    </row>
    <row r="50" spans="1:21" x14ac:dyDescent="0.2">
      <c r="A50" s="25"/>
      <c r="C50" s="19" t="s">
        <v>31</v>
      </c>
      <c r="D50" s="19">
        <v>1.0367519999999999</v>
      </c>
      <c r="E50" s="19">
        <f t="shared" si="21"/>
        <v>1.0367437567424374</v>
      </c>
      <c r="F50" s="19"/>
      <c r="G50" s="19">
        <v>1.0209306932493101</v>
      </c>
      <c r="H50" s="21">
        <f t="shared" si="22"/>
        <v>1.525262475928831E-2</v>
      </c>
      <c r="I50" s="19">
        <f t="shared" ref="I50:I51" si="24">E50-G50</f>
        <v>1.5813063493127277E-2</v>
      </c>
      <c r="K50" s="19">
        <v>0.97226979574706995</v>
      </c>
      <c r="L50" s="21">
        <f t="shared" si="16"/>
        <v>6.2188906927157832E-2</v>
      </c>
      <c r="M50" s="19">
        <f t="shared" si="17"/>
        <v>6.4473960995367396E-2</v>
      </c>
      <c r="O50" s="19">
        <v>1.0854045860736199</v>
      </c>
      <c r="P50" s="21">
        <f>(D50-O50)/D50</f>
        <v>-4.6927892180212823E-2</v>
      </c>
      <c r="Q50" s="19">
        <f t="shared" si="18"/>
        <v>-4.8660829331182542E-2</v>
      </c>
      <c r="R50" s="19" t="s">
        <v>31</v>
      </c>
      <c r="S50" s="32">
        <v>1.0367436885713699</v>
      </c>
      <c r="T50" s="16">
        <f t="shared" si="19"/>
        <v>6.5754982380518801E-8</v>
      </c>
      <c r="U50" s="34">
        <f t="shared" si="20"/>
        <v>6.8171067457711843E-8</v>
      </c>
    </row>
    <row r="51" spans="1:21" x14ac:dyDescent="0.2">
      <c r="A51" s="25"/>
      <c r="C51" s="19" t="s">
        <v>32</v>
      </c>
      <c r="D51" s="19">
        <v>0.18586</v>
      </c>
      <c r="E51" s="19">
        <f t="shared" si="21"/>
        <v>0.185858522219537</v>
      </c>
      <c r="F51" s="19"/>
      <c r="G51" s="19">
        <v>0.18468974714991401</v>
      </c>
      <c r="H51" s="21">
        <f t="shared" si="22"/>
        <v>6.2885201908708926E-3</v>
      </c>
      <c r="I51" s="19">
        <f t="shared" si="24"/>
        <v>1.1687750696229848E-3</v>
      </c>
      <c r="K51" s="19">
        <v>7.4861306831214502E-2</v>
      </c>
      <c r="L51" s="21">
        <f t="shared" si="16"/>
        <v>0.59721348293737131</v>
      </c>
      <c r="M51" s="19">
        <f t="shared" si="17"/>
        <v>0.1109972153883225</v>
      </c>
      <c r="O51" s="19">
        <v>0.295687417774948</v>
      </c>
      <c r="P51" s="21">
        <f>(D51-O51)/D51</f>
        <v>-0.59091476258984188</v>
      </c>
      <c r="Q51" s="19">
        <f t="shared" si="18"/>
        <v>-0.109828895555411</v>
      </c>
      <c r="R51" s="19" t="s">
        <v>32</v>
      </c>
      <c r="S51" s="32">
        <v>0.18585897745624899</v>
      </c>
      <c r="T51" s="16">
        <f t="shared" si="19"/>
        <v>-2.4493722782102419E-6</v>
      </c>
      <c r="U51" s="34">
        <f t="shared" si="20"/>
        <v>-4.5523671199365623E-7</v>
      </c>
    </row>
    <row r="52" spans="1:21" x14ac:dyDescent="0.2">
      <c r="A52" s="25"/>
      <c r="E52" t="s">
        <v>88</v>
      </c>
      <c r="S52" s="19"/>
    </row>
    <row r="53" spans="1:21" x14ac:dyDescent="0.2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1:21" x14ac:dyDescent="0.2">
      <c r="A54" s="25"/>
      <c r="C54" t="s">
        <v>62</v>
      </c>
      <c r="D54" s="19">
        <f>SUM(D46:D51)</f>
        <v>194.03183999999999</v>
      </c>
      <c r="F54" t="s">
        <v>66</v>
      </c>
      <c r="G54" s="19">
        <f>-H18-G53</f>
        <v>1.4563931453027976</v>
      </c>
      <c r="K54" s="19">
        <f>-H18-K53</f>
        <v>1.330226187348984</v>
      </c>
      <c r="S54" s="19"/>
    </row>
    <row r="55" spans="1:21" x14ac:dyDescent="0.2">
      <c r="A55" s="25"/>
      <c r="F55" t="s">
        <v>94</v>
      </c>
      <c r="S55" s="19"/>
    </row>
    <row r="56" spans="1:21" x14ac:dyDescent="0.2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97</v>
      </c>
      <c r="L56" s="25"/>
      <c r="M56" s="25"/>
      <c r="O56" s="25" t="s">
        <v>98</v>
      </c>
      <c r="P56" s="25"/>
      <c r="Q56" s="25"/>
      <c r="S56" s="28" t="s">
        <v>99</v>
      </c>
    </row>
    <row r="57" spans="1:21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0.53181445464790045</v>
      </c>
    </row>
    <row r="58" spans="1:21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 t="s">
        <v>96</v>
      </c>
      <c r="L58" s="25"/>
      <c r="M58" s="25"/>
      <c r="O58" s="25" t="s">
        <v>96</v>
      </c>
      <c r="P58" s="25"/>
      <c r="Q58" s="25"/>
      <c r="S58" s="28" t="s">
        <v>96</v>
      </c>
      <c r="T58" s="19"/>
    </row>
    <row r="59" spans="1:21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100</v>
      </c>
      <c r="P61" s="25"/>
      <c r="Q61" s="25"/>
      <c r="S61" s="25"/>
    </row>
    <row r="62" spans="1:21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101</v>
      </c>
      <c r="Q63" s="25"/>
      <c r="S63" s="25"/>
    </row>
    <row r="64" spans="1:21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K7" sqref="K7"/>
    </sheetView>
  </sheetViews>
  <sheetFormatPr baseColWidth="10" defaultRowHeight="16" x14ac:dyDescent="0.2"/>
  <cols>
    <col min="19" max="20" width="12.83203125" bestFit="1" customWidth="1"/>
    <col min="21" max="21" width="12.1640625" bestFit="1" customWidth="1"/>
  </cols>
  <sheetData>
    <row r="2" spans="3:21" x14ac:dyDescent="0.2">
      <c r="C2" t="s">
        <v>69</v>
      </c>
      <c r="K2" t="s">
        <v>69</v>
      </c>
      <c r="O2" t="s">
        <v>70</v>
      </c>
      <c r="S2" t="s">
        <v>56</v>
      </c>
    </row>
    <row r="3" spans="3:21" x14ac:dyDescent="0.2">
      <c r="C3" t="s">
        <v>68</v>
      </c>
      <c r="D3">
        <v>1E-3</v>
      </c>
    </row>
    <row r="5" spans="3:21" x14ac:dyDescent="0.2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 x14ac:dyDescent="0.2"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</row>
    <row r="7" spans="3:21" x14ac:dyDescent="0.2">
      <c r="C7" t="s">
        <v>71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 x14ac:dyDescent="0.2">
      <c r="C8" t="s">
        <v>72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 x14ac:dyDescent="0.2">
      <c r="C9" t="s">
        <v>73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 x14ac:dyDescent="0.2">
      <c r="C10" t="s">
        <v>74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 x14ac:dyDescent="0.2">
      <c r="C11" t="s">
        <v>75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 x14ac:dyDescent="0.2">
      <c r="C12" t="s">
        <v>76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 x14ac:dyDescent="0.2">
      <c r="C13" t="s">
        <v>77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 x14ac:dyDescent="0.2">
      <c r="C14" t="s">
        <v>78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A3:W72"/>
  <sheetViews>
    <sheetView zoomScale="94" zoomScaleNormal="110" workbookViewId="0">
      <selection activeCell="Q41" sqref="Q41"/>
    </sheetView>
  </sheetViews>
  <sheetFormatPr baseColWidth="10" defaultRowHeight="16" x14ac:dyDescent="0.2"/>
  <cols>
    <col min="3" max="22" width="12" customWidth="1"/>
  </cols>
  <sheetData>
    <row r="3" spans="3:18" x14ac:dyDescent="0.2">
      <c r="C3" t="s">
        <v>59</v>
      </c>
    </row>
    <row r="5" spans="3:18" x14ac:dyDescent="0.2">
      <c r="C5" t="s">
        <v>67</v>
      </c>
      <c r="D5">
        <f>D6*E6*F6</f>
        <v>53.526400000000002</v>
      </c>
    </row>
    <row r="6" spans="3:18" x14ac:dyDescent="0.2">
      <c r="C6" t="s">
        <v>52</v>
      </c>
      <c r="D6" s="6">
        <v>3.89</v>
      </c>
      <c r="E6" s="6">
        <v>4.3</v>
      </c>
      <c r="F6" s="6">
        <v>3.2</v>
      </c>
    </row>
    <row r="7" spans="3:18" x14ac:dyDescent="0.2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  <c r="L7" t="s">
        <v>112</v>
      </c>
      <c r="M7" t="s">
        <v>113</v>
      </c>
      <c r="N7" t="s">
        <v>114</v>
      </c>
    </row>
    <row r="8" spans="3:18" x14ac:dyDescent="0.2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0.19450000000000001</v>
      </c>
      <c r="I8" s="19">
        <f t="shared" si="0"/>
        <v>0</v>
      </c>
      <c r="J8" s="19">
        <f t="shared" si="0"/>
        <v>0</v>
      </c>
      <c r="L8" s="19">
        <v>3.89</v>
      </c>
      <c r="M8" s="19">
        <v>0</v>
      </c>
      <c r="N8" s="19">
        <v>0</v>
      </c>
      <c r="P8" s="19"/>
      <c r="Q8" s="19"/>
      <c r="R8" s="19"/>
    </row>
    <row r="9" spans="3:18" x14ac:dyDescent="0.2">
      <c r="C9">
        <v>2</v>
      </c>
      <c r="D9" s="20">
        <v>0.5</v>
      </c>
      <c r="E9" s="20">
        <v>0.52</v>
      </c>
      <c r="F9" s="20">
        <v>0</v>
      </c>
      <c r="H9" s="19">
        <f t="shared" si="0"/>
        <v>1.9450000000000001</v>
      </c>
      <c r="I9" s="19">
        <f t="shared" si="0"/>
        <v>2.2359999999999998</v>
      </c>
      <c r="J9" s="19">
        <f t="shared" si="0"/>
        <v>0</v>
      </c>
      <c r="L9" s="19">
        <v>0</v>
      </c>
      <c r="M9" s="19">
        <v>4.3</v>
      </c>
      <c r="N9" s="19">
        <v>0</v>
      </c>
      <c r="P9" s="19"/>
      <c r="Q9" s="19"/>
      <c r="R9" s="19"/>
    </row>
    <row r="10" spans="3:18" x14ac:dyDescent="0.2">
      <c r="C10">
        <v>2</v>
      </c>
      <c r="D10" s="20">
        <v>0.5</v>
      </c>
      <c r="E10" s="20">
        <v>0</v>
      </c>
      <c r="F10" s="20">
        <v>0.5</v>
      </c>
      <c r="H10" s="19">
        <f t="shared" si="0"/>
        <v>1.9450000000000001</v>
      </c>
      <c r="I10" s="19">
        <f t="shared" si="0"/>
        <v>0</v>
      </c>
      <c r="J10" s="19">
        <f t="shared" si="0"/>
        <v>1.6</v>
      </c>
      <c r="L10" s="19">
        <v>0</v>
      </c>
      <c r="M10" s="19">
        <v>0</v>
      </c>
      <c r="N10" s="19">
        <v>3.2</v>
      </c>
      <c r="P10" s="19"/>
      <c r="Q10" s="19"/>
      <c r="R10" s="19"/>
    </row>
    <row r="11" spans="3:18" x14ac:dyDescent="0.2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2.2359999999999998</v>
      </c>
      <c r="J11" s="19">
        <f t="shared" si="0"/>
        <v>1.6</v>
      </c>
      <c r="L11" s="19"/>
      <c r="M11" s="19"/>
      <c r="N11" s="19"/>
      <c r="P11" s="19"/>
      <c r="Q11" s="19"/>
      <c r="R11" s="19"/>
    </row>
    <row r="12" spans="3:18" x14ac:dyDescent="0.2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1.9450000000000001</v>
      </c>
      <c r="I12" s="19">
        <f t="shared" si="0"/>
        <v>2.15</v>
      </c>
      <c r="J12" s="19">
        <f t="shared" si="0"/>
        <v>1.6</v>
      </c>
      <c r="L12" s="19"/>
      <c r="M12" s="19"/>
      <c r="N12" s="19"/>
      <c r="P12" s="19"/>
      <c r="Q12" s="19"/>
      <c r="R12" s="19"/>
    </row>
    <row r="13" spans="3:18" x14ac:dyDescent="0.2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1.9450000000000001</v>
      </c>
      <c r="I13" s="19">
        <f t="shared" si="0"/>
        <v>0</v>
      </c>
      <c r="J13" s="19">
        <f t="shared" si="0"/>
        <v>0.128</v>
      </c>
      <c r="L13" s="19"/>
      <c r="M13" s="19"/>
      <c r="N13" s="19"/>
      <c r="P13" s="19"/>
      <c r="Q13" s="19"/>
      <c r="R13" s="19"/>
    </row>
    <row r="14" spans="3:18" x14ac:dyDescent="0.2">
      <c r="C14">
        <v>-2</v>
      </c>
      <c r="D14" s="20">
        <v>-0.2</v>
      </c>
      <c r="E14" s="20">
        <v>0.5</v>
      </c>
      <c r="F14" s="20">
        <v>0.32</v>
      </c>
      <c r="H14" s="19">
        <f t="shared" si="0"/>
        <v>-0.77800000000000002</v>
      </c>
      <c r="I14" s="19">
        <f t="shared" si="0"/>
        <v>2.15</v>
      </c>
      <c r="J14" s="19">
        <f t="shared" si="0"/>
        <v>1.024</v>
      </c>
      <c r="L14" s="19"/>
      <c r="M14" s="19"/>
      <c r="N14" s="19"/>
      <c r="P14" s="19"/>
      <c r="Q14" s="19"/>
      <c r="R14" s="19"/>
    </row>
    <row r="15" spans="3:18" x14ac:dyDescent="0.2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1.6</v>
      </c>
      <c r="L15" s="19"/>
      <c r="M15" s="19"/>
      <c r="N15" s="19"/>
      <c r="P15" s="19"/>
      <c r="Q15" s="19"/>
      <c r="R15" s="19"/>
    </row>
    <row r="16" spans="3:18" x14ac:dyDescent="0.2">
      <c r="L16" s="19"/>
      <c r="M16" s="19"/>
      <c r="N16" s="19"/>
    </row>
    <row r="17" spans="1:23" x14ac:dyDescent="0.2">
      <c r="H17" s="19"/>
      <c r="I17" t="s">
        <v>56</v>
      </c>
      <c r="L17" s="19"/>
      <c r="M17" s="19"/>
      <c r="N17" s="19"/>
    </row>
    <row r="18" spans="1:23" x14ac:dyDescent="0.2">
      <c r="C18" t="s">
        <v>55</v>
      </c>
      <c r="D18" s="19">
        <v>-221.77839109000001</v>
      </c>
      <c r="G18" t="s">
        <v>60</v>
      </c>
      <c r="H18">
        <v>-221.77662772183899</v>
      </c>
      <c r="I18" s="22">
        <f>(D18-H18)/D18</f>
        <v>7.9510368542013574E-6</v>
      </c>
      <c r="L18" s="19"/>
    </row>
    <row r="19" spans="1:23" x14ac:dyDescent="0.2">
      <c r="H19">
        <f>D18/H18</f>
        <v>1.0000079511000737</v>
      </c>
    </row>
    <row r="22" spans="1:23" x14ac:dyDescent="0.2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 x14ac:dyDescent="0.2">
      <c r="C23" t="s">
        <v>48</v>
      </c>
      <c r="D23" t="s">
        <v>49</v>
      </c>
      <c r="E23" t="s">
        <v>50</v>
      </c>
    </row>
    <row r="24" spans="1:23" x14ac:dyDescent="0.2">
      <c r="C24" s="6">
        <v>11.590095</v>
      </c>
      <c r="D24" s="6">
        <v>-8.5264740000000003</v>
      </c>
      <c r="E24" s="6">
        <v>-8.4428839999999994</v>
      </c>
      <c r="F24" s="6"/>
      <c r="G24" s="6">
        <v>2.9794350000000001</v>
      </c>
      <c r="H24" s="6">
        <v>-1.982885</v>
      </c>
      <c r="I24" s="6">
        <v>-2.6383800000000002</v>
      </c>
      <c r="K24" s="6">
        <f>C24/G24</f>
        <v>3.8900311636266607</v>
      </c>
      <c r="L24" s="6">
        <f t="shared" ref="L24:M31" si="1">D24/H24</f>
        <v>4.3000345456241789</v>
      </c>
      <c r="M24" s="6">
        <f t="shared" si="1"/>
        <v>3.2000257733912472</v>
      </c>
      <c r="O24" s="7">
        <f t="shared" ref="O24:Q31" si="2">G24*D$6</f>
        <v>11.59000215</v>
      </c>
      <c r="P24" s="7">
        <f t="shared" si="2"/>
        <v>-8.5264054999999992</v>
      </c>
      <c r="Q24" s="7">
        <f t="shared" si="2"/>
        <v>-8.4428160000000005</v>
      </c>
      <c r="S24" s="16">
        <f>(C24-O24)/C24</f>
        <v>8.0111509008079846E-6</v>
      </c>
      <c r="T24" s="16">
        <f t="shared" ref="T24:U31" si="3">(D24-P24)/D24</f>
        <v>8.0338015457664082E-6</v>
      </c>
      <c r="U24" s="16">
        <f t="shared" si="3"/>
        <v>8.0541198953872596E-6</v>
      </c>
    </row>
    <row r="25" spans="1:23" x14ac:dyDescent="0.2">
      <c r="C25" s="6">
        <v>-61.492097000000001</v>
      </c>
      <c r="D25" s="6">
        <v>11.28121</v>
      </c>
      <c r="E25" s="6">
        <v>-31.598338999999999</v>
      </c>
      <c r="F25" s="6"/>
      <c r="G25" s="6">
        <v>-15.807611</v>
      </c>
      <c r="H25" s="6">
        <v>2.623516</v>
      </c>
      <c r="I25" s="6">
        <v>-9.8744029999999992</v>
      </c>
      <c r="K25" s="6">
        <f t="shared" ref="K25:K31" si="4">C25/G25</f>
        <v>3.8900310110110885</v>
      </c>
      <c r="L25" s="6">
        <f t="shared" si="1"/>
        <v>4.3000347625095481</v>
      </c>
      <c r="M25" s="6">
        <f t="shared" si="1"/>
        <v>3.2000252572231456</v>
      </c>
      <c r="O25" s="7">
        <f t="shared" si="2"/>
        <v>-61.491606789999999</v>
      </c>
      <c r="P25" s="7">
        <f t="shared" si="2"/>
        <v>11.2811188</v>
      </c>
      <c r="Q25" s="7">
        <f t="shared" si="2"/>
        <v>-31.598089599999998</v>
      </c>
      <c r="S25" s="16">
        <f t="shared" ref="S25:S31" si="5">(C25-O25)/C25</f>
        <v>7.9719187329451122E-6</v>
      </c>
      <c r="T25" s="16">
        <f t="shared" si="3"/>
        <v>8.0842391906504702E-6</v>
      </c>
      <c r="U25" s="16">
        <f t="shared" si="3"/>
        <v>7.8928199359240834E-6</v>
      </c>
    </row>
    <row r="26" spans="1:23" x14ac:dyDescent="0.2">
      <c r="C26" s="6">
        <v>-24.786448</v>
      </c>
      <c r="D26" s="6">
        <v>-8.4853719999999999</v>
      </c>
      <c r="E26" s="6">
        <v>28.823709000000001</v>
      </c>
      <c r="F26" s="6"/>
      <c r="G26" s="6">
        <v>-6.3717870000000003</v>
      </c>
      <c r="H26" s="6">
        <v>-1.9733270000000001</v>
      </c>
      <c r="I26" s="6">
        <v>9.0073380000000007</v>
      </c>
      <c r="K26" s="6">
        <f t="shared" si="4"/>
        <v>3.890030850058233</v>
      </c>
      <c r="L26" s="6">
        <f t="shared" si="1"/>
        <v>4.3000333953774517</v>
      </c>
      <c r="M26" s="6">
        <f t="shared" si="1"/>
        <v>3.2000252460826939</v>
      </c>
      <c r="O26" s="7">
        <f t="shared" si="2"/>
        <v>-24.786251430000004</v>
      </c>
      <c r="P26" s="7">
        <f t="shared" si="2"/>
        <v>-8.4853061000000007</v>
      </c>
      <c r="Q26" s="7">
        <f t="shared" si="2"/>
        <v>28.823481600000004</v>
      </c>
      <c r="S26" s="16">
        <f t="shared" si="5"/>
        <v>7.9305433354710112E-6</v>
      </c>
      <c r="T26" s="16">
        <f t="shared" si="3"/>
        <v>7.7663065330753863E-6</v>
      </c>
      <c r="U26" s="16">
        <f t="shared" si="3"/>
        <v>7.8893385995687089E-6</v>
      </c>
    </row>
    <row r="27" spans="1:23" x14ac:dyDescent="0.2">
      <c r="C27" s="6">
        <v>183.24982399999999</v>
      </c>
      <c r="D27" s="6">
        <v>23.726818000000002</v>
      </c>
      <c r="E27" s="6">
        <v>103.01253</v>
      </c>
      <c r="F27" s="6"/>
      <c r="G27" s="6">
        <v>47.107548999999999</v>
      </c>
      <c r="H27" s="6">
        <v>5.5178209999999996</v>
      </c>
      <c r="I27" s="6">
        <v>32.191160000000004</v>
      </c>
      <c r="K27" s="6">
        <f t="shared" si="4"/>
        <v>3.8900309587323254</v>
      </c>
      <c r="L27" s="6">
        <f t="shared" si="1"/>
        <v>4.3000340170512965</v>
      </c>
      <c r="M27" s="6">
        <f t="shared" si="1"/>
        <v>3.2000254107028137</v>
      </c>
      <c r="O27" s="7">
        <f t="shared" si="2"/>
        <v>183.24836561000001</v>
      </c>
      <c r="P27" s="7">
        <f t="shared" si="2"/>
        <v>23.726630299999997</v>
      </c>
      <c r="Q27" s="7">
        <f t="shared" si="2"/>
        <v>103.01171200000002</v>
      </c>
      <c r="S27" s="16">
        <f t="shared" si="5"/>
        <v>7.9584796762590393E-6</v>
      </c>
      <c r="T27" s="16">
        <f t="shared" si="3"/>
        <v>7.9108795795967598E-6</v>
      </c>
      <c r="U27" s="16">
        <f t="shared" si="3"/>
        <v>7.9407815726990842E-6</v>
      </c>
    </row>
    <row r="28" spans="1:23" x14ac:dyDescent="0.2">
      <c r="C28" s="6">
        <v>102.554462</v>
      </c>
      <c r="D28" s="6">
        <v>-13.303361000000001</v>
      </c>
      <c r="E28" s="6">
        <v>-39.589776000000001</v>
      </c>
      <c r="F28" s="6"/>
      <c r="G28" s="6">
        <v>26.363405</v>
      </c>
      <c r="H28" s="6">
        <v>-3.0937800000000002</v>
      </c>
      <c r="I28" s="6">
        <v>-12.371707000000001</v>
      </c>
      <c r="K28" s="6">
        <f t="shared" si="4"/>
        <v>3.8900309728580202</v>
      </c>
      <c r="L28" s="6">
        <f t="shared" si="1"/>
        <v>4.3000345855232114</v>
      </c>
      <c r="M28" s="6">
        <f t="shared" si="1"/>
        <v>3.2000253481593122</v>
      </c>
      <c r="O28" s="7">
        <f t="shared" si="2"/>
        <v>102.55364545</v>
      </c>
      <c r="P28" s="7">
        <f t="shared" si="2"/>
        <v>-13.303254000000001</v>
      </c>
      <c r="Q28" s="7">
        <f t="shared" si="2"/>
        <v>-39.589462400000002</v>
      </c>
      <c r="S28" s="16">
        <f t="shared" si="5"/>
        <v>7.9621109025577173E-6</v>
      </c>
      <c r="T28" s="16">
        <f t="shared" si="3"/>
        <v>8.0430802411403558E-6</v>
      </c>
      <c r="U28" s="16">
        <f t="shared" si="3"/>
        <v>7.9212370385313535E-6</v>
      </c>
    </row>
    <row r="29" spans="1:23" x14ac:dyDescent="0.2">
      <c r="C29" s="6">
        <v>38.599438999999997</v>
      </c>
      <c r="D29" s="6">
        <v>12.170413999999999</v>
      </c>
      <c r="E29" s="6">
        <v>-10.261335000000001</v>
      </c>
      <c r="F29" s="6"/>
      <c r="G29" s="6">
        <v>9.9226559999999999</v>
      </c>
      <c r="H29" s="6">
        <v>2.8303060000000002</v>
      </c>
      <c r="I29" s="6">
        <v>-3.206642</v>
      </c>
      <c r="K29" s="6">
        <f t="shared" si="4"/>
        <v>3.8900309554216128</v>
      </c>
      <c r="L29" s="6">
        <f t="shared" si="1"/>
        <v>4.3000346958950724</v>
      </c>
      <c r="M29" s="6">
        <f t="shared" si="1"/>
        <v>3.2000251353284841</v>
      </c>
      <c r="O29" s="7">
        <f t="shared" si="2"/>
        <v>38.599131839999998</v>
      </c>
      <c r="P29" s="7">
        <f t="shared" si="2"/>
        <v>12.170315800000001</v>
      </c>
      <c r="Q29" s="7">
        <f t="shared" si="2"/>
        <v>-10.2612544</v>
      </c>
      <c r="S29" s="16">
        <f t="shared" si="5"/>
        <v>7.9576286069447463E-6</v>
      </c>
      <c r="T29" s="16">
        <f t="shared" si="3"/>
        <v>8.0687477022779911E-6</v>
      </c>
      <c r="U29" s="16">
        <f t="shared" si="3"/>
        <v>7.854728453990667E-6</v>
      </c>
    </row>
    <row r="30" spans="1:23" s="25" customFormat="1" x14ac:dyDescent="0.2">
      <c r="A30"/>
      <c r="B30"/>
      <c r="C30" s="6">
        <v>-218.86935299999999</v>
      </c>
      <c r="D30" s="6">
        <v>-29.104402</v>
      </c>
      <c r="E30" s="6">
        <v>-33.421838000000001</v>
      </c>
      <c r="F30" s="6"/>
      <c r="G30" s="6">
        <v>-56.264167999999998</v>
      </c>
      <c r="H30" s="6">
        <v>-6.7684119999999997</v>
      </c>
      <c r="I30" s="6">
        <v>-10.444241</v>
      </c>
      <c r="J30"/>
      <c r="K30" s="6">
        <f t="shared" si="4"/>
        <v>3.8900309163018281</v>
      </c>
      <c r="L30" s="6">
        <f t="shared" si="1"/>
        <v>4.3000340404809876</v>
      </c>
      <c r="M30" s="6">
        <f t="shared" si="1"/>
        <v>3.2000255451784385</v>
      </c>
      <c r="N30"/>
      <c r="O30" s="7">
        <f t="shared" si="2"/>
        <v>-218.86761351999999</v>
      </c>
      <c r="P30" s="7">
        <f t="shared" si="2"/>
        <v>-29.104171599999997</v>
      </c>
      <c r="Q30" s="7">
        <f t="shared" si="2"/>
        <v>-33.421571200000002</v>
      </c>
      <c r="R30"/>
      <c r="S30" s="16">
        <f t="shared" si="5"/>
        <v>7.9475722669938364E-6</v>
      </c>
      <c r="T30" s="16">
        <f t="shared" si="3"/>
        <v>7.9163282586281145E-6</v>
      </c>
      <c r="U30" s="16">
        <f t="shared" si="3"/>
        <v>7.9828045363204796E-6</v>
      </c>
      <c r="V30"/>
      <c r="W30"/>
    </row>
    <row r="31" spans="1:23" x14ac:dyDescent="0.2">
      <c r="C31" s="6">
        <v>-30.845922000000002</v>
      </c>
      <c r="D31" s="6">
        <v>12.241166</v>
      </c>
      <c r="E31" s="6">
        <v>-8.5220660000000006</v>
      </c>
      <c r="F31" s="6"/>
      <c r="G31" s="6">
        <v>-7.9294799999999999</v>
      </c>
      <c r="H31" s="6">
        <v>2.8467600000000002</v>
      </c>
      <c r="I31" s="6">
        <v>-2.6631239999999998</v>
      </c>
      <c r="K31" s="6">
        <f t="shared" si="4"/>
        <v>3.890030872137896</v>
      </c>
      <c r="L31" s="6">
        <f t="shared" si="1"/>
        <v>4.300034425100816</v>
      </c>
      <c r="M31" s="6">
        <f t="shared" si="1"/>
        <v>3.200025984520436</v>
      </c>
      <c r="O31" s="7">
        <f t="shared" si="2"/>
        <v>-30.845677200000001</v>
      </c>
      <c r="P31" s="7">
        <f t="shared" si="2"/>
        <v>12.241068</v>
      </c>
      <c r="Q31" s="7">
        <f t="shared" si="2"/>
        <v>-8.5219968000000001</v>
      </c>
      <c r="S31" s="16">
        <f t="shared" si="5"/>
        <v>7.9362192513105019E-6</v>
      </c>
      <c r="T31" s="16">
        <f t="shared" si="3"/>
        <v>8.0057733061938215E-6</v>
      </c>
      <c r="U31" s="16">
        <f t="shared" si="3"/>
        <v>8.1200966996072993E-6</v>
      </c>
    </row>
    <row r="32" spans="1:23" x14ac:dyDescent="0.2">
      <c r="A32" s="25"/>
      <c r="B32" s="23" t="s">
        <v>66</v>
      </c>
      <c r="C32" s="24">
        <f>SUM(C24:C31)</f>
        <v>0</v>
      </c>
      <c r="D32" s="24">
        <f t="shared" ref="D32:E32" si="6">SUM(D24:D31)</f>
        <v>-1.0000000010279564E-6</v>
      </c>
      <c r="E32" s="24">
        <f t="shared" si="6"/>
        <v>9.9999999925159955E-7</v>
      </c>
      <c r="F32" s="24"/>
      <c r="G32" s="24">
        <f t="shared" ref="G32:I32" si="7">SUM(G24:G31)</f>
        <v>-9.9999999925159955E-7</v>
      </c>
      <c r="H32" s="24">
        <f t="shared" si="7"/>
        <v>-1.000000000139778E-6</v>
      </c>
      <c r="I32" s="24">
        <f t="shared" si="7"/>
        <v>1.0000000045806701E-6</v>
      </c>
      <c r="J32" s="24"/>
      <c r="K32" s="24"/>
      <c r="L32" s="24"/>
      <c r="M32" s="24"/>
      <c r="N32" s="24"/>
      <c r="O32" s="24">
        <f t="shared" ref="O32:Q32" si="8">SUM(O24:O31)</f>
        <v>-3.8899999772468163E-6</v>
      </c>
      <c r="P32" s="24">
        <f t="shared" si="8"/>
        <v>-4.3000000022885843E-6</v>
      </c>
      <c r="Q32" s="24">
        <f t="shared" si="8"/>
        <v>3.2000000196319434E-6</v>
      </c>
      <c r="R32" s="24"/>
      <c r="S32" s="23"/>
      <c r="T32" s="23"/>
      <c r="U32" s="23"/>
      <c r="V32" s="25"/>
      <c r="W32" s="25"/>
    </row>
    <row r="33" spans="1:21" x14ac:dyDescent="0.2">
      <c r="K33" s="6"/>
      <c r="L33" s="6"/>
      <c r="M33" s="6"/>
    </row>
    <row r="38" spans="1:21" x14ac:dyDescent="0.2">
      <c r="S38" s="19"/>
      <c r="T38" s="19"/>
      <c r="U38" s="19"/>
    </row>
    <row r="40" spans="1:21" x14ac:dyDescent="0.2">
      <c r="K40" s="25"/>
      <c r="L40" s="25"/>
      <c r="M40" s="25"/>
      <c r="N40" s="25"/>
    </row>
    <row r="41" spans="1:21" x14ac:dyDescent="0.2">
      <c r="K41" s="25"/>
      <c r="L41" s="25"/>
      <c r="M41" s="25"/>
      <c r="N41" s="25"/>
    </row>
    <row r="42" spans="1:21" x14ac:dyDescent="0.2">
      <c r="K42" s="25"/>
      <c r="L42" s="25"/>
      <c r="M42" s="25"/>
      <c r="N42" s="25"/>
    </row>
    <row r="43" spans="1:21" x14ac:dyDescent="0.2">
      <c r="G43" s="26"/>
      <c r="K43" s="25"/>
      <c r="L43" s="25"/>
      <c r="M43" s="25"/>
      <c r="N43" s="25"/>
    </row>
    <row r="44" spans="1:21" x14ac:dyDescent="0.2">
      <c r="C44" t="s">
        <v>87</v>
      </c>
      <c r="I44" t="s">
        <v>105</v>
      </c>
      <c r="K44" s="25"/>
      <c r="L44" s="25"/>
      <c r="M44" s="25"/>
      <c r="N44" s="25"/>
    </row>
    <row r="45" spans="1:21" x14ac:dyDescent="0.2">
      <c r="C45" s="33" t="s">
        <v>0</v>
      </c>
      <c r="E45" s="33" t="s">
        <v>93</v>
      </c>
      <c r="G45" s="40" t="s">
        <v>106</v>
      </c>
      <c r="I45" s="30" t="s">
        <v>104</v>
      </c>
      <c r="M45" s="30"/>
      <c r="Q45" s="30"/>
    </row>
    <row r="46" spans="1:21" x14ac:dyDescent="0.2">
      <c r="C46" s="19" t="s">
        <v>27</v>
      </c>
      <c r="D46" s="19">
        <v>72.146089000000003</v>
      </c>
      <c r="E46" s="19">
        <f>D46/H$19</f>
        <v>72.145515363787482</v>
      </c>
      <c r="F46" s="19"/>
      <c r="G46" s="37">
        <v>72.145514957948507</v>
      </c>
      <c r="H46" s="38">
        <f t="shared" ref="H46:H51" si="9">(D46-G46)/D46</f>
        <v>7.9566620928932637E-6</v>
      </c>
      <c r="I46" s="39">
        <f t="shared" ref="I46:I51" si="10">E46-G46</f>
        <v>4.0583897487067588E-7</v>
      </c>
      <c r="K46" s="19"/>
      <c r="L46" s="21"/>
      <c r="M46" s="19"/>
      <c r="O46" s="19"/>
      <c r="P46" s="21"/>
      <c r="Q46" s="19"/>
    </row>
    <row r="47" spans="1:21" x14ac:dyDescent="0.2">
      <c r="C47" s="19" t="s">
        <v>28</v>
      </c>
      <c r="D47" s="19">
        <v>21.916841000000002</v>
      </c>
      <c r="E47" s="19">
        <f t="shared" ref="E47:E51" si="11">D47/H$19</f>
        <v>21.916666738389484</v>
      </c>
      <c r="F47" s="19"/>
      <c r="G47" s="37">
        <v>21.916666661610201</v>
      </c>
      <c r="H47" s="38">
        <f t="shared" si="9"/>
        <v>7.9545400635504621E-6</v>
      </c>
      <c r="I47" s="39">
        <f t="shared" si="10"/>
        <v>7.6779283375572049E-8</v>
      </c>
      <c r="K47" s="19"/>
      <c r="L47" s="21"/>
      <c r="M47" s="19"/>
      <c r="O47" s="19"/>
      <c r="P47" s="21"/>
      <c r="Q47" s="19"/>
    </row>
    <row r="48" spans="1:21" x14ac:dyDescent="0.2">
      <c r="A48" s="25"/>
      <c r="C48" s="19" t="s">
        <v>29</v>
      </c>
      <c r="D48" s="19">
        <v>127.715462</v>
      </c>
      <c r="E48" s="19">
        <f t="shared" si="11"/>
        <v>127.71444652965479</v>
      </c>
      <c r="F48" s="19"/>
      <c r="G48" s="37">
        <v>127.71444610227999</v>
      </c>
      <c r="H48" s="38">
        <f t="shared" si="9"/>
        <v>7.9543831584714989E-6</v>
      </c>
      <c r="I48" s="39">
        <f t="shared" si="10"/>
        <v>4.2737480043797405E-7</v>
      </c>
      <c r="K48" s="19"/>
      <c r="L48" s="21"/>
      <c r="M48" s="19"/>
      <c r="O48" s="19"/>
      <c r="P48" s="21"/>
      <c r="Q48" s="19"/>
    </row>
    <row r="49" spans="1:20" x14ac:dyDescent="0.2">
      <c r="A49" s="25"/>
      <c r="C49" s="19" t="s">
        <v>30</v>
      </c>
      <c r="D49" s="19">
        <v>2.118703</v>
      </c>
      <c r="E49" s="19">
        <f t="shared" si="11"/>
        <v>2.1186861541143638</v>
      </c>
      <c r="F49" s="19"/>
      <c r="G49" s="37">
        <v>2.1186857751501398</v>
      </c>
      <c r="H49" s="38">
        <f t="shared" si="9"/>
        <v>8.1299029926422463E-6</v>
      </c>
      <c r="I49" s="39">
        <f t="shared" si="10"/>
        <v>3.7896422400152119E-7</v>
      </c>
      <c r="K49" s="19"/>
      <c r="L49" s="21"/>
      <c r="M49" s="19"/>
      <c r="O49" s="19"/>
      <c r="P49" s="21"/>
      <c r="Q49" s="19"/>
    </row>
    <row r="50" spans="1:20" x14ac:dyDescent="0.2">
      <c r="A50" s="25"/>
      <c r="C50" s="19" t="s">
        <v>31</v>
      </c>
      <c r="D50" s="19">
        <v>42.673124999999999</v>
      </c>
      <c r="E50" s="19">
        <f t="shared" si="11"/>
        <v>42.672785704410444</v>
      </c>
      <c r="F50" s="19"/>
      <c r="G50" s="37">
        <v>42.672785391197898</v>
      </c>
      <c r="H50" s="38">
        <f t="shared" si="9"/>
        <v>7.9583766621403857E-6</v>
      </c>
      <c r="I50" s="39">
        <f t="shared" si="10"/>
        <v>3.1321254567728829E-7</v>
      </c>
      <c r="K50" s="19"/>
      <c r="L50" s="21"/>
      <c r="M50" s="19"/>
      <c r="O50" s="19"/>
      <c r="P50" s="21"/>
      <c r="Q50" s="19"/>
    </row>
    <row r="51" spans="1:20" x14ac:dyDescent="0.2">
      <c r="A51" s="25"/>
      <c r="C51" s="19" t="s">
        <v>32</v>
      </c>
      <c r="D51" s="19">
        <v>2.7942770000000001</v>
      </c>
      <c r="E51" s="19">
        <f t="shared" si="11"/>
        <v>2.7942547826005923</v>
      </c>
      <c r="F51" s="19"/>
      <c r="G51" s="37">
        <v>2.7942547393436201</v>
      </c>
      <c r="H51" s="38">
        <f t="shared" si="9"/>
        <v>7.9665174139865421E-6</v>
      </c>
      <c r="I51" s="39">
        <f t="shared" si="10"/>
        <v>4.3256972226402013E-8</v>
      </c>
      <c r="K51" s="19"/>
      <c r="L51" s="21"/>
      <c r="M51" s="19"/>
      <c r="O51" s="19"/>
      <c r="P51" s="21"/>
      <c r="Q51" s="19"/>
    </row>
    <row r="52" spans="1:20" x14ac:dyDescent="0.2">
      <c r="A52" s="25"/>
      <c r="E52" t="s">
        <v>88</v>
      </c>
      <c r="G52" s="19"/>
    </row>
    <row r="53" spans="1:20" x14ac:dyDescent="0.2">
      <c r="A53" s="25"/>
      <c r="C53" t="s">
        <v>61</v>
      </c>
      <c r="D53" s="19">
        <f>SUM(D46:D48)</f>
        <v>221.778392</v>
      </c>
      <c r="E53" s="16">
        <f>(ABS(D18)-D53)/ABS(D18)</f>
        <v>-4.1031949887033603E-9</v>
      </c>
      <c r="G53" s="19">
        <f>SUM(G46:G48)</f>
        <v>221.77662772183871</v>
      </c>
      <c r="H53" s="16">
        <f>(ABS(H18)-G53)/ABS(H18)</f>
        <v>1.2815466499946802E-15</v>
      </c>
      <c r="K53" s="19"/>
      <c r="L53" s="16"/>
      <c r="O53" s="19"/>
      <c r="P53" s="16"/>
    </row>
    <row r="54" spans="1:20" x14ac:dyDescent="0.2">
      <c r="A54" s="25"/>
      <c r="D54" s="19"/>
      <c r="K54" s="19"/>
      <c r="S54" s="19"/>
    </row>
    <row r="55" spans="1:20" x14ac:dyDescent="0.2">
      <c r="A55" s="25"/>
      <c r="S55" s="19"/>
    </row>
    <row r="56" spans="1:20" x14ac:dyDescent="0.2">
      <c r="A56" s="25"/>
      <c r="B56" s="25"/>
      <c r="C56" s="25"/>
      <c r="D56" s="25"/>
      <c r="E56" s="27"/>
      <c r="F56" s="29"/>
      <c r="G56" s="25"/>
      <c r="H56" s="25"/>
      <c r="I56" s="25"/>
      <c r="K56" s="25"/>
      <c r="L56" s="25"/>
      <c r="M56" s="25"/>
      <c r="O56" s="25"/>
      <c r="P56" s="25"/>
      <c r="Q56" s="25"/>
      <c r="S56" s="28"/>
    </row>
    <row r="57" spans="1:20" x14ac:dyDescent="0.2">
      <c r="A57" s="25"/>
      <c r="B57" s="25"/>
      <c r="C57" s="25"/>
      <c r="D57" s="25"/>
      <c r="E57" s="25"/>
      <c r="F57" s="25"/>
      <c r="G57" s="25"/>
      <c r="H57" s="25"/>
      <c r="I57" s="25"/>
      <c r="K57" s="28"/>
      <c r="L57" s="25"/>
      <c r="M57" s="25"/>
      <c r="O57" s="28"/>
      <c r="P57" s="28"/>
      <c r="Q57" s="25"/>
      <c r="S57" s="28"/>
    </row>
    <row r="58" spans="1:20" x14ac:dyDescent="0.2">
      <c r="A58" s="25"/>
      <c r="B58" s="25"/>
      <c r="C58" s="25"/>
      <c r="D58" s="25"/>
      <c r="E58" s="25"/>
      <c r="F58" s="25"/>
      <c r="G58" s="25"/>
      <c r="H58" s="25"/>
      <c r="I58" s="25"/>
      <c r="K58" s="25"/>
      <c r="L58" s="25"/>
      <c r="M58" s="25"/>
      <c r="O58" s="25"/>
      <c r="P58" s="25"/>
      <c r="Q58" s="25"/>
      <c r="S58" s="28"/>
      <c r="T58" s="19"/>
    </row>
    <row r="59" spans="1:20" x14ac:dyDescent="0.2">
      <c r="A59" s="25"/>
      <c r="B59" s="25"/>
      <c r="C59" s="27"/>
      <c r="D59" s="27"/>
      <c r="E59" s="27"/>
      <c r="F59" s="27"/>
      <c r="G59" s="27"/>
      <c r="H59" s="27"/>
      <c r="I59" s="27"/>
      <c r="K59" s="27"/>
      <c r="L59" s="27"/>
      <c r="M59" s="27"/>
      <c r="O59" s="19"/>
      <c r="P59" s="27"/>
      <c r="Q59" s="27"/>
      <c r="S59" s="28"/>
    </row>
    <row r="60" spans="1:20" x14ac:dyDescent="0.2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0" x14ac:dyDescent="0.2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P61" s="25"/>
      <c r="Q61" s="25"/>
      <c r="S61" s="25"/>
    </row>
    <row r="62" spans="1:20" x14ac:dyDescent="0.2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/>
      <c r="P62" s="25"/>
      <c r="Q62" s="25"/>
      <c r="S62" s="25"/>
    </row>
    <row r="63" spans="1:20" x14ac:dyDescent="0.2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/>
      <c r="P63" s="25"/>
      <c r="Q63" s="25"/>
      <c r="S63" s="25"/>
    </row>
    <row r="64" spans="1:20" x14ac:dyDescent="0.2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 x14ac:dyDescent="0.2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 x14ac:dyDescent="0.2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 x14ac:dyDescent="0.2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 x14ac:dyDescent="0.2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 x14ac:dyDescent="0.2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 x14ac:dyDescent="0.2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 x14ac:dyDescent="0.2">
      <c r="H3" s="1">
        <v>8</v>
      </c>
      <c r="I3" s="4"/>
      <c r="J3" s="4"/>
      <c r="K3" s="2"/>
    </row>
    <row r="4" spans="2:27" x14ac:dyDescent="0.2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 x14ac:dyDescent="0.2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 x14ac:dyDescent="0.2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 x14ac:dyDescent="0.2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 x14ac:dyDescent="0.2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 x14ac:dyDescent="0.2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 x14ac:dyDescent="0.2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 x14ac:dyDescent="0.2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 x14ac:dyDescent="0.2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 x14ac:dyDescent="0.2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 x14ac:dyDescent="0.2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 x14ac:dyDescent="0.2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 x14ac:dyDescent="0.2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 x14ac:dyDescent="0.2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 x14ac:dyDescent="0.2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 x14ac:dyDescent="0.2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 x14ac:dyDescent="0.2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 x14ac:dyDescent="0.2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 x14ac:dyDescent="0.2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 x14ac:dyDescent="0.2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 x14ac:dyDescent="0.2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 x14ac:dyDescent="0.2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 x14ac:dyDescent="0.2">
      <c r="H26">
        <v>10.545745</v>
      </c>
      <c r="J26" s="4"/>
    </row>
    <row r="28" spans="2:30" x14ac:dyDescent="0.2">
      <c r="C28" s="6">
        <f>SUM(C30:C32)</f>
        <v>191.218628</v>
      </c>
      <c r="D28" s="6">
        <f>I6/3</f>
        <v>-63.739542813333337</v>
      </c>
    </row>
    <row r="29" spans="2:30" x14ac:dyDescent="0.2">
      <c r="B29" t="s">
        <v>26</v>
      </c>
      <c r="L29" t="s">
        <v>19</v>
      </c>
      <c r="M29">
        <v>1E-3</v>
      </c>
    </row>
    <row r="30" spans="2:30" x14ac:dyDescent="0.2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 x14ac:dyDescent="0.2">
      <c r="B31" t="s">
        <v>28</v>
      </c>
      <c r="C31" s="6">
        <v>64.407114000000007</v>
      </c>
      <c r="L31" t="s">
        <v>16</v>
      </c>
      <c r="R31" t="s">
        <v>17</v>
      </c>
    </row>
    <row r="32" spans="2:30" x14ac:dyDescent="0.2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 x14ac:dyDescent="0.2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 x14ac:dyDescent="0.2">
      <c r="B34" t="s">
        <v>31</v>
      </c>
      <c r="C34" s="6">
        <v>0</v>
      </c>
      <c r="I34" s="11"/>
      <c r="L34" s="15"/>
    </row>
    <row r="35" spans="2:23" x14ac:dyDescent="0.2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 x14ac:dyDescent="0.2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 x14ac:dyDescent="0.2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 x14ac:dyDescent="0.2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 x14ac:dyDescent="0.2">
      <c r="C39" s="13">
        <v>0</v>
      </c>
      <c r="D39" s="13">
        <v>0</v>
      </c>
      <c r="E39" s="13">
        <v>63.405757000000001</v>
      </c>
      <c r="I39" s="11"/>
    </row>
    <row r="40" spans="2:23" x14ac:dyDescent="0.2">
      <c r="I40" s="11"/>
      <c r="L40" t="s">
        <v>21</v>
      </c>
    </row>
    <row r="41" spans="2:23" x14ac:dyDescent="0.2">
      <c r="I41" s="11"/>
      <c r="L41" t="s">
        <v>19</v>
      </c>
      <c r="M41">
        <v>1E-3</v>
      </c>
      <c r="W41" s="16">
        <f>(S45-S33)/S45</f>
        <v>-1.7152998565996375E-5</v>
      </c>
    </row>
    <row r="42" spans="2:23" x14ac:dyDescent="0.2">
      <c r="I42" s="11"/>
      <c r="L42" t="s">
        <v>20</v>
      </c>
      <c r="M42">
        <f>M41*$M$6</f>
        <v>4.2112E-3</v>
      </c>
    </row>
    <row r="43" spans="2:23" x14ac:dyDescent="0.2">
      <c r="L43" t="s">
        <v>16</v>
      </c>
      <c r="R43" t="s">
        <v>17</v>
      </c>
    </row>
    <row r="44" spans="2:23" x14ac:dyDescent="0.2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 x14ac:dyDescent="0.2">
      <c r="L45" s="14"/>
      <c r="R45">
        <v>0</v>
      </c>
      <c r="S45">
        <f>(L48-L47)/(M42*2)</f>
        <v>5.7382693767199996E-3</v>
      </c>
      <c r="T45">
        <v>0</v>
      </c>
    </row>
    <row r="46" spans="2:23" x14ac:dyDescent="0.2">
      <c r="L46" s="15"/>
    </row>
    <row r="47" spans="2:23" x14ac:dyDescent="0.2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 x14ac:dyDescent="0.2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 x14ac:dyDescent="0.2">
      <c r="L49" s="15"/>
      <c r="N49" s="6"/>
      <c r="O49" s="6"/>
      <c r="P49" s="6"/>
    </row>
    <row r="50" spans="8:16" x14ac:dyDescent="0.2">
      <c r="L50" s="15">
        <f>L48-L47</f>
        <v>4.8329999998486528E-5</v>
      </c>
    </row>
    <row r="56" spans="8:16" x14ac:dyDescent="0.2">
      <c r="H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1726-C636-D343-9E12-C60964A8BB99}">
  <dimension ref="B2:X43"/>
  <sheetViews>
    <sheetView topLeftCell="B4" zoomScale="140" zoomScaleNormal="140" workbookViewId="0">
      <selection activeCell="V40" sqref="V40"/>
    </sheetView>
  </sheetViews>
  <sheetFormatPr baseColWidth="10" defaultRowHeight="16" x14ac:dyDescent="0.2"/>
  <cols>
    <col min="6" max="6" width="12.6640625" bestFit="1" customWidth="1"/>
    <col min="22" max="22" width="12.6640625" bestFit="1" customWidth="1"/>
  </cols>
  <sheetData>
    <row r="2" spans="3:15" x14ac:dyDescent="0.2">
      <c r="C2" t="s">
        <v>118</v>
      </c>
      <c r="I2" t="s">
        <v>119</v>
      </c>
    </row>
    <row r="4" spans="3:15" x14ac:dyDescent="0.2">
      <c r="C4" t="s">
        <v>112</v>
      </c>
      <c r="D4">
        <v>3.89</v>
      </c>
      <c r="E4" t="s">
        <v>115</v>
      </c>
      <c r="F4">
        <v>90</v>
      </c>
      <c r="I4" t="s">
        <v>112</v>
      </c>
      <c r="J4">
        <v>3.89</v>
      </c>
      <c r="K4" t="s">
        <v>115</v>
      </c>
      <c r="L4">
        <v>42</v>
      </c>
      <c r="N4" t="s">
        <v>123</v>
      </c>
      <c r="O4">
        <v>28.777788000000001</v>
      </c>
    </row>
    <row r="5" spans="3:15" x14ac:dyDescent="0.2">
      <c r="C5" t="s">
        <v>113</v>
      </c>
      <c r="D5">
        <v>4.3</v>
      </c>
      <c r="E5" t="s">
        <v>116</v>
      </c>
      <c r="F5">
        <v>90</v>
      </c>
      <c r="I5" t="s">
        <v>113</v>
      </c>
      <c r="J5">
        <v>4.3</v>
      </c>
      <c r="K5" t="s">
        <v>116</v>
      </c>
      <c r="L5">
        <v>54</v>
      </c>
    </row>
    <row r="6" spans="3:15" x14ac:dyDescent="0.2">
      <c r="C6" t="s">
        <v>114</v>
      </c>
      <c r="D6">
        <v>3.2</v>
      </c>
      <c r="E6" t="s">
        <v>117</v>
      </c>
      <c r="F6">
        <v>60</v>
      </c>
      <c r="I6" t="s">
        <v>114</v>
      </c>
      <c r="J6">
        <v>3.2</v>
      </c>
      <c r="K6" t="s">
        <v>117</v>
      </c>
      <c r="L6">
        <v>60</v>
      </c>
    </row>
    <row r="9" spans="3:15" x14ac:dyDescent="0.2">
      <c r="D9" t="s">
        <v>0</v>
      </c>
      <c r="E9" t="s">
        <v>108</v>
      </c>
      <c r="F9" t="s">
        <v>109</v>
      </c>
      <c r="J9" t="s">
        <v>0</v>
      </c>
      <c r="K9" t="s">
        <v>108</v>
      </c>
      <c r="L9" t="s">
        <v>109</v>
      </c>
    </row>
    <row r="10" spans="3:15" x14ac:dyDescent="0.2">
      <c r="C10" t="s">
        <v>3</v>
      </c>
      <c r="D10">
        <v>-66.32719865</v>
      </c>
      <c r="E10">
        <v>-44.900365779581897</v>
      </c>
      <c r="I10" t="s">
        <v>3</v>
      </c>
      <c r="J10">
        <v>32.103011700000003</v>
      </c>
      <c r="K10">
        <v>26.994921746875999</v>
      </c>
    </row>
    <row r="11" spans="3:15" x14ac:dyDescent="0.2">
      <c r="C11" t="s">
        <v>2</v>
      </c>
      <c r="D11">
        <v>-149.03335048</v>
      </c>
      <c r="E11">
        <v>-170.45847100031699</v>
      </c>
      <c r="I11" t="s">
        <v>2</v>
      </c>
      <c r="J11">
        <v>-136.87666845999999</v>
      </c>
      <c r="K11">
        <v>-131.76774523770399</v>
      </c>
    </row>
    <row r="12" spans="3:15" x14ac:dyDescent="0.2">
      <c r="C12" t="s">
        <v>107</v>
      </c>
      <c r="D12">
        <v>-215.36054912</v>
      </c>
      <c r="E12">
        <v>-215.35883677989901</v>
      </c>
      <c r="F12" s="18">
        <f>(D12-E12)/D12</f>
        <v>7.9510388879991447E-6</v>
      </c>
      <c r="I12" t="s">
        <v>107</v>
      </c>
      <c r="J12">
        <v>-104.77365675999999</v>
      </c>
      <c r="K12">
        <v>-104.772823490828</v>
      </c>
      <c r="L12" s="18">
        <f>(J12-K12)/J12</f>
        <v>7.9530408478552614E-6</v>
      </c>
    </row>
    <row r="15" spans="3:15" x14ac:dyDescent="0.2">
      <c r="C15" t="s">
        <v>110</v>
      </c>
      <c r="I15" t="s">
        <v>110</v>
      </c>
    </row>
    <row r="17" spans="2:24" x14ac:dyDescent="0.2">
      <c r="C17" t="s">
        <v>0</v>
      </c>
      <c r="I17" t="s">
        <v>0</v>
      </c>
    </row>
    <row r="18" spans="2:24" x14ac:dyDescent="0.2">
      <c r="C18" s="19">
        <v>3.89</v>
      </c>
      <c r="D18" s="19">
        <v>0</v>
      </c>
      <c r="E18" s="19">
        <v>0</v>
      </c>
      <c r="F18" s="19"/>
      <c r="G18" s="19"/>
      <c r="H18" s="19"/>
      <c r="I18" s="19">
        <v>3.89</v>
      </c>
      <c r="J18" s="19">
        <v>0</v>
      </c>
      <c r="K18" s="19">
        <v>0</v>
      </c>
    </row>
    <row r="19" spans="2:24" x14ac:dyDescent="0.2">
      <c r="C19" s="19">
        <v>2.15</v>
      </c>
      <c r="D19" s="19">
        <v>3.7239089999999999</v>
      </c>
      <c r="E19" s="19">
        <v>0</v>
      </c>
      <c r="F19" s="19"/>
      <c r="G19" s="19"/>
      <c r="H19" s="19"/>
      <c r="I19" s="19">
        <v>2.15</v>
      </c>
      <c r="J19" s="19">
        <v>3.7239089999999999</v>
      </c>
      <c r="K19" s="19">
        <v>0</v>
      </c>
    </row>
    <row r="20" spans="2:24" x14ac:dyDescent="0.2">
      <c r="C20" s="19">
        <v>1.8809130000000001</v>
      </c>
      <c r="D20" s="19">
        <v>1.6600060000000001</v>
      </c>
      <c r="E20" s="19">
        <v>1.9865919999999999</v>
      </c>
      <c r="F20" s="19"/>
      <c r="G20" s="19"/>
      <c r="H20" s="19"/>
      <c r="I20" s="19">
        <v>1.8809130000000001</v>
      </c>
      <c r="J20" s="19">
        <v>1.6600060000000001</v>
      </c>
      <c r="K20" s="19">
        <v>1.9865919999999999</v>
      </c>
    </row>
    <row r="21" spans="2:24" x14ac:dyDescent="0.2">
      <c r="B21" t="s">
        <v>125</v>
      </c>
      <c r="C21" s="19">
        <f>SQRT(C18*C18+C19*C19+C20*C20)</f>
        <v>4.8262235457517919</v>
      </c>
      <c r="D21" s="19">
        <f t="shared" ref="D21:E21" si="0">SQRT(D18*D18+D19*D19+D20*D20)</f>
        <v>4.0771458350563083</v>
      </c>
      <c r="E21" s="19">
        <f t="shared" si="0"/>
        <v>1.9865919999999999</v>
      </c>
      <c r="F21" s="19"/>
      <c r="G21" s="19"/>
      <c r="H21" s="19"/>
      <c r="I21" s="19"/>
      <c r="J21" s="19"/>
      <c r="K21" s="19"/>
    </row>
    <row r="22" spans="2:24" x14ac:dyDescent="0.2">
      <c r="C22" s="19" t="s">
        <v>111</v>
      </c>
      <c r="D22" s="19"/>
      <c r="E22" s="19"/>
      <c r="F22" s="19"/>
      <c r="G22" s="19"/>
      <c r="H22" s="19"/>
      <c r="I22" s="19" t="s">
        <v>111</v>
      </c>
      <c r="J22" s="19"/>
      <c r="K22" s="19"/>
    </row>
    <row r="23" spans="2:24" x14ac:dyDescent="0.2">
      <c r="C23" s="19">
        <v>3.89</v>
      </c>
      <c r="D23" s="19">
        <v>0</v>
      </c>
      <c r="E23" s="19">
        <v>0</v>
      </c>
      <c r="F23" s="19"/>
      <c r="G23" s="19"/>
      <c r="H23" s="19"/>
      <c r="I23" s="19">
        <v>3.89</v>
      </c>
      <c r="J23" s="19">
        <v>0</v>
      </c>
      <c r="K23" s="19">
        <v>0</v>
      </c>
    </row>
    <row r="24" spans="2:24" x14ac:dyDescent="0.2">
      <c r="C24" s="19">
        <v>2.15</v>
      </c>
      <c r="D24" s="19">
        <v>3.7239089999999999</v>
      </c>
      <c r="E24" s="19">
        <v>0</v>
      </c>
      <c r="F24" s="19"/>
      <c r="G24" s="19"/>
      <c r="H24" s="19"/>
      <c r="I24" s="19">
        <v>2.15</v>
      </c>
      <c r="J24" s="19">
        <v>3.7239089999999999</v>
      </c>
      <c r="K24" s="19">
        <v>0</v>
      </c>
    </row>
    <row r="25" spans="2:24" x14ac:dyDescent="0.2">
      <c r="C25" s="19">
        <v>1.8809130000000001</v>
      </c>
      <c r="D25" s="19">
        <v>1.6600060000000001</v>
      </c>
      <c r="E25" s="19">
        <v>1.9865919999999999</v>
      </c>
      <c r="F25" s="19"/>
      <c r="G25" s="19"/>
      <c r="H25" s="19"/>
      <c r="I25" s="19">
        <v>1.8809130000000001</v>
      </c>
      <c r="J25" s="19">
        <v>1.6600060000000001</v>
      </c>
      <c r="K25" s="19">
        <v>1.9865919999999999</v>
      </c>
    </row>
    <row r="26" spans="2:24" x14ac:dyDescent="0.2">
      <c r="B26" t="s">
        <v>125</v>
      </c>
      <c r="C26" s="19">
        <f>SQRT(C23*C23+C24*C24+C25*C25)</f>
        <v>4.8262235457517919</v>
      </c>
      <c r="D26" s="19">
        <f t="shared" ref="D26" si="1">SQRT(D23*D23+D24*D24+D25*D25)</f>
        <v>4.0771458350563083</v>
      </c>
      <c r="E26" s="19">
        <f t="shared" ref="E26" si="2">SQRT(E23*E23+E24*E24+E25*E25)</f>
        <v>1.9865919999999999</v>
      </c>
    </row>
    <row r="28" spans="2:24" x14ac:dyDescent="0.2">
      <c r="N28" t="s">
        <v>124</v>
      </c>
      <c r="R28" s="26" t="s">
        <v>126</v>
      </c>
    </row>
    <row r="29" spans="2:24" x14ac:dyDescent="0.2">
      <c r="C29" s="26"/>
      <c r="I29" s="23" t="s">
        <v>47</v>
      </c>
      <c r="N29" t="s">
        <v>122</v>
      </c>
      <c r="R29" s="41" t="s">
        <v>127</v>
      </c>
    </row>
    <row r="30" spans="2:24" x14ac:dyDescent="0.2">
      <c r="I30" t="s">
        <v>120</v>
      </c>
      <c r="J30">
        <v>-8.5039400000000001</v>
      </c>
      <c r="K30">
        <v>-53.306393</v>
      </c>
      <c r="L30">
        <v>-40.693353000000002</v>
      </c>
      <c r="N30">
        <v>-2.186086</v>
      </c>
      <c r="O30">
        <v>-13.052382</v>
      </c>
      <c r="P30">
        <v>-7.5074129999999997</v>
      </c>
      <c r="R30" s="7">
        <v>-8.503876</v>
      </c>
      <c r="S30" s="7">
        <v>-53.305973000000002</v>
      </c>
      <c r="T30" s="7">
        <v>-40.693033</v>
      </c>
      <c r="V30" s="16">
        <f>(J30-R30)/J30</f>
        <v>7.5259232779234106E-6</v>
      </c>
      <c r="W30" s="16">
        <f t="shared" ref="W30:X30" si="3">(K30-S30)/K30</f>
        <v>7.8789799189435046E-6</v>
      </c>
      <c r="X30" s="16">
        <f t="shared" si="3"/>
        <v>7.8636921367009588E-6</v>
      </c>
    </row>
    <row r="31" spans="2:24" x14ac:dyDescent="0.2">
      <c r="I31" t="s">
        <v>120</v>
      </c>
      <c r="J31">
        <v>-29.208323</v>
      </c>
      <c r="K31">
        <v>13.798558</v>
      </c>
      <c r="L31">
        <v>-2.8607390000000001</v>
      </c>
      <c r="N31">
        <v>-7.5085069999999998</v>
      </c>
      <c r="O31">
        <v>8.0404049999999998</v>
      </c>
      <c r="P31">
        <v>-1.0495300000000001</v>
      </c>
      <c r="R31" s="7">
        <v>-29.208091</v>
      </c>
      <c r="S31" s="7">
        <v>13.798448</v>
      </c>
      <c r="T31" s="7">
        <v>-2.860716</v>
      </c>
      <c r="V31" s="16">
        <f t="shared" ref="V31:V37" si="4">(J31-R31)/J31</f>
        <v>7.9429414691303586E-6</v>
      </c>
      <c r="W31" s="16">
        <f t="shared" ref="W31:W37" si="5">(K31-S31)/K31</f>
        <v>7.9718474930053108E-6</v>
      </c>
      <c r="X31" s="16">
        <f t="shared" ref="X31:X37" si="6">(L31-T31)/L31</f>
        <v>8.039880604314573E-6</v>
      </c>
    </row>
    <row r="32" spans="2:24" x14ac:dyDescent="0.2">
      <c r="I32" t="s">
        <v>120</v>
      </c>
      <c r="J32">
        <v>9.7593779999999999</v>
      </c>
      <c r="K32">
        <v>35.589517000000001</v>
      </c>
      <c r="L32">
        <v>51.804358000000001</v>
      </c>
      <c r="N32">
        <v>2.5088180000000002</v>
      </c>
      <c r="O32">
        <v>8.1084890000000005</v>
      </c>
      <c r="P32">
        <v>16.925941000000002</v>
      </c>
      <c r="R32" s="7">
        <v>9.7593010000000007</v>
      </c>
      <c r="S32" s="7">
        <v>35.589233999999998</v>
      </c>
      <c r="T32" s="7">
        <v>51.803946000000003</v>
      </c>
      <c r="V32" s="16">
        <f t="shared" si="4"/>
        <v>7.8898470782888604E-6</v>
      </c>
      <c r="W32" s="16">
        <f t="shared" si="5"/>
        <v>7.9517797334294202E-6</v>
      </c>
      <c r="X32" s="16">
        <f t="shared" si="6"/>
        <v>7.9529988576866916E-6</v>
      </c>
    </row>
    <row r="33" spans="3:24" x14ac:dyDescent="0.2">
      <c r="I33" t="s">
        <v>120</v>
      </c>
      <c r="J33">
        <v>105.729454</v>
      </c>
      <c r="K33">
        <v>81.914012999999997</v>
      </c>
      <c r="L33">
        <v>65.204042000000001</v>
      </c>
      <c r="N33">
        <v>27.179592</v>
      </c>
      <c r="O33">
        <v>6.3044609999999999</v>
      </c>
      <c r="P33">
        <v>1.820022</v>
      </c>
      <c r="R33" s="7">
        <v>105.728613</v>
      </c>
      <c r="S33" s="7">
        <v>81.913362000000006</v>
      </c>
      <c r="T33" s="7">
        <v>65.203523000000004</v>
      </c>
      <c r="V33" s="16">
        <f t="shared" si="4"/>
        <v>7.9542640975740528E-6</v>
      </c>
      <c r="W33" s="16">
        <f t="shared" si="5"/>
        <v>7.9473581643549964E-6</v>
      </c>
      <c r="X33" s="16">
        <f t="shared" si="6"/>
        <v>7.9596292511597601E-6</v>
      </c>
    </row>
    <row r="34" spans="3:24" x14ac:dyDescent="0.2">
      <c r="I34" t="s">
        <v>121</v>
      </c>
      <c r="J34">
        <v>227.266661</v>
      </c>
      <c r="K34">
        <v>69.368123999999995</v>
      </c>
      <c r="L34">
        <v>56.681829999999998</v>
      </c>
      <c r="N34">
        <v>58.422843</v>
      </c>
      <c r="O34">
        <v>-15.102821</v>
      </c>
      <c r="P34">
        <v>-14.163009000000001</v>
      </c>
      <c r="R34" s="7">
        <v>227.264859</v>
      </c>
      <c r="S34" s="7">
        <v>69.367576</v>
      </c>
      <c r="T34" s="7">
        <v>56.681382999999997</v>
      </c>
      <c r="V34" s="16">
        <f t="shared" si="4"/>
        <v>7.9290116379976248E-6</v>
      </c>
      <c r="W34" s="16">
        <f t="shared" si="5"/>
        <v>7.8998820840950805E-6</v>
      </c>
      <c r="X34" s="16">
        <f t="shared" si="6"/>
        <v>7.8861250598506863E-6</v>
      </c>
    </row>
    <row r="35" spans="3:24" x14ac:dyDescent="0.2">
      <c r="I35" t="s">
        <v>121</v>
      </c>
      <c r="J35">
        <v>9.9590200000000006</v>
      </c>
      <c r="K35">
        <v>-42.115636000000002</v>
      </c>
      <c r="L35">
        <v>-37.725858000000002</v>
      </c>
      <c r="N35">
        <v>2.5601389999999999</v>
      </c>
      <c r="O35">
        <v>-12.78753</v>
      </c>
      <c r="P35">
        <v>-10.728717</v>
      </c>
      <c r="R35" s="7">
        <v>9.9589409999999994</v>
      </c>
      <c r="S35" s="7">
        <v>-42.115302</v>
      </c>
      <c r="T35" s="7">
        <v>-37.725557999999999</v>
      </c>
      <c r="V35" s="16">
        <f t="shared" si="4"/>
        <v>7.9325074155160338E-6</v>
      </c>
      <c r="W35" s="16">
        <f t="shared" si="5"/>
        <v>7.9305462703276502E-6</v>
      </c>
      <c r="X35" s="16">
        <f t="shared" si="6"/>
        <v>7.9521054233638247E-6</v>
      </c>
    </row>
    <row r="36" spans="3:24" x14ac:dyDescent="0.2">
      <c r="I36" t="s">
        <v>121</v>
      </c>
      <c r="J36">
        <v>-328.45876299999998</v>
      </c>
      <c r="K36">
        <v>-173.39237900000001</v>
      </c>
      <c r="L36">
        <v>-150.501296</v>
      </c>
      <c r="N36">
        <v>-84.436029000000005</v>
      </c>
      <c r="O36">
        <v>2.1876099999999998</v>
      </c>
      <c r="P36">
        <v>2.3584429999999998</v>
      </c>
      <c r="R36" s="7">
        <v>-328.45615099999998</v>
      </c>
      <c r="S36" s="7">
        <v>-173.39100099999999</v>
      </c>
      <c r="T36" s="7">
        <v>-150.50009900000001</v>
      </c>
      <c r="V36" s="16">
        <f t="shared" si="4"/>
        <v>7.9522920202898372E-6</v>
      </c>
      <c r="W36" s="16">
        <f t="shared" si="5"/>
        <v>7.9472927700977823E-6</v>
      </c>
      <c r="X36" s="16">
        <f t="shared" si="6"/>
        <v>7.9534198827800579E-6</v>
      </c>
    </row>
    <row r="37" spans="3:24" x14ac:dyDescent="0.2">
      <c r="I37" t="s">
        <v>121</v>
      </c>
      <c r="J37">
        <v>13.456512</v>
      </c>
      <c r="K37">
        <v>68.144195999999994</v>
      </c>
      <c r="L37">
        <v>58.091016000000003</v>
      </c>
      <c r="N37">
        <v>3.4592299999999998</v>
      </c>
      <c r="O37">
        <v>16.301769</v>
      </c>
      <c r="P37">
        <v>12.344263</v>
      </c>
      <c r="R37" s="7">
        <v>13.456405</v>
      </c>
      <c r="S37" s="7">
        <v>68.143653999999998</v>
      </c>
      <c r="T37" s="7">
        <v>58.090555000000002</v>
      </c>
      <c r="V37" s="16">
        <f t="shared" si="4"/>
        <v>7.9515404883417934E-6</v>
      </c>
      <c r="W37" s="16">
        <f t="shared" si="5"/>
        <v>7.9537221335155774E-6</v>
      </c>
      <c r="X37" s="16">
        <f t="shared" si="6"/>
        <v>7.935822640825854E-6</v>
      </c>
    </row>
    <row r="40" spans="3:24" x14ac:dyDescent="0.2">
      <c r="R40" s="19">
        <v>3.89</v>
      </c>
      <c r="S40" s="19">
        <v>0</v>
      </c>
      <c r="T40" s="19">
        <v>0</v>
      </c>
      <c r="U40">
        <v>-2.186086</v>
      </c>
      <c r="V40">
        <f>R40*U$40+S40*U$41+T40*U$42</f>
        <v>-8.50387454</v>
      </c>
    </row>
    <row r="41" spans="3:24" x14ac:dyDescent="0.2">
      <c r="C41" s="19"/>
      <c r="D41" s="19"/>
      <c r="E41" s="19"/>
      <c r="R41" s="19">
        <v>2.15</v>
      </c>
      <c r="S41" s="19">
        <v>3.7239089999999999</v>
      </c>
      <c r="T41" s="19">
        <v>0</v>
      </c>
      <c r="U41">
        <v>-13.052382</v>
      </c>
      <c r="V41">
        <f t="shared" ref="V41:V42" si="7">R41*U$40+S41*U$41+T41*U$42</f>
        <v>-53.305967701237996</v>
      </c>
    </row>
    <row r="42" spans="3:24" x14ac:dyDescent="0.2">
      <c r="C42" s="19"/>
      <c r="D42" s="19"/>
      <c r="E42" s="19"/>
      <c r="R42" s="19">
        <v>1.8809130000000001</v>
      </c>
      <c r="S42" s="19">
        <v>1.6600060000000001</v>
      </c>
      <c r="T42" s="19">
        <v>1.9865919999999999</v>
      </c>
      <c r="U42">
        <v>-7.5074129999999997</v>
      </c>
      <c r="V42">
        <f t="shared" si="7"/>
        <v>-40.693036617305999</v>
      </c>
    </row>
    <row r="43" spans="3:24" x14ac:dyDescent="0.2">
      <c r="C43" s="19"/>
      <c r="D43" s="19"/>
      <c r="E43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C3F8-8206-874E-BF5B-740D01784F6D}">
  <dimension ref="B2:Y46"/>
  <sheetViews>
    <sheetView zoomScale="120" zoomScaleNormal="120" workbookViewId="0">
      <selection activeCell="W18" sqref="W18"/>
    </sheetView>
  </sheetViews>
  <sheetFormatPr baseColWidth="10" defaultRowHeight="16" x14ac:dyDescent="0.2"/>
  <cols>
    <col min="6" max="6" width="12.6640625" bestFit="1" customWidth="1"/>
    <col min="22" max="22" width="12.6640625" bestFit="1" customWidth="1"/>
  </cols>
  <sheetData>
    <row r="2" spans="2:23" x14ac:dyDescent="0.2">
      <c r="B2" t="s">
        <v>128</v>
      </c>
    </row>
    <row r="4" spans="2:23" x14ac:dyDescent="0.2">
      <c r="B4" t="s">
        <v>112</v>
      </c>
      <c r="C4">
        <v>5.89</v>
      </c>
      <c r="D4" t="s">
        <v>115</v>
      </c>
      <c r="E4">
        <v>88</v>
      </c>
      <c r="G4" t="s">
        <v>123</v>
      </c>
      <c r="H4">
        <v>52.761389000000001</v>
      </c>
    </row>
    <row r="5" spans="2:23" x14ac:dyDescent="0.2">
      <c r="B5" t="s">
        <v>113</v>
      </c>
      <c r="C5">
        <v>4.3</v>
      </c>
      <c r="D5" t="s">
        <v>116</v>
      </c>
      <c r="E5">
        <v>54</v>
      </c>
    </row>
    <row r="6" spans="2:23" x14ac:dyDescent="0.2">
      <c r="B6" t="s">
        <v>114</v>
      </c>
      <c r="C6">
        <v>3.2</v>
      </c>
      <c r="D6" t="s">
        <v>117</v>
      </c>
      <c r="E6">
        <v>60</v>
      </c>
      <c r="W6" t="s">
        <v>141</v>
      </c>
    </row>
    <row r="7" spans="2:23" x14ac:dyDescent="0.2">
      <c r="T7" t="s">
        <v>136</v>
      </c>
      <c r="U7" s="7">
        <v>-173.74460261721501</v>
      </c>
      <c r="V7" s="7">
        <v>-173.74460261721501</v>
      </c>
      <c r="W7" s="7">
        <f>U7-V7</f>
        <v>0</v>
      </c>
    </row>
    <row r="8" spans="2:23" x14ac:dyDescent="0.2">
      <c r="T8" t="s">
        <v>137</v>
      </c>
      <c r="U8" s="7">
        <v>8.9080947977473794</v>
      </c>
      <c r="V8" s="7">
        <v>8.90809479774747</v>
      </c>
      <c r="W8" s="7">
        <f t="shared" ref="W8:W11" si="0">U8-V8</f>
        <v>-9.0594198809412774E-14</v>
      </c>
    </row>
    <row r="9" spans="2:23" x14ac:dyDescent="0.2">
      <c r="C9" t="s">
        <v>0</v>
      </c>
      <c r="D9" t="s">
        <v>108</v>
      </c>
      <c r="E9" t="s">
        <v>109</v>
      </c>
      <c r="G9" t="s">
        <v>134</v>
      </c>
      <c r="N9" t="s">
        <v>135</v>
      </c>
      <c r="T9" t="s">
        <v>138</v>
      </c>
      <c r="U9" s="7">
        <v>-42.240042745230902</v>
      </c>
      <c r="V9" s="7">
        <v>-42.240042745230497</v>
      </c>
      <c r="W9" s="7">
        <f t="shared" si="0"/>
        <v>-4.0500935938325711E-13</v>
      </c>
    </row>
    <row r="10" spans="2:23" x14ac:dyDescent="0.2">
      <c r="B10" t="s">
        <v>3</v>
      </c>
      <c r="C10">
        <v>-64.069034689999995</v>
      </c>
      <c r="D10">
        <v>-42.240042745230902</v>
      </c>
      <c r="G10" t="s">
        <v>131</v>
      </c>
      <c r="H10" s="6">
        <v>0.05</v>
      </c>
      <c r="I10" s="6">
        <v>0</v>
      </c>
      <c r="J10" s="6">
        <v>0</v>
      </c>
      <c r="K10" t="s">
        <v>133</v>
      </c>
      <c r="L10" s="6">
        <v>2</v>
      </c>
      <c r="N10" s="6">
        <v>0.29449999999999998</v>
      </c>
      <c r="O10" s="6">
        <v>0</v>
      </c>
      <c r="P10" s="6">
        <v>0</v>
      </c>
      <c r="T10" t="s">
        <v>139</v>
      </c>
      <c r="U10" s="7">
        <v>-164.83650781946801</v>
      </c>
      <c r="V10" s="7">
        <v>-164.83650781946801</v>
      </c>
      <c r="W10" s="7">
        <f t="shared" si="0"/>
        <v>0</v>
      </c>
    </row>
    <row r="11" spans="2:23" x14ac:dyDescent="0.2">
      <c r="B11" t="s">
        <v>2</v>
      </c>
      <c r="C11">
        <v>-143.00916236</v>
      </c>
      <c r="D11">
        <v>-164.83650781946801</v>
      </c>
      <c r="G11" t="s">
        <v>131</v>
      </c>
      <c r="H11" s="6">
        <v>0.49</v>
      </c>
      <c r="I11" s="6">
        <v>0.52</v>
      </c>
      <c r="J11" s="6">
        <v>-2.5000000000000001E-2</v>
      </c>
      <c r="K11" t="s">
        <v>133</v>
      </c>
      <c r="L11" s="6">
        <v>2</v>
      </c>
      <c r="N11" s="6">
        <v>3.957077</v>
      </c>
      <c r="O11" s="6">
        <v>1.960358</v>
      </c>
      <c r="P11" s="6">
        <v>-6.0137000000000003E-2</v>
      </c>
      <c r="T11" t="s">
        <v>140</v>
      </c>
      <c r="U11" s="7">
        <v>-207.07655056469901</v>
      </c>
      <c r="V11" s="7">
        <v>-207.07655056469801</v>
      </c>
      <c r="W11" s="7">
        <f t="shared" si="0"/>
        <v>-9.9475983006414026E-13</v>
      </c>
    </row>
    <row r="12" spans="2:23" x14ac:dyDescent="0.2">
      <c r="B12" t="s">
        <v>107</v>
      </c>
      <c r="C12">
        <v>-207.07819705</v>
      </c>
      <c r="D12">
        <v>-207.07655056469901</v>
      </c>
      <c r="E12" s="18">
        <f>(C12-D12)/C12</f>
        <v>7.9510316607471261E-6</v>
      </c>
      <c r="G12" t="s">
        <v>131</v>
      </c>
      <c r="H12" s="6">
        <v>0.5</v>
      </c>
      <c r="I12" s="6">
        <v>0</v>
      </c>
      <c r="J12" s="6">
        <v>0.5</v>
      </c>
      <c r="K12" t="s">
        <v>133</v>
      </c>
      <c r="L12" s="6">
        <v>2</v>
      </c>
      <c r="N12" s="6">
        <v>3.885456</v>
      </c>
      <c r="O12" s="6">
        <v>-0.478495</v>
      </c>
      <c r="P12" s="6">
        <v>1.2027399999999999</v>
      </c>
    </row>
    <row r="13" spans="2:23" x14ac:dyDescent="0.2">
      <c r="G13" t="s">
        <v>131</v>
      </c>
      <c r="H13" s="6">
        <v>0</v>
      </c>
      <c r="I13" s="6">
        <v>0.52</v>
      </c>
      <c r="J13" s="6">
        <v>0.5</v>
      </c>
      <c r="K13" t="s">
        <v>133</v>
      </c>
      <c r="L13" s="6">
        <v>2</v>
      </c>
      <c r="N13" s="6">
        <v>2.0584560000000001</v>
      </c>
      <c r="O13" s="6">
        <v>1.457938</v>
      </c>
      <c r="P13" s="6">
        <v>1.2027399999999999</v>
      </c>
    </row>
    <row r="14" spans="2:23" x14ac:dyDescent="0.2">
      <c r="G14" t="s">
        <v>132</v>
      </c>
      <c r="H14" s="6">
        <v>0.5</v>
      </c>
      <c r="I14" s="6">
        <v>0.5</v>
      </c>
      <c r="J14" s="6">
        <v>0.5</v>
      </c>
      <c r="K14" t="s">
        <v>133</v>
      </c>
      <c r="L14" s="6">
        <v>-2</v>
      </c>
      <c r="N14" s="6">
        <v>4.9604559999999998</v>
      </c>
      <c r="O14" s="6">
        <v>1.383459</v>
      </c>
      <c r="P14" s="6">
        <v>1.2027399999999999</v>
      </c>
    </row>
    <row r="15" spans="2:23" x14ac:dyDescent="0.2">
      <c r="B15" t="s">
        <v>110</v>
      </c>
      <c r="G15" t="s">
        <v>132</v>
      </c>
      <c r="H15" s="6">
        <v>0.5</v>
      </c>
      <c r="I15" s="6">
        <v>0</v>
      </c>
      <c r="J15" s="6">
        <v>0.04</v>
      </c>
      <c r="K15" t="s">
        <v>133</v>
      </c>
      <c r="L15" s="6">
        <v>-2</v>
      </c>
      <c r="N15" s="6">
        <v>3.0202369999999998</v>
      </c>
      <c r="O15" s="6">
        <v>-3.8280000000000002E-2</v>
      </c>
      <c r="P15" s="6">
        <v>9.6218999999999999E-2</v>
      </c>
    </row>
    <row r="16" spans="2:23" x14ac:dyDescent="0.2">
      <c r="G16" t="s">
        <v>132</v>
      </c>
      <c r="H16" s="6">
        <v>-0.2</v>
      </c>
      <c r="I16" s="6">
        <v>0.5</v>
      </c>
      <c r="J16" s="6">
        <v>0.32</v>
      </c>
      <c r="K16" t="s">
        <v>133</v>
      </c>
      <c r="L16" s="6">
        <v>-2</v>
      </c>
      <c r="N16" s="6">
        <v>0.498892</v>
      </c>
      <c r="O16" s="6">
        <v>1.5557179999999999</v>
      </c>
      <c r="P16" s="6">
        <v>0.76975400000000005</v>
      </c>
    </row>
    <row r="17" spans="2:25" x14ac:dyDescent="0.2">
      <c r="B17" t="s">
        <v>0</v>
      </c>
      <c r="G17" t="s">
        <v>132</v>
      </c>
      <c r="H17" s="6">
        <v>0</v>
      </c>
      <c r="I17" s="6">
        <v>0</v>
      </c>
      <c r="J17" s="6">
        <v>0.5</v>
      </c>
      <c r="K17" t="s">
        <v>133</v>
      </c>
      <c r="L17" s="6">
        <v>-2</v>
      </c>
      <c r="N17" s="6">
        <v>0.94045599999999996</v>
      </c>
      <c r="O17" s="6">
        <v>-0.478495</v>
      </c>
      <c r="P17" s="6">
        <v>1.2027399999999999</v>
      </c>
    </row>
    <row r="18" spans="2:25" x14ac:dyDescent="0.2">
      <c r="B18" s="19">
        <v>5.89</v>
      </c>
      <c r="C18" s="19">
        <v>0</v>
      </c>
      <c r="D18" s="19">
        <v>0</v>
      </c>
    </row>
    <row r="19" spans="2:25" x14ac:dyDescent="0.2">
      <c r="B19" s="19">
        <v>2.15</v>
      </c>
      <c r="C19" s="19">
        <v>3.7239089999999999</v>
      </c>
      <c r="D19" s="19">
        <v>0</v>
      </c>
    </row>
    <row r="20" spans="2:25" x14ac:dyDescent="0.2">
      <c r="B20" s="19">
        <v>1.8809130000000001</v>
      </c>
      <c r="C20" s="19">
        <v>-0.95699000000000001</v>
      </c>
      <c r="D20" s="19">
        <v>2.4054799999999998</v>
      </c>
    </row>
    <row r="21" spans="2:25" x14ac:dyDescent="0.2">
      <c r="B21" s="19"/>
      <c r="C21" s="19"/>
      <c r="D21" s="19"/>
    </row>
    <row r="22" spans="2:25" x14ac:dyDescent="0.2">
      <c r="B22" s="19" t="s">
        <v>111</v>
      </c>
      <c r="C22" s="19"/>
      <c r="D22" s="19"/>
      <c r="G22" t="s">
        <v>129</v>
      </c>
    </row>
    <row r="23" spans="2:25" x14ac:dyDescent="0.2">
      <c r="B23" s="19">
        <v>5.89</v>
      </c>
      <c r="C23" s="19">
        <v>0</v>
      </c>
      <c r="D23" s="19">
        <v>0</v>
      </c>
      <c r="G23">
        <v>43.117173000000001</v>
      </c>
      <c r="H23">
        <v>-22.036584999999999</v>
      </c>
      <c r="I23">
        <v>46.016067999999997</v>
      </c>
    </row>
    <row r="24" spans="2:25" x14ac:dyDescent="0.2">
      <c r="B24" s="19">
        <v>2.15</v>
      </c>
      <c r="C24" s="19">
        <v>3.7239089999999999</v>
      </c>
      <c r="D24" s="19">
        <v>0</v>
      </c>
      <c r="G24">
        <v>-22.036584999999999</v>
      </c>
      <c r="H24">
        <v>69.633920000000003</v>
      </c>
      <c r="I24">
        <v>-3.5119630000000002</v>
      </c>
    </row>
    <row r="25" spans="2:25" x14ac:dyDescent="0.2">
      <c r="B25" s="19">
        <v>1.8809130000000001</v>
      </c>
      <c r="C25" s="19">
        <v>-0.95699000000000001</v>
      </c>
      <c r="D25" s="19">
        <v>2.4054799999999998</v>
      </c>
      <c r="G25">
        <v>46.016067999999997</v>
      </c>
      <c r="H25">
        <v>-3.5119630000000002</v>
      </c>
      <c r="I25">
        <v>94.325457999999998</v>
      </c>
    </row>
    <row r="28" spans="2:25" x14ac:dyDescent="0.2">
      <c r="G28" t="s">
        <v>124</v>
      </c>
      <c r="K28" s="26" t="s">
        <v>126</v>
      </c>
    </row>
    <row r="29" spans="2:25" x14ac:dyDescent="0.2">
      <c r="B29" s="23" t="s">
        <v>47</v>
      </c>
      <c r="G29" t="s">
        <v>122</v>
      </c>
      <c r="K29" s="41" t="s">
        <v>127</v>
      </c>
      <c r="O29" t="s">
        <v>56</v>
      </c>
    </row>
    <row r="30" spans="2:25" x14ac:dyDescent="0.2">
      <c r="B30" t="s">
        <v>120</v>
      </c>
      <c r="C30">
        <v>-0.30573899999999998</v>
      </c>
      <c r="D30">
        <v>-20.407903999999998</v>
      </c>
      <c r="E30">
        <v>-27.609597000000001</v>
      </c>
      <c r="G30" s="7">
        <v>-5.1908000000000003E-2</v>
      </c>
      <c r="H30" s="7">
        <v>-5.4502240000000004</v>
      </c>
      <c r="I30" s="7">
        <v>-13.605413</v>
      </c>
      <c r="K30" s="7">
        <v>-0.30573600000000001</v>
      </c>
      <c r="L30" s="7">
        <v>-20.407741999999999</v>
      </c>
      <c r="M30" s="7">
        <v>-27.609376999999999</v>
      </c>
      <c r="O30" s="16">
        <f>(C30-K30)/C30</f>
        <v>9.8122908754697459E-6</v>
      </c>
      <c r="P30" s="16">
        <f t="shared" ref="P30:Q37" si="1">(D30-L30)/D30</f>
        <v>7.9381008456111612E-6</v>
      </c>
      <c r="Q30" s="16">
        <f t="shared" si="1"/>
        <v>7.9682437958920391E-6</v>
      </c>
      <c r="S30">
        <f>G30*B$23+H30*C$23+I30*D$23</f>
        <v>-0.30573812</v>
      </c>
      <c r="T30">
        <f>G30*B$24+H30*C$24+I30*D$24</f>
        <v>-20.407740405616</v>
      </c>
      <c r="U30">
        <f>G30*B$25+H30*C$25+I30*D$25</f>
        <v>-27.609373429483995</v>
      </c>
      <c r="W30" s="16">
        <f>(K30-S30)/K30</f>
        <v>-6.9340869246485484E-6</v>
      </c>
      <c r="X30" s="16">
        <f t="shared" ref="X30:Y30" si="2">(L30-T30)/L30</f>
        <v>7.8126428639113144E-8</v>
      </c>
      <c r="Y30" s="16">
        <f t="shared" si="2"/>
        <v>1.2932258499523642E-7</v>
      </c>
    </row>
    <row r="31" spans="2:25" x14ac:dyDescent="0.2">
      <c r="B31" t="s">
        <v>120</v>
      </c>
      <c r="C31">
        <v>-35.827841999999997</v>
      </c>
      <c r="D31">
        <v>-22.780933000000001</v>
      </c>
      <c r="E31">
        <v>26.469041000000001</v>
      </c>
      <c r="G31" s="7">
        <v>-6.0827770000000001</v>
      </c>
      <c r="H31" s="7">
        <v>-2.605537</v>
      </c>
      <c r="I31" s="7">
        <v>14.723266000000001</v>
      </c>
      <c r="K31" s="7">
        <v>-35.827556999999999</v>
      </c>
      <c r="L31" s="7">
        <v>-22.780752</v>
      </c>
      <c r="M31" s="7">
        <v>26.468830000000001</v>
      </c>
      <c r="O31" s="16">
        <f t="shared" ref="O31:O37" si="3">(C31-K31)/C31</f>
        <v>7.9547074032003471E-6</v>
      </c>
      <c r="P31" s="16">
        <f t="shared" si="1"/>
        <v>7.9452408732038759E-6</v>
      </c>
      <c r="Q31" s="16">
        <f t="shared" si="1"/>
        <v>7.9715770586544198E-6</v>
      </c>
      <c r="S31">
        <f t="shared" ref="S31:S37" si="4">G31*B$23+H31*C$23+I31*D$23</f>
        <v>-35.827556529999995</v>
      </c>
      <c r="T31">
        <f t="shared" ref="T31:T37" si="5">G31*B$24+H31*C$24+I31*D$24</f>
        <v>-22.780753234133002</v>
      </c>
      <c r="U31">
        <f t="shared" ref="U31:U37" si="6">G31*B$25+H31*C$25+I31*D$25</f>
        <v>26.468820415908997</v>
      </c>
      <c r="W31" s="16">
        <f t="shared" ref="W31:W37" si="7">(K31-S31)/K31</f>
        <v>1.3118393848646661E-8</v>
      </c>
      <c r="X31" s="16">
        <f t="shared" ref="X31:X37" si="8">(L31-T31)/L31</f>
        <v>-5.4174375016896477E-8</v>
      </c>
      <c r="Y31" s="16">
        <f t="shared" ref="Y31:Y37" si="9">(M31-U31)/M31</f>
        <v>3.6208971093506766E-7</v>
      </c>
    </row>
    <row r="32" spans="2:25" x14ac:dyDescent="0.2">
      <c r="B32" t="s">
        <v>120</v>
      </c>
      <c r="C32">
        <v>1.419799</v>
      </c>
      <c r="D32">
        <v>27.851023999999999</v>
      </c>
      <c r="E32">
        <v>19.349325</v>
      </c>
      <c r="G32" s="7">
        <v>0.24105099999999999</v>
      </c>
      <c r="H32" s="7">
        <v>7.3397449999999997</v>
      </c>
      <c r="I32" s="7">
        <v>10.775328</v>
      </c>
      <c r="K32" s="7">
        <v>1.419788</v>
      </c>
      <c r="L32" s="7">
        <v>27.850802999999999</v>
      </c>
      <c r="M32" s="7">
        <v>19.349170999999998</v>
      </c>
      <c r="O32" s="16">
        <f t="shared" si="3"/>
        <v>7.7475755370888739E-6</v>
      </c>
      <c r="P32" s="16">
        <f t="shared" si="1"/>
        <v>7.9350762830050586E-6</v>
      </c>
      <c r="Q32" s="16">
        <f t="shared" si="1"/>
        <v>7.9589339680834282E-6</v>
      </c>
      <c r="S32">
        <f t="shared" si="4"/>
        <v>1.41979039</v>
      </c>
      <c r="T32">
        <f t="shared" si="5"/>
        <v>27.850802113204999</v>
      </c>
      <c r="U32">
        <f t="shared" si="6"/>
        <v>19.349169389452999</v>
      </c>
      <c r="W32" s="16">
        <f t="shared" si="7"/>
        <v>-1.6833499085129215E-6</v>
      </c>
      <c r="X32" s="16">
        <f t="shared" si="8"/>
        <v>3.1840913172199299E-8</v>
      </c>
      <c r="Y32" s="16">
        <f t="shared" si="9"/>
        <v>8.3235969069468744E-8</v>
      </c>
    </row>
    <row r="33" spans="2:25" x14ac:dyDescent="0.2">
      <c r="B33" t="s">
        <v>120</v>
      </c>
      <c r="C33">
        <v>86.271227999999994</v>
      </c>
      <c r="D33">
        <v>29.94135</v>
      </c>
      <c r="E33">
        <v>17.761102999999999</v>
      </c>
      <c r="G33" s="7">
        <v>14.646951</v>
      </c>
      <c r="H33" s="7">
        <v>-0.416184</v>
      </c>
      <c r="I33" s="7">
        <v>-4.234896</v>
      </c>
      <c r="K33" s="7">
        <v>86.270542000000006</v>
      </c>
      <c r="L33" s="7">
        <v>29.941112</v>
      </c>
      <c r="M33" s="7">
        <v>17.760961999999999</v>
      </c>
      <c r="O33" s="16">
        <f t="shared" si="3"/>
        <v>7.9516661103691477E-6</v>
      </c>
      <c r="P33" s="16">
        <f t="shared" si="1"/>
        <v>7.9488733807766316E-6</v>
      </c>
      <c r="Q33" s="16">
        <f t="shared" si="1"/>
        <v>7.9386961496299302E-6</v>
      </c>
      <c r="S33">
        <f t="shared" si="4"/>
        <v>86.270541389999991</v>
      </c>
      <c r="T33">
        <f t="shared" si="5"/>
        <v>29.941113306744001</v>
      </c>
      <c r="U33">
        <f t="shared" si="6"/>
        <v>17.760966842343002</v>
      </c>
      <c r="W33" s="16">
        <f t="shared" si="7"/>
        <v>7.0707799070566805E-9</v>
      </c>
      <c r="X33" s="16">
        <f t="shared" si="8"/>
        <v>-4.364380321338725E-8</v>
      </c>
      <c r="Y33" s="16">
        <f t="shared" si="9"/>
        <v>-2.7263968038554318E-7</v>
      </c>
    </row>
    <row r="34" spans="2:25" x14ac:dyDescent="0.2">
      <c r="B34" t="s">
        <v>121</v>
      </c>
      <c r="C34">
        <v>93.128440999999995</v>
      </c>
      <c r="D34">
        <v>35.862417000000001</v>
      </c>
      <c r="E34">
        <v>-8.8893160000000009</v>
      </c>
      <c r="G34" s="7">
        <v>15.811154999999999</v>
      </c>
      <c r="H34" s="7">
        <v>0.501664</v>
      </c>
      <c r="I34" s="7">
        <v>-15.859019</v>
      </c>
      <c r="K34" s="7">
        <v>93.127700000000004</v>
      </c>
      <c r="L34" s="7">
        <v>35.862132000000003</v>
      </c>
      <c r="M34" s="7">
        <v>-8.8892450000000007</v>
      </c>
      <c r="O34" s="16">
        <f t="shared" si="3"/>
        <v>7.9567529750742509E-6</v>
      </c>
      <c r="P34" s="16">
        <f t="shared" si="1"/>
        <v>7.9470382600841525E-6</v>
      </c>
      <c r="Q34" s="16">
        <f t="shared" si="1"/>
        <v>7.9871162190830277E-6</v>
      </c>
      <c r="S34">
        <f t="shared" si="4"/>
        <v>93.127702949999986</v>
      </c>
      <c r="T34">
        <f t="shared" si="5"/>
        <v>35.862134334575998</v>
      </c>
      <c r="U34">
        <f t="shared" si="6"/>
        <v>-8.8892334709649994</v>
      </c>
      <c r="W34" s="16">
        <f t="shared" si="7"/>
        <v>-3.1676933728453319E-8</v>
      </c>
      <c r="X34" s="16">
        <f t="shared" si="8"/>
        <v>-6.509863930099871E-8</v>
      </c>
      <c r="Y34" s="16">
        <f t="shared" si="9"/>
        <v>1.2969644780119433E-6</v>
      </c>
    </row>
    <row r="35" spans="2:25" x14ac:dyDescent="0.2">
      <c r="B35" t="s">
        <v>121</v>
      </c>
      <c r="C35">
        <v>-15.187358</v>
      </c>
      <c r="D35">
        <v>-14.682399</v>
      </c>
      <c r="E35">
        <v>-22.788412999999998</v>
      </c>
      <c r="G35" s="7">
        <v>-2.578478</v>
      </c>
      <c r="H35" s="7">
        <v>-2.4540220000000001</v>
      </c>
      <c r="I35" s="7">
        <v>-8.4335810000000002</v>
      </c>
      <c r="K35" s="7">
        <v>-15.187237</v>
      </c>
      <c r="L35" s="7">
        <v>-14.682282000000001</v>
      </c>
      <c r="M35" s="7">
        <v>-22.788231</v>
      </c>
      <c r="O35" s="16">
        <f t="shared" si="3"/>
        <v>7.9671526805411279E-6</v>
      </c>
      <c r="P35" s="16">
        <f t="shared" si="1"/>
        <v>7.9687250019209137E-6</v>
      </c>
      <c r="Q35" s="16">
        <f t="shared" si="1"/>
        <v>7.9865149011822038E-6</v>
      </c>
      <c r="S35">
        <f t="shared" si="4"/>
        <v>-15.187235419999999</v>
      </c>
      <c r="T35">
        <f t="shared" si="5"/>
        <v>-14.682282311998</v>
      </c>
      <c r="U35">
        <f t="shared" si="6"/>
        <v>-22.788228700513997</v>
      </c>
      <c r="W35" s="16">
        <f t="shared" si="7"/>
        <v>1.0403472343624696E-7</v>
      </c>
      <c r="X35" s="16">
        <f t="shared" si="8"/>
        <v>-2.1249966387503112E-8</v>
      </c>
      <c r="Y35" s="16">
        <f t="shared" si="9"/>
        <v>1.0090673569613222E-7</v>
      </c>
    </row>
    <row r="36" spans="2:25" x14ac:dyDescent="0.2">
      <c r="B36" t="s">
        <v>121</v>
      </c>
      <c r="C36">
        <v>-138.34423100000001</v>
      </c>
      <c r="D36">
        <v>-59.753715999999997</v>
      </c>
      <c r="E36">
        <v>-32.156728000000001</v>
      </c>
      <c r="G36" s="7">
        <v>-23.487798000000002</v>
      </c>
      <c r="H36" s="7">
        <v>-2.48515</v>
      </c>
      <c r="I36" s="7">
        <v>4.00908</v>
      </c>
      <c r="K36" s="7">
        <v>-138.343131</v>
      </c>
      <c r="L36" s="7">
        <v>-59.753241000000003</v>
      </c>
      <c r="M36" s="7">
        <v>-32.156472000000001</v>
      </c>
      <c r="O36" s="16">
        <f t="shared" si="3"/>
        <v>7.9511808483585738E-6</v>
      </c>
      <c r="P36" s="16">
        <f t="shared" si="1"/>
        <v>7.9492964085187958E-6</v>
      </c>
      <c r="Q36" s="16">
        <f t="shared" si="1"/>
        <v>7.9610089683333464E-6</v>
      </c>
      <c r="S36">
        <f t="shared" si="4"/>
        <v>-138.34313022000001</v>
      </c>
      <c r="T36">
        <f t="shared" si="5"/>
        <v>-59.753238151349997</v>
      </c>
      <c r="U36">
        <f t="shared" si="6"/>
        <v>-32.156479142674002</v>
      </c>
      <c r="W36" s="16">
        <f t="shared" si="7"/>
        <v>5.6381548389505209E-9</v>
      </c>
      <c r="X36" s="16">
        <f t="shared" si="8"/>
        <v>4.7673564780530432E-8</v>
      </c>
      <c r="Y36" s="16">
        <f t="shared" si="9"/>
        <v>-2.2212243932431763E-7</v>
      </c>
    </row>
    <row r="37" spans="2:25" x14ac:dyDescent="0.2">
      <c r="B37" t="s">
        <v>121</v>
      </c>
      <c r="C37">
        <v>8.8457019999999993</v>
      </c>
      <c r="D37">
        <v>23.970161999999998</v>
      </c>
      <c r="E37">
        <v>27.864584000000001</v>
      </c>
      <c r="G37" s="7">
        <v>1.5018050000000001</v>
      </c>
      <c r="H37" s="7">
        <v>5.5697089999999996</v>
      </c>
      <c r="I37" s="7">
        <v>12.625235</v>
      </c>
      <c r="K37" s="7">
        <v>8.8456320000000002</v>
      </c>
      <c r="L37" s="7">
        <v>23.969971000000001</v>
      </c>
      <c r="M37" s="7">
        <v>27.864363000000001</v>
      </c>
      <c r="O37" s="16">
        <f t="shared" si="3"/>
        <v>7.9134476833072516E-6</v>
      </c>
      <c r="P37" s="16">
        <f t="shared" si="1"/>
        <v>7.9682398474147874E-6</v>
      </c>
      <c r="Q37" s="16">
        <f t="shared" si="1"/>
        <v>7.9312147635078528E-6</v>
      </c>
      <c r="S37">
        <f t="shared" si="4"/>
        <v>8.8456314499999991</v>
      </c>
      <c r="T37">
        <f t="shared" si="5"/>
        <v>23.969970222480995</v>
      </c>
      <c r="U37">
        <f t="shared" si="6"/>
        <v>27.864359019854998</v>
      </c>
      <c r="W37" s="16">
        <f t="shared" si="7"/>
        <v>6.2177581104242523E-8</v>
      </c>
      <c r="X37" s="16">
        <f t="shared" si="8"/>
        <v>3.2437210942959292E-8</v>
      </c>
      <c r="Y37" s="16">
        <f t="shared" si="9"/>
        <v>1.4283997817976691E-7</v>
      </c>
    </row>
    <row r="40" spans="2:25" x14ac:dyDescent="0.2">
      <c r="B40" t="s">
        <v>130</v>
      </c>
      <c r="G40" t="s">
        <v>129</v>
      </c>
      <c r="K40" s="19"/>
      <c r="L40" s="19"/>
      <c r="M40" s="19"/>
      <c r="O40" t="s">
        <v>56</v>
      </c>
    </row>
    <row r="41" spans="2:25" x14ac:dyDescent="0.2">
      <c r="B41" t="s">
        <v>27</v>
      </c>
      <c r="C41">
        <v>43.117516000000002</v>
      </c>
      <c r="G41" t="s">
        <v>27</v>
      </c>
      <c r="H41">
        <f>G23</f>
        <v>43.117173000000001</v>
      </c>
      <c r="K41" s="19"/>
      <c r="L41" s="19"/>
      <c r="M41" s="19"/>
      <c r="O41" s="16">
        <f>(C41-H41)/C41</f>
        <v>7.9550037159114262E-6</v>
      </c>
    </row>
    <row r="42" spans="2:25" x14ac:dyDescent="0.2">
      <c r="B42" t="s">
        <v>28</v>
      </c>
      <c r="C42">
        <v>69.634473999999997</v>
      </c>
      <c r="G42" t="s">
        <v>28</v>
      </c>
      <c r="H42">
        <f>H24</f>
        <v>69.633920000000003</v>
      </c>
      <c r="K42" s="19"/>
      <c r="L42" s="19"/>
      <c r="M42" s="19"/>
      <c r="O42" s="16">
        <f t="shared" ref="O42:O46" si="10">(C42-H42)/C42</f>
        <v>7.9558294644969715E-6</v>
      </c>
    </row>
    <row r="43" spans="2:25" x14ac:dyDescent="0.2">
      <c r="B43" t="s">
        <v>29</v>
      </c>
      <c r="C43">
        <v>94.326207999999994</v>
      </c>
      <c r="G43" t="s">
        <v>29</v>
      </c>
      <c r="H43">
        <f>I25</f>
        <v>94.325457999999998</v>
      </c>
      <c r="O43" s="16">
        <f t="shared" si="10"/>
        <v>7.9511306125703239E-6</v>
      </c>
    </row>
    <row r="44" spans="2:25" x14ac:dyDescent="0.2">
      <c r="B44" t="s">
        <v>30</v>
      </c>
      <c r="C44">
        <v>-3.5119910000000001</v>
      </c>
      <c r="G44" t="s">
        <v>30</v>
      </c>
      <c r="H44">
        <f>I24</f>
        <v>-3.5119630000000002</v>
      </c>
      <c r="O44" s="16">
        <f t="shared" si="10"/>
        <v>7.972685579182003E-6</v>
      </c>
    </row>
    <row r="45" spans="2:25" x14ac:dyDescent="0.2">
      <c r="B45" t="s">
        <v>31</v>
      </c>
      <c r="C45">
        <v>46.016432999999999</v>
      </c>
      <c r="G45" t="s">
        <v>31</v>
      </c>
      <c r="H45">
        <f>I23</f>
        <v>46.016067999999997</v>
      </c>
      <c r="O45" s="16">
        <f t="shared" si="10"/>
        <v>7.9319490061771878E-6</v>
      </c>
    </row>
    <row r="46" spans="2:25" x14ac:dyDescent="0.2">
      <c r="B46" t="s">
        <v>32</v>
      </c>
      <c r="C46">
        <v>-22.036760000000001</v>
      </c>
      <c r="G46" t="s">
        <v>32</v>
      </c>
      <c r="H46">
        <f>H23</f>
        <v>-22.036584999999999</v>
      </c>
      <c r="O46" s="16">
        <f t="shared" si="10"/>
        <v>7.9412763038784594E-6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D340-63BA-7D47-BB00-37F56E673B3C}">
  <dimension ref="C2:AC64"/>
  <sheetViews>
    <sheetView workbookViewId="0">
      <selection activeCell="T53" sqref="T53"/>
    </sheetView>
  </sheetViews>
  <sheetFormatPr baseColWidth="10" defaultRowHeight="16" x14ac:dyDescent="0.2"/>
  <cols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  <col min="29" max="29" width="11.83203125" bestFit="1" customWidth="1"/>
  </cols>
  <sheetData>
    <row r="2" spans="3:29" x14ac:dyDescent="0.2">
      <c r="C2" t="s">
        <v>146</v>
      </c>
    </row>
    <row r="3" spans="3:29" x14ac:dyDescent="0.2">
      <c r="C3" t="s">
        <v>144</v>
      </c>
      <c r="D3">
        <v>5.89</v>
      </c>
      <c r="E3">
        <v>4.3</v>
      </c>
      <c r="F3">
        <v>3.2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3:29" x14ac:dyDescent="0.2">
      <c r="C4" t="s">
        <v>143</v>
      </c>
      <c r="D4">
        <v>88</v>
      </c>
      <c r="E4">
        <v>54</v>
      </c>
      <c r="F4">
        <v>60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3:29" x14ac:dyDescent="0.2">
      <c r="H5" s="42" t="s">
        <v>149</v>
      </c>
      <c r="I5" s="42"/>
      <c r="J5" s="42" t="s">
        <v>150</v>
      </c>
      <c r="K5" s="42" t="s">
        <v>151</v>
      </c>
      <c r="L5" s="42" t="s">
        <v>152</v>
      </c>
      <c r="M5" s="19"/>
      <c r="N5" s="19"/>
      <c r="O5" s="19" t="s">
        <v>0</v>
      </c>
      <c r="P5" s="19"/>
      <c r="Q5" s="19"/>
      <c r="R5" s="19"/>
      <c r="S5" s="19"/>
      <c r="T5" s="19"/>
      <c r="U5" s="19" t="s">
        <v>147</v>
      </c>
      <c r="V5" s="19"/>
      <c r="W5" s="19"/>
      <c r="X5" s="19"/>
      <c r="Y5" s="19"/>
      <c r="AA5" t="s">
        <v>56</v>
      </c>
    </row>
    <row r="6" spans="3:29" x14ac:dyDescent="0.2">
      <c r="C6" t="s">
        <v>16</v>
      </c>
      <c r="D6" t="s">
        <v>0</v>
      </c>
      <c r="E6" t="s">
        <v>147</v>
      </c>
      <c r="H6" s="19"/>
      <c r="I6" s="19"/>
      <c r="J6" s="19"/>
      <c r="K6" s="19"/>
      <c r="L6" s="19"/>
      <c r="M6" s="19"/>
      <c r="N6" s="19"/>
      <c r="O6" s="19" t="s">
        <v>148</v>
      </c>
      <c r="P6" s="19"/>
      <c r="Q6" s="19"/>
      <c r="R6" s="19"/>
      <c r="S6" s="19"/>
      <c r="T6" s="19"/>
      <c r="U6" s="19" t="s">
        <v>148</v>
      </c>
      <c r="V6" s="19"/>
      <c r="W6" s="19"/>
      <c r="X6" s="19"/>
      <c r="Y6" s="19"/>
    </row>
    <row r="7" spans="3:29" x14ac:dyDescent="0.2">
      <c r="C7" t="s">
        <v>138</v>
      </c>
      <c r="D7">
        <v>-2.3890224299999998</v>
      </c>
      <c r="E7">
        <v>-2.1076825473732801</v>
      </c>
      <c r="H7" s="19" t="s">
        <v>131</v>
      </c>
      <c r="I7" s="19" t="s">
        <v>133</v>
      </c>
      <c r="J7" s="19">
        <v>0.05</v>
      </c>
      <c r="K7" s="19">
        <v>0</v>
      </c>
      <c r="L7" s="19">
        <v>0.05</v>
      </c>
      <c r="M7" s="19">
        <v>2</v>
      </c>
      <c r="N7" s="19"/>
      <c r="O7" s="19" t="s">
        <v>131</v>
      </c>
      <c r="P7" s="19" t="s">
        <v>114</v>
      </c>
      <c r="Q7" s="19">
        <v>3.9524560000000002</v>
      </c>
      <c r="R7" s="19">
        <v>5.379194</v>
      </c>
      <c r="S7" s="19">
        <v>-1.6519950000000001</v>
      </c>
      <c r="T7" s="19"/>
      <c r="U7" s="19" t="s">
        <v>131</v>
      </c>
      <c r="V7" s="19" t="s">
        <v>114</v>
      </c>
      <c r="W7" s="19">
        <v>3.9524159999999999</v>
      </c>
      <c r="X7" s="19">
        <v>5.3791479999999998</v>
      </c>
      <c r="Y7" s="19">
        <v>-1.6519839999999999</v>
      </c>
      <c r="AA7" s="16">
        <f t="shared" ref="AA7:AC9" si="0">(Q7-W7)/Q7</f>
        <v>1.0120289764202827E-5</v>
      </c>
      <c r="AB7" s="16">
        <f t="shared" si="0"/>
        <v>8.551467004204076E-6</v>
      </c>
      <c r="AC7" s="16">
        <f t="shared" si="0"/>
        <v>6.6586157949662617E-6</v>
      </c>
    </row>
    <row r="8" spans="3:29" x14ac:dyDescent="0.2">
      <c r="C8" t="s">
        <v>139</v>
      </c>
      <c r="D8">
        <v>-29.48449359</v>
      </c>
      <c r="E8">
        <v>-29.765579721935101</v>
      </c>
      <c r="H8" s="19" t="s">
        <v>132</v>
      </c>
      <c r="I8" s="19" t="s">
        <v>133</v>
      </c>
      <c r="J8" s="19">
        <v>0.45</v>
      </c>
      <c r="K8" s="19">
        <v>0.23</v>
      </c>
      <c r="L8" s="19">
        <v>0.1</v>
      </c>
      <c r="M8" s="19">
        <v>1</v>
      </c>
      <c r="N8" s="19"/>
      <c r="O8" s="19" t="s">
        <v>132</v>
      </c>
      <c r="P8" s="19" t="s">
        <v>114</v>
      </c>
      <c r="Q8" s="19">
        <v>1.9762280000000001</v>
      </c>
      <c r="R8" s="19">
        <v>2.689597</v>
      </c>
      <c r="S8" s="19">
        <v>-0.82599800000000001</v>
      </c>
      <c r="T8" s="19"/>
      <c r="U8" s="19" t="s">
        <v>132</v>
      </c>
      <c r="V8" s="19" t="s">
        <v>114</v>
      </c>
      <c r="W8" s="19">
        <v>1.976208</v>
      </c>
      <c r="X8" s="19">
        <v>2.6895739999999999</v>
      </c>
      <c r="Y8" s="19">
        <v>-0.82599199999999995</v>
      </c>
      <c r="AA8" s="16">
        <f t="shared" si="0"/>
        <v>1.0120289764202827E-5</v>
      </c>
      <c r="AB8" s="16">
        <f t="shared" si="0"/>
        <v>8.551467004204076E-6</v>
      </c>
      <c r="AC8" s="16">
        <f t="shared" si="0"/>
        <v>7.263940106466979E-6</v>
      </c>
    </row>
    <row r="9" spans="3:29" x14ac:dyDescent="0.2">
      <c r="C9" t="s">
        <v>140</v>
      </c>
      <c r="D9">
        <v>-31.87351602</v>
      </c>
      <c r="E9">
        <v>-31.873262269308398</v>
      </c>
      <c r="F9" s="18">
        <f>(D9-E9)/D9</f>
        <v>7.961176653458216E-6</v>
      </c>
      <c r="H9" s="19" t="s">
        <v>132</v>
      </c>
      <c r="I9" s="19" t="s">
        <v>142</v>
      </c>
      <c r="J9" s="19">
        <v>0.45</v>
      </c>
      <c r="K9" s="19">
        <v>0.23</v>
      </c>
      <c r="L9" s="19">
        <v>0.1</v>
      </c>
      <c r="M9" s="19">
        <v>-3</v>
      </c>
      <c r="N9" s="19"/>
      <c r="O9" s="19" t="s">
        <v>132</v>
      </c>
      <c r="P9" s="19" t="s">
        <v>145</v>
      </c>
      <c r="Q9" s="19">
        <v>-5.9286839999999996</v>
      </c>
      <c r="R9" s="19">
        <v>-8.0687909999999992</v>
      </c>
      <c r="S9" s="19">
        <v>2.4779930000000001</v>
      </c>
      <c r="T9" s="19"/>
      <c r="U9" s="19" t="s">
        <v>132</v>
      </c>
      <c r="V9" s="19" t="s">
        <v>145</v>
      </c>
      <c r="W9" s="19">
        <v>-5.9286240000000001</v>
      </c>
      <c r="X9" s="19">
        <v>-8.068721</v>
      </c>
      <c r="Y9" s="19">
        <v>2.477976</v>
      </c>
      <c r="AA9" s="16">
        <f t="shared" si="0"/>
        <v>1.0120289764053018E-5</v>
      </c>
      <c r="AB9" s="16">
        <f t="shared" si="0"/>
        <v>8.6754013084644689E-6</v>
      </c>
      <c r="AC9" s="16">
        <f t="shared" si="0"/>
        <v>6.8603906468483888E-6</v>
      </c>
    </row>
    <row r="10" spans="3:29" x14ac:dyDescent="0.2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 x14ac:dyDescent="0.2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 x14ac:dyDescent="0.2"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 x14ac:dyDescent="0.2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 x14ac:dyDescent="0.2"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 x14ac:dyDescent="0.2"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 x14ac:dyDescent="0.2"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 x14ac:dyDescent="0.2"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 x14ac:dyDescent="0.2">
      <c r="F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 x14ac:dyDescent="0.2">
      <c r="H19" s="19"/>
      <c r="I19" s="19"/>
      <c r="J19" s="19"/>
      <c r="K19" s="19"/>
      <c r="L19" s="19"/>
    </row>
    <row r="26" spans="3:29" x14ac:dyDescent="0.2">
      <c r="C26" t="s">
        <v>146</v>
      </c>
    </row>
    <row r="27" spans="3:29" x14ac:dyDescent="0.2">
      <c r="C27" t="s">
        <v>144</v>
      </c>
      <c r="D27">
        <v>5.89</v>
      </c>
      <c r="E27">
        <v>4.3</v>
      </c>
      <c r="F27">
        <v>3.2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3:29" x14ac:dyDescent="0.2">
      <c r="C28" t="s">
        <v>143</v>
      </c>
      <c r="D28">
        <v>88</v>
      </c>
      <c r="E28">
        <v>54</v>
      </c>
      <c r="F28">
        <v>60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3:29" x14ac:dyDescent="0.2">
      <c r="H29" s="43" t="s">
        <v>149</v>
      </c>
      <c r="I29" s="43"/>
      <c r="J29" s="43" t="s">
        <v>150</v>
      </c>
      <c r="K29" s="43" t="s">
        <v>153</v>
      </c>
      <c r="L29" s="43" t="s">
        <v>152</v>
      </c>
      <c r="M29" s="19"/>
      <c r="N29" s="19"/>
      <c r="O29" s="19" t="s">
        <v>0</v>
      </c>
      <c r="P29" s="19"/>
      <c r="Q29" s="19"/>
      <c r="R29" s="19"/>
      <c r="S29" s="19"/>
      <c r="T29" s="19"/>
      <c r="U29" s="19" t="s">
        <v>147</v>
      </c>
      <c r="V29" s="19"/>
      <c r="W29" s="19"/>
      <c r="X29" s="19"/>
      <c r="Y29" s="19"/>
      <c r="AA29" t="s">
        <v>56</v>
      </c>
    </row>
    <row r="30" spans="3:29" x14ac:dyDescent="0.2">
      <c r="C30" t="s">
        <v>16</v>
      </c>
      <c r="D30" t="s">
        <v>0</v>
      </c>
      <c r="E30" t="s">
        <v>147</v>
      </c>
      <c r="H30" s="19"/>
      <c r="I30" s="19"/>
      <c r="J30" s="19"/>
      <c r="K30" s="19"/>
      <c r="L30" s="19"/>
      <c r="M30" s="19"/>
      <c r="N30" s="19"/>
      <c r="O30" s="19" t="s">
        <v>148</v>
      </c>
      <c r="P30" s="19"/>
      <c r="Q30" s="19"/>
      <c r="R30" s="19"/>
      <c r="S30" s="19"/>
      <c r="T30" s="19"/>
      <c r="U30" s="19" t="s">
        <v>148</v>
      </c>
      <c r="V30" s="19"/>
      <c r="W30" s="19"/>
      <c r="X30" s="19"/>
      <c r="Y30" s="19"/>
    </row>
    <row r="31" spans="3:29" x14ac:dyDescent="0.2">
      <c r="C31" t="s">
        <v>138</v>
      </c>
      <c r="D31">
        <v>22.869772260000001</v>
      </c>
      <c r="E31">
        <v>-2.0913745770643102</v>
      </c>
      <c r="H31" s="19" t="s">
        <v>131</v>
      </c>
      <c r="I31" s="19" t="s">
        <v>133</v>
      </c>
      <c r="J31" s="19">
        <v>0.05</v>
      </c>
      <c r="K31" s="19">
        <v>0</v>
      </c>
      <c r="L31" s="19">
        <v>0.05</v>
      </c>
      <c r="M31" s="19">
        <v>2</v>
      </c>
      <c r="N31" s="19"/>
      <c r="O31" s="19" t="s">
        <v>131</v>
      </c>
      <c r="P31" s="19" t="s">
        <v>114</v>
      </c>
      <c r="Q31" s="19">
        <v>4.2647630000000003</v>
      </c>
      <c r="R31" s="19">
        <v>5.3150649999999997</v>
      </c>
      <c r="S31" s="19">
        <v>-1.2180869999999999</v>
      </c>
      <c r="T31" s="19"/>
      <c r="U31" s="19" t="s">
        <v>131</v>
      </c>
      <c r="V31" s="19" t="s">
        <v>114</v>
      </c>
      <c r="W31" s="19">
        <v>4.264729</v>
      </c>
      <c r="X31" s="19">
        <v>5.3150230000000001</v>
      </c>
      <c r="Y31" s="19">
        <v>-1.2180770000000001</v>
      </c>
      <c r="AA31" s="16">
        <f t="shared" ref="AA31:AC33" si="1">(Q31-W31)/Q31</f>
        <v>7.9723070192438727E-6</v>
      </c>
      <c r="AB31" s="16">
        <f t="shared" si="1"/>
        <v>7.902067048973705E-6</v>
      </c>
      <c r="AC31" s="16">
        <f t="shared" si="1"/>
        <v>8.2095942242577652E-6</v>
      </c>
    </row>
    <row r="32" spans="3:29" x14ac:dyDescent="0.2">
      <c r="C32" t="s">
        <v>139</v>
      </c>
      <c r="D32">
        <v>-54.723862930000003</v>
      </c>
      <c r="E32">
        <v>-29.7624628153571</v>
      </c>
      <c r="H32" s="19" t="s">
        <v>132</v>
      </c>
      <c r="I32" s="19" t="s">
        <v>133</v>
      </c>
      <c r="J32" s="19">
        <v>0.45</v>
      </c>
      <c r="K32" s="19">
        <v>0.23</v>
      </c>
      <c r="L32" s="19">
        <v>0.1</v>
      </c>
      <c r="M32" s="19">
        <v>1</v>
      </c>
      <c r="N32" s="19"/>
      <c r="O32" s="19" t="s">
        <v>132</v>
      </c>
      <c r="P32" s="19" t="s">
        <v>114</v>
      </c>
      <c r="Q32" s="19">
        <v>2.6702789999999998</v>
      </c>
      <c r="R32" s="19">
        <v>2.7211310000000002</v>
      </c>
      <c r="S32" s="19">
        <v>-0.187532</v>
      </c>
      <c r="T32" s="19"/>
      <c r="U32" s="19" t="s">
        <v>132</v>
      </c>
      <c r="V32" s="19" t="s">
        <v>114</v>
      </c>
      <c r="W32" s="19">
        <v>2.670258</v>
      </c>
      <c r="X32" s="19">
        <v>2.7211090000000002</v>
      </c>
      <c r="Y32" s="19">
        <v>-0.18753</v>
      </c>
      <c r="AA32" s="16">
        <f t="shared" si="1"/>
        <v>7.864346759206328E-6</v>
      </c>
      <c r="AB32" s="16">
        <f t="shared" si="1"/>
        <v>8.0848735323534554E-6</v>
      </c>
      <c r="AC32" s="16">
        <f t="shared" si="1"/>
        <v>1.0664846532869058E-5</v>
      </c>
    </row>
    <row r="33" spans="3:29" x14ac:dyDescent="0.2">
      <c r="C33" t="s">
        <v>140</v>
      </c>
      <c r="D33">
        <v>-31.854090660000001</v>
      </c>
      <c r="E33">
        <v>-31.853837392421401</v>
      </c>
      <c r="F33" s="18">
        <f>(D33-E33)/D33</f>
        <v>7.9508651275999956E-6</v>
      </c>
      <c r="H33" s="19" t="s">
        <v>132</v>
      </c>
      <c r="I33" s="19" t="s">
        <v>142</v>
      </c>
      <c r="J33" s="19">
        <v>0.45</v>
      </c>
      <c r="K33" s="19">
        <v>0.23</v>
      </c>
      <c r="L33" s="19">
        <v>0.11</v>
      </c>
      <c r="M33" s="19">
        <v>-3</v>
      </c>
      <c r="N33" s="19"/>
      <c r="O33" s="19" t="s">
        <v>132</v>
      </c>
      <c r="P33" s="19" t="s">
        <v>145</v>
      </c>
      <c r="Q33" s="19">
        <v>-6.9350420000000002</v>
      </c>
      <c r="R33" s="19">
        <v>-8.0361960000000003</v>
      </c>
      <c r="S33" s="19">
        <v>1.405618</v>
      </c>
      <c r="T33" s="19"/>
      <c r="U33" s="19" t="s">
        <v>132</v>
      </c>
      <c r="V33" s="19" t="s">
        <v>145</v>
      </c>
      <c r="W33" s="19">
        <v>-6.9349869999999996</v>
      </c>
      <c r="X33" s="19">
        <v>-8.0361320000000003</v>
      </c>
      <c r="Y33" s="19">
        <v>1.4056070000000001</v>
      </c>
      <c r="AA33" s="16">
        <f t="shared" si="1"/>
        <v>7.9307378384416934E-6</v>
      </c>
      <c r="AB33" s="16">
        <f t="shared" si="1"/>
        <v>7.9639670311754475E-6</v>
      </c>
      <c r="AC33" s="16">
        <f t="shared" si="1"/>
        <v>7.8257392833495618E-6</v>
      </c>
    </row>
    <row r="34" spans="3:29" x14ac:dyDescent="0.2"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16"/>
      <c r="AB34" s="16"/>
      <c r="AC34" s="16"/>
    </row>
    <row r="35" spans="3:29" x14ac:dyDescent="0.2"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16"/>
      <c r="AB35" s="16"/>
      <c r="AC35" s="16"/>
    </row>
    <row r="36" spans="3:29" x14ac:dyDescent="0.2"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16"/>
      <c r="AB36" s="16"/>
      <c r="AC36" s="16"/>
    </row>
    <row r="37" spans="3:29" x14ac:dyDescent="0.2"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16"/>
      <c r="AB37" s="16"/>
      <c r="AC37" s="16"/>
    </row>
    <row r="38" spans="3:29" x14ac:dyDescent="0.2"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16"/>
      <c r="AB38" s="16"/>
      <c r="AC38" s="16"/>
    </row>
    <row r="39" spans="3:29" x14ac:dyDescent="0.2"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 s="16"/>
      <c r="AB39" s="16"/>
      <c r="AC39" s="16"/>
    </row>
    <row r="40" spans="3:29" x14ac:dyDescent="0.2"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16"/>
      <c r="AB40" s="16"/>
      <c r="AC40" s="16"/>
    </row>
    <row r="41" spans="3:29" x14ac:dyDescent="0.2">
      <c r="H41" s="19"/>
      <c r="I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 x14ac:dyDescent="0.2">
      <c r="F42" s="18"/>
      <c r="H42" s="19"/>
      <c r="I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6" spans="3:29" x14ac:dyDescent="0.2">
      <c r="J46" t="s">
        <v>154</v>
      </c>
      <c r="N46" t="s">
        <v>0</v>
      </c>
    </row>
    <row r="47" spans="3:29" x14ac:dyDescent="0.2">
      <c r="H47" s="19" t="s">
        <v>131</v>
      </c>
      <c r="I47" s="19" t="s">
        <v>133</v>
      </c>
      <c r="J47" s="19">
        <v>0.70537099999999997</v>
      </c>
      <c r="K47" s="19">
        <v>0.98599499999999995</v>
      </c>
      <c r="L47" s="19">
        <v>-0.61192599999999997</v>
      </c>
    </row>
    <row r="48" spans="3:29" x14ac:dyDescent="0.2">
      <c r="H48" s="19" t="s">
        <v>132</v>
      </c>
      <c r="I48" s="19" t="s">
        <v>133</v>
      </c>
      <c r="J48" s="19">
        <v>0.347049</v>
      </c>
      <c r="K48" s="19">
        <v>0.524285</v>
      </c>
      <c r="L48" s="19">
        <v>-0.38517899999999999</v>
      </c>
    </row>
    <row r="49" spans="3:12" x14ac:dyDescent="0.2">
      <c r="H49" s="19" t="s">
        <v>132</v>
      </c>
      <c r="I49" s="19" t="s">
        <v>142</v>
      </c>
      <c r="J49">
        <v>-1.0524199999999999</v>
      </c>
      <c r="K49">
        <v>-1.5102800000000001</v>
      </c>
      <c r="L49">
        <v>0.99710500000000002</v>
      </c>
    </row>
    <row r="52" spans="3:12" x14ac:dyDescent="0.2">
      <c r="J52">
        <f>(J54-J60)/(J58-J64)</f>
        <v>-1.8837410088968689</v>
      </c>
      <c r="K52">
        <f>(K54-K60)/(K58-K64)</f>
        <v>-2.1333112589285483</v>
      </c>
      <c r="L52">
        <f>(L54-L60)/(L58-L64)</f>
        <v>-1.2301688911827773</v>
      </c>
    </row>
    <row r="54" spans="3:12" x14ac:dyDescent="0.2">
      <c r="J54">
        <v>-31.8873166597607</v>
      </c>
      <c r="K54">
        <v>-31.885325707302801</v>
      </c>
      <c r="L54">
        <v>-31.885273054825301</v>
      </c>
    </row>
    <row r="55" spans="3:12" x14ac:dyDescent="0.2">
      <c r="J55" t="s">
        <v>157</v>
      </c>
      <c r="K55" t="s">
        <v>158</v>
      </c>
      <c r="L55" t="s">
        <v>155</v>
      </c>
    </row>
    <row r="56" spans="3:12" x14ac:dyDescent="0.2">
      <c r="J56">
        <v>0.388546</v>
      </c>
      <c r="K56">
        <v>-4.7849999999999997E-2</v>
      </c>
      <c r="L56">
        <v>0.12027400000000001</v>
      </c>
    </row>
    <row r="57" spans="3:12" x14ac:dyDescent="0.2">
      <c r="J57">
        <v>3.333091</v>
      </c>
      <c r="K57">
        <v>0.76080000000000003</v>
      </c>
      <c r="L57">
        <v>0.24054800000000001</v>
      </c>
    </row>
    <row r="58" spans="3:12" x14ac:dyDescent="0.2">
      <c r="J58">
        <v>3.4286089999999998</v>
      </c>
      <c r="K58">
        <v>0.71332300000000004</v>
      </c>
      <c r="L58">
        <v>0.36142299999999999</v>
      </c>
    </row>
    <row r="60" spans="3:12" x14ac:dyDescent="0.2">
      <c r="C60">
        <v>5.89</v>
      </c>
      <c r="D60">
        <v>0</v>
      </c>
      <c r="E60">
        <v>0</v>
      </c>
      <c r="F60">
        <f>J52</f>
        <v>-1.8837410088968689</v>
      </c>
      <c r="G60">
        <f>C60*F60+D60*F61+E60*F62</f>
        <v>-11.095234542402558</v>
      </c>
      <c r="J60">
        <v>-31.881769042489498</v>
      </c>
      <c r="K60">
        <v>-31.883736390414899</v>
      </c>
      <c r="L60">
        <v>-31.8837943918181</v>
      </c>
    </row>
    <row r="61" spans="3:12" x14ac:dyDescent="0.2">
      <c r="C61">
        <v>2.15</v>
      </c>
      <c r="D61">
        <v>3.7239089999999999</v>
      </c>
      <c r="E61">
        <v>0</v>
      </c>
      <c r="F61">
        <f>K52</f>
        <v>-2.1333112589285483</v>
      </c>
      <c r="G61">
        <f>C61*F60+D61*F61+E61*F62</f>
        <v>-11.99430016605362</v>
      </c>
      <c r="J61" t="s">
        <v>159</v>
      </c>
      <c r="K61" t="s">
        <v>160</v>
      </c>
      <c r="L61" t="s">
        <v>156</v>
      </c>
    </row>
    <row r="62" spans="3:12" x14ac:dyDescent="0.2">
      <c r="C62">
        <v>1.8809130000000001</v>
      </c>
      <c r="D62">
        <v>-0.95699000000000001</v>
      </c>
      <c r="E62">
        <v>2.4054799999999998</v>
      </c>
      <c r="F62">
        <f>L52</f>
        <v>-1.2301688911827773</v>
      </c>
      <c r="G62">
        <f>C62*F60+D62*F61+E62*F62</f>
        <v>-4.4607420749475519</v>
      </c>
      <c r="J62">
        <v>0.388546</v>
      </c>
      <c r="K62">
        <v>-4.7849999999999997E-2</v>
      </c>
      <c r="L62">
        <v>0.12027400000000001</v>
      </c>
    </row>
    <row r="63" spans="3:12" x14ac:dyDescent="0.2">
      <c r="J63">
        <v>3.333091</v>
      </c>
      <c r="K63">
        <v>0.76080000000000003</v>
      </c>
      <c r="L63">
        <v>0.24054800000000001</v>
      </c>
    </row>
    <row r="64" spans="3:12" x14ac:dyDescent="0.2">
      <c r="J64">
        <v>3.4256639999999998</v>
      </c>
      <c r="K64">
        <v>0.71257800000000004</v>
      </c>
      <c r="L64">
        <v>0.36022100000000001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E6B-3206-3B41-B1E5-37F386A4C258}">
  <dimension ref="C3:AC73"/>
  <sheetViews>
    <sheetView topLeftCell="A31" zoomScale="130" zoomScaleNormal="130" workbookViewId="0">
      <selection activeCell="H65" sqref="H65"/>
    </sheetView>
  </sheetViews>
  <sheetFormatPr baseColWidth="10" defaultRowHeight="16" x14ac:dyDescent="0.2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 x14ac:dyDescent="0.2">
      <c r="C3" t="s">
        <v>161</v>
      </c>
    </row>
    <row r="5" spans="3:29" x14ac:dyDescent="0.2">
      <c r="C5" t="s">
        <v>146</v>
      </c>
    </row>
    <row r="6" spans="3:29" x14ac:dyDescent="0.2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 x14ac:dyDescent="0.2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 x14ac:dyDescent="0.2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 x14ac:dyDescent="0.2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 x14ac:dyDescent="0.2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A21" si="0">(Q10-W10)/Q10</f>
        <v>8.0108683921346896E-6</v>
      </c>
      <c r="AB10" s="16">
        <f t="shared" ref="AB10:AB21" si="1">(R10-X10)/R10</f>
        <v>7.9473320413380422E-6</v>
      </c>
      <c r="AC10" s="16">
        <f t="shared" ref="AC10:AC21" si="2">(S10-Y10)/S10</f>
        <v>7.9613147582431737E-6</v>
      </c>
    </row>
    <row r="11" spans="3:29" x14ac:dyDescent="0.2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1"/>
        <v>7.9416413627775765E-6</v>
      </c>
      <c r="AC11" s="16">
        <f t="shared" si="2"/>
        <v>7.9606359123522441E-6</v>
      </c>
    </row>
    <row r="12" spans="3:29" x14ac:dyDescent="0.2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1"/>
        <v>7.9427324051572905E-6</v>
      </c>
      <c r="AC12" s="16">
        <f t="shared" si="2"/>
        <v>7.9434032972675926E-6</v>
      </c>
    </row>
    <row r="13" spans="3:29" x14ac:dyDescent="0.2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1"/>
        <v>7.9440501173390259E-6</v>
      </c>
      <c r="AC13" s="16">
        <f t="shared" si="2"/>
        <v>7.9522331620604931E-6</v>
      </c>
    </row>
    <row r="14" spans="3:29" x14ac:dyDescent="0.2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1"/>
        <v>7.9199364967351014E-6</v>
      </c>
      <c r="AC14" s="16">
        <f t="shared" si="2"/>
        <v>7.942721066959608E-6</v>
      </c>
    </row>
    <row r="15" spans="3:29" x14ac:dyDescent="0.2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1"/>
        <v>7.9583481208162117E-6</v>
      </c>
      <c r="AC15" s="16">
        <f t="shared" si="2"/>
        <v>8.0716573910028463E-6</v>
      </c>
    </row>
    <row r="16" spans="3:29" x14ac:dyDescent="0.2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1"/>
        <v>7.9503441230468663E-6</v>
      </c>
      <c r="AC16" s="16">
        <f t="shared" si="2"/>
        <v>7.9486977892314129E-6</v>
      </c>
    </row>
    <row r="17" spans="3:29" x14ac:dyDescent="0.2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1"/>
        <v>7.9923829115758336E-6</v>
      </c>
      <c r="AC17" s="16">
        <f t="shared" si="2"/>
        <v>7.9508431336548037E-6</v>
      </c>
    </row>
    <row r="18" spans="3:29" x14ac:dyDescent="0.2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1"/>
        <v>7.94212119278783E-6</v>
      </c>
      <c r="AC18" s="16">
        <f t="shared" si="2"/>
        <v>7.9427206290526884E-6</v>
      </c>
    </row>
    <row r="19" spans="3:29" x14ac:dyDescent="0.2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1"/>
        <v>7.9499051983293462E-6</v>
      </c>
      <c r="AC19" s="16">
        <f t="shared" si="2"/>
        <v>7.9114464605007266E-6</v>
      </c>
    </row>
    <row r="20" spans="3:29" x14ac:dyDescent="0.2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1"/>
        <v>7.9515380795480936E-6</v>
      </c>
      <c r="AC20" s="16">
        <f t="shared" si="2"/>
        <v>7.9517253219199357E-6</v>
      </c>
    </row>
    <row r="21" spans="3:29" x14ac:dyDescent="0.2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1"/>
        <v>7.9537723662066954E-6</v>
      </c>
      <c r="AC21" s="16">
        <f t="shared" si="2"/>
        <v>7.9508431335577355E-6</v>
      </c>
    </row>
    <row r="22" spans="3:29" x14ac:dyDescent="0.2">
      <c r="C22" s="2" t="s">
        <v>38</v>
      </c>
      <c r="D22" s="4"/>
      <c r="E22" s="4"/>
      <c r="F22" s="4"/>
    </row>
    <row r="36" spans="3:29" x14ac:dyDescent="0.2">
      <c r="C36" t="s">
        <v>146</v>
      </c>
    </row>
    <row r="37" spans="3:29" x14ac:dyDescent="0.2">
      <c r="C37" t="s">
        <v>144</v>
      </c>
      <c r="D37">
        <v>4.3</v>
      </c>
      <c r="E37">
        <v>4.3</v>
      </c>
      <c r="F37">
        <v>3.2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 x14ac:dyDescent="0.2">
      <c r="C38" t="s">
        <v>143</v>
      </c>
      <c r="D38" s="7">
        <v>91</v>
      </c>
      <c r="E38" s="7">
        <v>54</v>
      </c>
      <c r="F38">
        <v>60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 x14ac:dyDescent="0.2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 x14ac:dyDescent="0.2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 x14ac:dyDescent="0.2">
      <c r="C41" t="s">
        <v>138</v>
      </c>
      <c r="D41" s="7">
        <v>-51.455429530000004</v>
      </c>
      <c r="E41" s="7">
        <v>-171.31902843107301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-4.4010470000000002</v>
      </c>
      <c r="R41" s="19">
        <v>13.633976000000001</v>
      </c>
      <c r="S41" s="19">
        <v>-32.935881000000002</v>
      </c>
      <c r="T41" s="19"/>
      <c r="U41" s="19" t="s">
        <v>131</v>
      </c>
      <c r="V41" s="19" t="s">
        <v>163</v>
      </c>
      <c r="W41" s="19">
        <v>-4.4010119999999997</v>
      </c>
      <c r="X41" s="19">
        <v>13.633868</v>
      </c>
      <c r="Y41" s="19">
        <v>-32.93562</v>
      </c>
      <c r="AA41" s="16">
        <f t="shared" ref="AA41:AA56" si="3">(Q41-W41)/Q41</f>
        <v>7.9526530846981031E-6</v>
      </c>
      <c r="AB41" s="16">
        <f t="shared" ref="AB41:AB56" si="4">(R41-X41)/R41</f>
        <v>7.9213869821162338E-6</v>
      </c>
      <c r="AC41" s="16">
        <f t="shared" ref="AC41:AC56" si="5">(S41-Y41)/S41</f>
        <v>7.9244881896993463E-6</v>
      </c>
    </row>
    <row r="42" spans="3:29" x14ac:dyDescent="0.2">
      <c r="C42" t="s">
        <v>139</v>
      </c>
      <c r="D42" s="7">
        <v>-225.12605854</v>
      </c>
      <c r="E42" s="7">
        <v>-105.260260503476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42.140618000000003</v>
      </c>
      <c r="R42" s="19">
        <v>39.689140999999999</v>
      </c>
      <c r="S42" s="19">
        <v>0.39214700000000002</v>
      </c>
      <c r="T42" s="19"/>
      <c r="U42" s="19" t="s">
        <v>131</v>
      </c>
      <c r="V42" s="19" t="s">
        <v>163</v>
      </c>
      <c r="W42" s="19">
        <v>42.140281999999999</v>
      </c>
      <c r="X42" s="19">
        <v>39.688825999999999</v>
      </c>
      <c r="Y42" s="19">
        <v>0.39214399999999999</v>
      </c>
      <c r="AA42" s="16">
        <f t="shared" si="3"/>
        <v>7.9733049952977143E-6</v>
      </c>
      <c r="AB42" s="16">
        <f t="shared" si="4"/>
        <v>7.9366797079460434E-6</v>
      </c>
      <c r="AC42" s="16">
        <f t="shared" si="5"/>
        <v>7.6501924024173469E-6</v>
      </c>
    </row>
    <row r="43" spans="3:29" x14ac:dyDescent="0.2">
      <c r="C43" t="s">
        <v>140</v>
      </c>
      <c r="D43" s="7">
        <v>-276.58148806999998</v>
      </c>
      <c r="E43" s="7">
        <v>-276.57928893454903</v>
      </c>
      <c r="F43" s="44">
        <f>(D43-E43)/D43</f>
        <v>7.9511303026700878E-6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-37.566366000000002</v>
      </c>
      <c r="R43" s="19">
        <v>-25.890169</v>
      </c>
      <c r="S43" s="19">
        <v>-15.171296999999999</v>
      </c>
      <c r="T43" s="19"/>
      <c r="U43" s="19" t="s">
        <v>131</v>
      </c>
      <c r="V43" s="19" t="s">
        <v>163</v>
      </c>
      <c r="W43" s="19">
        <v>-37.566068999999999</v>
      </c>
      <c r="X43" s="19">
        <v>-25.889963000000002</v>
      </c>
      <c r="Y43" s="19">
        <v>-15.171176000000001</v>
      </c>
      <c r="AA43" s="16">
        <f t="shared" si="3"/>
        <v>7.9060082629052376E-6</v>
      </c>
      <c r="AB43" s="16">
        <f t="shared" si="4"/>
        <v>7.9566881158093719E-6</v>
      </c>
      <c r="AC43" s="16">
        <f t="shared" si="5"/>
        <v>7.9755870574718425E-6</v>
      </c>
    </row>
    <row r="44" spans="3:29" x14ac:dyDescent="0.2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160.49704600000001</v>
      </c>
      <c r="R44" s="19">
        <v>0.39711000000000002</v>
      </c>
      <c r="S44" s="19">
        <v>585.367166</v>
      </c>
      <c r="T44" s="19"/>
      <c r="U44" s="19" t="s">
        <v>131</v>
      </c>
      <c r="V44" s="19" t="s">
        <v>163</v>
      </c>
      <c r="W44" s="19">
        <v>160.49576999999999</v>
      </c>
      <c r="X44" s="19">
        <v>0.39710699999999999</v>
      </c>
      <c r="Y44" s="19">
        <v>585.36251200000004</v>
      </c>
      <c r="AA44" s="16">
        <f t="shared" si="3"/>
        <v>7.9503020885411464E-6</v>
      </c>
      <c r="AB44" s="16">
        <f t="shared" si="4"/>
        <v>7.5545818539718354E-6</v>
      </c>
      <c r="AC44" s="16">
        <f t="shared" si="5"/>
        <v>7.9505655087588631E-6</v>
      </c>
    </row>
    <row r="45" spans="3:29" x14ac:dyDescent="0.2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-0.35869400000000001</v>
      </c>
      <c r="R45" s="19">
        <v>11.976331</v>
      </c>
      <c r="S45" s="19">
        <v>-8.5567270000000004</v>
      </c>
      <c r="T45" s="19"/>
      <c r="U45" s="19" t="s">
        <v>162</v>
      </c>
      <c r="V45" s="19" t="s">
        <v>163</v>
      </c>
      <c r="W45" s="19">
        <v>-0.35869200000000001</v>
      </c>
      <c r="X45" s="19">
        <v>11.976236</v>
      </c>
      <c r="Y45" s="19">
        <v>-8.5566589999999998</v>
      </c>
      <c r="AA45" s="16">
        <f t="shared" si="3"/>
        <v>5.5757832581587654E-6</v>
      </c>
      <c r="AB45" s="16">
        <f t="shared" si="4"/>
        <v>7.9323124920275017E-6</v>
      </c>
      <c r="AC45" s="16">
        <f t="shared" si="5"/>
        <v>7.9469638333235487E-6</v>
      </c>
    </row>
    <row r="46" spans="3:29" x14ac:dyDescent="0.2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-19.728259000000001</v>
      </c>
      <c r="R46" s="19">
        <v>-31.123007999999999</v>
      </c>
      <c r="S46" s="19">
        <v>-11.553653000000001</v>
      </c>
      <c r="T46" s="19"/>
      <c r="U46" s="19" t="s">
        <v>162</v>
      </c>
      <c r="V46" s="19" t="s">
        <v>163</v>
      </c>
      <c r="W46" s="19">
        <v>-19.728103000000001</v>
      </c>
      <c r="X46" s="19">
        <v>-31.122761000000001</v>
      </c>
      <c r="Y46" s="19">
        <v>-11.553561999999999</v>
      </c>
      <c r="AA46" s="16">
        <f t="shared" si="3"/>
        <v>7.9074387659087941E-6</v>
      </c>
      <c r="AB46" s="16">
        <f t="shared" si="4"/>
        <v>7.936250891883903E-6</v>
      </c>
      <c r="AC46" s="16">
        <f t="shared" si="5"/>
        <v>7.8762967869273438E-6</v>
      </c>
    </row>
    <row r="47" spans="3:29" x14ac:dyDescent="0.2">
      <c r="C47" s="2" t="s">
        <v>113</v>
      </c>
      <c r="D47" s="4">
        <v>2.15</v>
      </c>
      <c r="E47" s="4">
        <v>3.7239089999999999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-57.13767</v>
      </c>
      <c r="R47" s="19">
        <v>-177.10220200000001</v>
      </c>
      <c r="S47" s="19">
        <v>334.56768099999999</v>
      </c>
      <c r="T47" s="19"/>
      <c r="U47" s="19" t="s">
        <v>162</v>
      </c>
      <c r="V47" s="19" t="s">
        <v>163</v>
      </c>
      <c r="W47" s="19">
        <v>-57.137216000000002</v>
      </c>
      <c r="X47" s="19">
        <v>-177.10079400000001</v>
      </c>
      <c r="Y47" s="19">
        <v>334.565021</v>
      </c>
      <c r="AA47" s="16">
        <f t="shared" si="3"/>
        <v>7.9457212728088835E-6</v>
      </c>
      <c r="AB47" s="16">
        <f t="shared" si="4"/>
        <v>7.9502117088180266E-6</v>
      </c>
      <c r="AC47" s="16">
        <f t="shared" si="5"/>
        <v>7.9505587390901312E-6</v>
      </c>
    </row>
    <row r="48" spans="3:29" x14ac:dyDescent="0.2">
      <c r="C48" s="2" t="s">
        <v>114</v>
      </c>
      <c r="D48" s="4">
        <v>1.8809130000000001</v>
      </c>
      <c r="E48" s="4">
        <v>-1.150433</v>
      </c>
      <c r="F48" s="4">
        <v>2.3191959999999998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9.3498809999999999</v>
      </c>
      <c r="R48" s="19">
        <v>2.8850020000000001</v>
      </c>
      <c r="S48" s="19">
        <v>-2.8866200000000002</v>
      </c>
      <c r="T48" s="19"/>
      <c r="U48" s="19" t="s">
        <v>162</v>
      </c>
      <c r="V48" s="19" t="s">
        <v>163</v>
      </c>
      <c r="W48" s="19">
        <v>9.3498070000000002</v>
      </c>
      <c r="X48" s="19">
        <v>2.884979</v>
      </c>
      <c r="Y48" s="19">
        <v>-2.8865980000000002</v>
      </c>
      <c r="AA48" s="16">
        <f t="shared" si="3"/>
        <v>7.9145392331394831E-6</v>
      </c>
      <c r="AB48" s="16">
        <f t="shared" si="4"/>
        <v>7.972264837288248E-6</v>
      </c>
      <c r="AC48" s="16">
        <f t="shared" si="5"/>
        <v>7.6213703223723558E-6</v>
      </c>
    </row>
    <row r="49" spans="3:29" x14ac:dyDescent="0.2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8.5333439999999996</v>
      </c>
      <c r="R49" s="19">
        <v>5.3861049999999997</v>
      </c>
      <c r="S49" s="19">
        <v>4.4649369999999999</v>
      </c>
      <c r="T49" s="19"/>
      <c r="U49" s="19" t="s">
        <v>131</v>
      </c>
      <c r="V49" s="19" t="s">
        <v>164</v>
      </c>
      <c r="W49" s="19">
        <v>8.5332760000000007</v>
      </c>
      <c r="X49" s="19">
        <v>5.3860619999999999</v>
      </c>
      <c r="Y49" s="19">
        <v>4.4649010000000002</v>
      </c>
      <c r="AA49" s="16">
        <f t="shared" si="3"/>
        <v>7.968740038939807E-6</v>
      </c>
      <c r="AB49" s="16">
        <f t="shared" si="4"/>
        <v>7.9835057058473994E-6</v>
      </c>
      <c r="AC49" s="16">
        <f t="shared" si="5"/>
        <v>8.0628237307050334E-6</v>
      </c>
    </row>
    <row r="50" spans="3:29" x14ac:dyDescent="0.2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4.7074689999999997</v>
      </c>
      <c r="R50" s="19">
        <v>4.2761870000000002</v>
      </c>
      <c r="S50" s="19">
        <v>0.25546099999999999</v>
      </c>
      <c r="T50" s="19"/>
      <c r="U50" s="19" t="s">
        <v>131</v>
      </c>
      <c r="V50" s="19" t="s">
        <v>164</v>
      </c>
      <c r="W50" s="19">
        <v>4.7074319999999998</v>
      </c>
      <c r="X50" s="19">
        <v>4.2761529999999999</v>
      </c>
      <c r="Y50" s="19">
        <v>0.25545899999999999</v>
      </c>
      <c r="AA50" s="16">
        <f t="shared" si="3"/>
        <v>7.8598499533066962E-6</v>
      </c>
      <c r="AB50" s="16">
        <f t="shared" si="4"/>
        <v>7.9510086907592115E-6</v>
      </c>
      <c r="AC50" s="16">
        <f t="shared" si="5"/>
        <v>7.8289836804913477E-6</v>
      </c>
    </row>
    <row r="51" spans="3:29" x14ac:dyDescent="0.2">
      <c r="C51" s="2" t="s">
        <v>36</v>
      </c>
      <c r="D51" s="4">
        <v>4.3</v>
      </c>
      <c r="E51" s="4">
        <v>2.15</v>
      </c>
      <c r="F51" s="4">
        <v>1.8809130000000001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-4.1740409999999999</v>
      </c>
      <c r="R51" s="19">
        <v>-2.8766850000000002</v>
      </c>
      <c r="S51" s="19">
        <v>-1.6857</v>
      </c>
      <c r="T51" s="19"/>
      <c r="U51" s="19" t="s">
        <v>131</v>
      </c>
      <c r="V51" s="19" t="s">
        <v>164</v>
      </c>
      <c r="W51" s="19">
        <v>-4.1740079999999997</v>
      </c>
      <c r="X51" s="19">
        <v>-2.8766630000000002</v>
      </c>
      <c r="Y51" s="19">
        <v>-1.685686</v>
      </c>
      <c r="AA51" s="16">
        <f t="shared" si="3"/>
        <v>7.9060076314947033E-6</v>
      </c>
      <c r="AB51" s="16">
        <f t="shared" si="4"/>
        <v>7.647691700678556E-6</v>
      </c>
      <c r="AC51" s="16">
        <f t="shared" si="5"/>
        <v>8.3051551284086667E-6</v>
      </c>
    </row>
    <row r="52" spans="3:29" x14ac:dyDescent="0.2">
      <c r="C52" s="2" t="s">
        <v>37</v>
      </c>
      <c r="D52" s="4">
        <v>0</v>
      </c>
      <c r="E52" s="4">
        <v>3.7239089999999999</v>
      </c>
      <c r="F52" s="4">
        <v>-1.150433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17.833005</v>
      </c>
      <c r="R52" s="19">
        <v>4.4123000000000002E-2</v>
      </c>
      <c r="S52" s="19">
        <v>65.040796</v>
      </c>
      <c r="T52" s="19"/>
      <c r="U52" s="19" t="s">
        <v>131</v>
      </c>
      <c r="V52" s="19" t="s">
        <v>164</v>
      </c>
      <c r="W52" s="19">
        <v>17.832863</v>
      </c>
      <c r="X52" s="19">
        <v>4.4123000000000002E-2</v>
      </c>
      <c r="Y52" s="19">
        <v>65.040278999999998</v>
      </c>
      <c r="AA52" s="16">
        <f t="shared" si="3"/>
        <v>7.9627634265962768E-6</v>
      </c>
      <c r="AB52" s="16">
        <f t="shared" si="4"/>
        <v>0</v>
      </c>
      <c r="AC52" s="16">
        <f t="shared" si="5"/>
        <v>7.9488572065154164E-6</v>
      </c>
    </row>
    <row r="53" spans="3:29" x14ac:dyDescent="0.2">
      <c r="C53" s="2" t="s">
        <v>38</v>
      </c>
      <c r="D53" s="4">
        <v>0</v>
      </c>
      <c r="E53" s="4">
        <v>0</v>
      </c>
      <c r="F53" s="4">
        <v>2.3191959999999998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1.076082</v>
      </c>
      <c r="R53">
        <v>-35.928992999999998</v>
      </c>
      <c r="S53">
        <v>25.670182</v>
      </c>
      <c r="U53" t="s">
        <v>162</v>
      </c>
      <c r="V53" t="s">
        <v>164</v>
      </c>
      <c r="W53">
        <v>1.0760749999999999</v>
      </c>
      <c r="X53">
        <v>-35.928708</v>
      </c>
      <c r="Y53">
        <v>25.669978</v>
      </c>
      <c r="AA53" s="16">
        <f t="shared" si="3"/>
        <v>6.5050804679292724E-6</v>
      </c>
      <c r="AB53" s="16">
        <f t="shared" si="4"/>
        <v>7.9323124919780621E-6</v>
      </c>
      <c r="AC53" s="16">
        <f t="shared" si="5"/>
        <v>7.9469635236747831E-6</v>
      </c>
    </row>
    <row r="54" spans="3:29" x14ac:dyDescent="0.2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49.207369999999997</v>
      </c>
      <c r="R54">
        <v>90.93638</v>
      </c>
      <c r="S54">
        <v>25.281497000000002</v>
      </c>
      <c r="U54" t="s">
        <v>162</v>
      </c>
      <c r="V54" t="s">
        <v>164</v>
      </c>
      <c r="W54">
        <v>49.206980000000001</v>
      </c>
      <c r="X54">
        <v>90.935657000000006</v>
      </c>
      <c r="Y54">
        <v>25.281296000000001</v>
      </c>
      <c r="AA54" s="16">
        <f t="shared" si="3"/>
        <v>7.9256420328071521E-6</v>
      </c>
      <c r="AB54" s="16">
        <f t="shared" si="4"/>
        <v>7.9506133848036378E-6</v>
      </c>
      <c r="AC54" s="16">
        <f t="shared" si="5"/>
        <v>7.9504785654331248E-6</v>
      </c>
    </row>
    <row r="55" spans="3:29" x14ac:dyDescent="0.2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-141.92909399999999</v>
      </c>
      <c r="R55">
        <v>112.351708</v>
      </c>
      <c r="S55">
        <v>-976.90985000000001</v>
      </c>
      <c r="U55" t="s">
        <v>162</v>
      </c>
      <c r="V55" t="s">
        <v>164</v>
      </c>
      <c r="W55">
        <v>-141.927966</v>
      </c>
      <c r="X55">
        <v>112.350815</v>
      </c>
      <c r="Y55">
        <v>-976.90208299999995</v>
      </c>
      <c r="AA55" s="16">
        <f t="shared" si="3"/>
        <v>7.9476305259458982E-6</v>
      </c>
      <c r="AB55" s="16">
        <f t="shared" si="4"/>
        <v>7.9482547786894135E-6</v>
      </c>
      <c r="AC55" s="16">
        <f t="shared" si="5"/>
        <v>7.9505800868504216E-6</v>
      </c>
    </row>
    <row r="56" spans="3:29" x14ac:dyDescent="0.2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-28.049643</v>
      </c>
      <c r="R56">
        <v>-8.6550049999999992</v>
      </c>
      <c r="S56">
        <v>8.6598609999999994</v>
      </c>
      <c r="U56" t="s">
        <v>162</v>
      </c>
      <c r="V56" t="s">
        <v>164</v>
      </c>
      <c r="W56">
        <v>-28.049420000000001</v>
      </c>
      <c r="X56">
        <v>-8.6549359999999993</v>
      </c>
      <c r="Y56">
        <v>8.6597930000000005</v>
      </c>
      <c r="AA56" s="16">
        <f t="shared" si="3"/>
        <v>7.9501903107397083E-6</v>
      </c>
      <c r="AB56" s="16">
        <f t="shared" si="4"/>
        <v>7.9722657583530827E-6</v>
      </c>
      <c r="AC56" s="16">
        <f t="shared" si="5"/>
        <v>7.8523200313315377E-6</v>
      </c>
    </row>
    <row r="57" spans="3:29" x14ac:dyDescent="0.2">
      <c r="D57" s="7"/>
      <c r="E57" s="7"/>
    </row>
    <row r="58" spans="3:29" x14ac:dyDescent="0.2">
      <c r="D58" s="7"/>
      <c r="E58" s="7"/>
    </row>
    <row r="59" spans="3:29" x14ac:dyDescent="0.2">
      <c r="D59" s="7"/>
      <c r="E59" s="7"/>
    </row>
    <row r="60" spans="3:29" x14ac:dyDescent="0.2">
      <c r="D60" s="7"/>
      <c r="E60" s="7"/>
    </row>
    <row r="61" spans="3:29" x14ac:dyDescent="0.2">
      <c r="D61" s="7"/>
      <c r="E61" s="7"/>
    </row>
    <row r="62" spans="3:29" x14ac:dyDescent="0.2">
      <c r="D62" s="7"/>
      <c r="E62" s="7"/>
    </row>
    <row r="63" spans="3:29" x14ac:dyDescent="0.2">
      <c r="D63" s="7"/>
      <c r="E63" s="7"/>
    </row>
    <row r="64" spans="3:29" x14ac:dyDescent="0.2">
      <c r="D64" s="7" t="s">
        <v>0</v>
      </c>
      <c r="E64" s="7" t="s">
        <v>147</v>
      </c>
      <c r="H64" t="s">
        <v>165</v>
      </c>
    </row>
    <row r="65" spans="3:15" x14ac:dyDescent="0.2">
      <c r="C65" t="s">
        <v>27</v>
      </c>
      <c r="D65" s="7">
        <v>53.599314</v>
      </c>
      <c r="E65" s="7">
        <f>H65</f>
        <v>53.598886999999998</v>
      </c>
      <c r="F65" s="44">
        <f>(D65-E65)/D65</f>
        <v>7.9665198700482175E-6</v>
      </c>
      <c r="H65">
        <v>53.598886999999998</v>
      </c>
      <c r="I65">
        <v>-20.685796</v>
      </c>
      <c r="J65">
        <v>96.280077000000006</v>
      </c>
      <c r="N65">
        <v>-0.84362800000000004</v>
      </c>
      <c r="O65">
        <f>N65*N65</f>
        <v>0.71170820238400012</v>
      </c>
    </row>
    <row r="66" spans="3:15" x14ac:dyDescent="0.2">
      <c r="C66" t="s">
        <v>28</v>
      </c>
      <c r="D66" s="7">
        <v>37.748111000000002</v>
      </c>
      <c r="E66" s="7">
        <f>I66</f>
        <v>37.747810999999999</v>
      </c>
      <c r="F66" s="44">
        <f t="shared" ref="F66:F70" si="6">(D66-E66)/D66</f>
        <v>7.9474175542943993E-6</v>
      </c>
      <c r="H66">
        <v>-20.685796</v>
      </c>
      <c r="I66">
        <v>37.747810999999999</v>
      </c>
      <c r="J66">
        <v>1.5296190000000001</v>
      </c>
      <c r="N66">
        <v>1.6872549999999999</v>
      </c>
      <c r="O66">
        <f t="shared" ref="O66:O67" si="7">N66*N66</f>
        <v>2.8468294350249996</v>
      </c>
    </row>
    <row r="67" spans="3:15" x14ac:dyDescent="0.2">
      <c r="C67" t="s">
        <v>29</v>
      </c>
      <c r="D67" s="7">
        <v>185.23406399999999</v>
      </c>
      <c r="E67" s="7">
        <f>J67</f>
        <v>185.23259100000001</v>
      </c>
      <c r="F67" s="44">
        <f t="shared" si="6"/>
        <v>7.9521010777793805E-6</v>
      </c>
      <c r="H67">
        <v>96.280077000000006</v>
      </c>
      <c r="I67">
        <v>1.5296190000000001</v>
      </c>
      <c r="J67">
        <v>185.23259100000001</v>
      </c>
      <c r="N67">
        <v>0</v>
      </c>
      <c r="O67">
        <f t="shared" si="7"/>
        <v>0</v>
      </c>
    </row>
    <row r="68" spans="3:15" x14ac:dyDescent="0.2">
      <c r="C68" t="s">
        <v>30</v>
      </c>
      <c r="D68" s="7">
        <v>1.529631</v>
      </c>
      <c r="E68" s="7">
        <f>J66</f>
        <v>1.5296190000000001</v>
      </c>
      <c r="F68" s="44">
        <f t="shared" si="6"/>
        <v>7.8450292913133818E-6</v>
      </c>
      <c r="O68">
        <f>SQRT(SUM(O65:O67))</f>
        <v>1.8864086612950546</v>
      </c>
    </row>
    <row r="69" spans="3:15" x14ac:dyDescent="0.2">
      <c r="C69" t="s">
        <v>31</v>
      </c>
      <c r="D69" s="7">
        <v>96.280842000000007</v>
      </c>
      <c r="E69" s="7">
        <f>J65</f>
        <v>96.280077000000006</v>
      </c>
      <c r="F69" s="44">
        <f t="shared" si="6"/>
        <v>7.9455059190408502E-6</v>
      </c>
    </row>
    <row r="70" spans="3:15" x14ac:dyDescent="0.2">
      <c r="C70" t="s">
        <v>32</v>
      </c>
      <c r="D70" s="7">
        <v>-20.685960000000001</v>
      </c>
      <c r="E70" s="7">
        <f>I65</f>
        <v>-20.685796</v>
      </c>
      <c r="F70" s="44">
        <f t="shared" si="6"/>
        <v>7.9280826223006952E-6</v>
      </c>
    </row>
    <row r="72" spans="3:15" x14ac:dyDescent="0.2">
      <c r="O72">
        <v>3.939981</v>
      </c>
    </row>
    <row r="73" spans="3:15" x14ac:dyDescent="0.2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CubicTegragonalCell</vt:lpstr>
      <vt:lpstr>DerivativeVal-A</vt:lpstr>
      <vt:lpstr>DerivativeVal_GULP_FDM-A</vt:lpstr>
      <vt:lpstr>DerivativeVal-B</vt:lpstr>
      <vt:lpstr>DerivativeMisc</vt:lpstr>
      <vt:lpstr>TiltedCell E,IntGD</vt:lpstr>
      <vt:lpstr>TiltedCell E,IntGD,SD 2</vt:lpstr>
      <vt:lpstr>CORESHELL_ECHECK-A</vt:lpstr>
      <vt:lpstr>CORESHELL_ECHECK-B</vt:lpstr>
      <vt:lpstr>LatticeVec_derivative_Sub</vt:lpstr>
      <vt:lpstr>LatticeVec_derivative_FDM</vt:lpstr>
      <vt:lpstr>LatticeVec_derivative_Sub (2)</vt:lpstr>
      <vt:lpstr>LatticeVec_derivative_FDM (2)</vt:lpstr>
      <vt:lpstr>LatticeVec_derivative_Sub (3)</vt:lpstr>
      <vt:lpstr>LatticeVec_derivative_FDM (3)</vt:lpstr>
      <vt:lpstr>LatticeSum OPtimisation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2022-08-10T13:42:34Z</dcterms:modified>
</cp:coreProperties>
</file>