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_Framwork/validation/"/>
    </mc:Choice>
  </mc:AlternateContent>
  <xr:revisionPtr revIDLastSave="0" documentId="13_ncr:1_{5900F1CB-0FAA-5A48-B1A8-3488C8333CEB}" xr6:coauthVersionLast="47" xr6:coauthVersionMax="47" xr10:uidLastSave="{00000000-0000-0000-0000-000000000000}"/>
  <bookViews>
    <workbookView xWindow="51200" yWindow="8840" windowWidth="38400" windowHeight="21100" firstSheet="10" activeTab="18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Sheet1" sheetId="19" r:id="rId13"/>
    <sheet name="LatticeVec_derivative_FDM (2)" sheetId="15" r:id="rId14"/>
    <sheet name="LatticeVec_derivative_Sub (3)" sheetId="17" r:id="rId15"/>
    <sheet name="LatticeVec_derivative_FDM (3)" sheetId="18" r:id="rId16"/>
    <sheet name="LatticeSum OPtimisation" sheetId="12" r:id="rId17"/>
    <sheet name="LattVec_derivative_GULP diff w" sheetId="21" r:id="rId18"/>
    <sheet name="LattVec_derivative_FDM diff w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1" i="21" l="1"/>
  <c r="F111" i="21" s="1"/>
  <c r="E110" i="21"/>
  <c r="F110" i="21" s="1"/>
  <c r="E109" i="21"/>
  <c r="F109" i="21" s="1"/>
  <c r="E108" i="21"/>
  <c r="F108" i="21" s="1"/>
  <c r="E107" i="21"/>
  <c r="F107" i="21" s="1"/>
  <c r="E106" i="21"/>
  <c r="F106" i="21" s="1"/>
  <c r="AC93" i="21"/>
  <c r="AB93" i="21"/>
  <c r="AA93" i="21"/>
  <c r="AC92" i="21"/>
  <c r="AB92" i="21"/>
  <c r="AA92" i="21"/>
  <c r="AC91" i="21"/>
  <c r="AB91" i="21"/>
  <c r="AA91" i="21"/>
  <c r="AC90" i="21"/>
  <c r="AB90" i="21"/>
  <c r="AA90" i="21"/>
  <c r="AC89" i="21"/>
  <c r="AB89" i="21"/>
  <c r="AA89" i="21"/>
  <c r="AC88" i="21"/>
  <c r="AB88" i="21"/>
  <c r="AA88" i="21"/>
  <c r="AC87" i="21"/>
  <c r="AB87" i="21"/>
  <c r="AA87" i="21"/>
  <c r="AC86" i="21"/>
  <c r="AB86" i="21"/>
  <c r="AA86" i="21"/>
  <c r="AC85" i="21"/>
  <c r="AB85" i="21"/>
  <c r="AA85" i="21"/>
  <c r="AC84" i="21"/>
  <c r="AB84" i="21"/>
  <c r="AA84" i="21"/>
  <c r="F84" i="21"/>
  <c r="AC83" i="21"/>
  <c r="AB83" i="21"/>
  <c r="AA83" i="21"/>
  <c r="AC82" i="21"/>
  <c r="AB82" i="21"/>
  <c r="AA82" i="21"/>
  <c r="AA41" i="21"/>
  <c r="AB41" i="21"/>
  <c r="AC41" i="21"/>
  <c r="AA42" i="21"/>
  <c r="AB42" i="21"/>
  <c r="AC42" i="21"/>
  <c r="F43" i="21"/>
  <c r="AA43" i="21"/>
  <c r="AB43" i="21"/>
  <c r="AC43" i="21"/>
  <c r="AA44" i="21"/>
  <c r="AB44" i="21"/>
  <c r="AC44" i="21"/>
  <c r="AA45" i="21"/>
  <c r="AB45" i="21"/>
  <c r="AC45" i="21"/>
  <c r="AA46" i="21"/>
  <c r="AB46" i="21"/>
  <c r="AC46" i="21"/>
  <c r="AA47" i="21"/>
  <c r="AB47" i="21"/>
  <c r="AC47" i="21"/>
  <c r="AA48" i="21"/>
  <c r="AB48" i="21"/>
  <c r="AC48" i="21"/>
  <c r="AA49" i="21"/>
  <c r="AB49" i="21"/>
  <c r="AC49" i="21"/>
  <c r="AA50" i="21"/>
  <c r="AB50" i="21"/>
  <c r="AC50" i="21"/>
  <c r="AA51" i="21"/>
  <c r="AB51" i="21"/>
  <c r="AC51" i="21"/>
  <c r="E70" i="21"/>
  <c r="E69" i="21"/>
  <c r="F69" i="21" s="1"/>
  <c r="E68" i="21"/>
  <c r="F68" i="21" s="1"/>
  <c r="E67" i="21"/>
  <c r="E66" i="21"/>
  <c r="E65" i="21"/>
  <c r="F65" i="21" s="1"/>
  <c r="F70" i="21"/>
  <c r="AA52" i="21"/>
  <c r="AB52" i="21"/>
  <c r="AC52" i="21"/>
  <c r="F67" i="21"/>
  <c r="F66" i="21"/>
  <c r="P40" i="20"/>
  <c r="E19" i="20" s="1"/>
  <c r="E23" i="20" s="1"/>
  <c r="P33" i="20"/>
  <c r="E18" i="20" s="1"/>
  <c r="E22" i="20" s="1"/>
  <c r="P26" i="20"/>
  <c r="P19" i="20"/>
  <c r="D18" i="20" s="1"/>
  <c r="D22" i="20" s="1"/>
  <c r="E17" i="20"/>
  <c r="E21" i="20" s="1"/>
  <c r="P12" i="20"/>
  <c r="D17" i="20" s="1"/>
  <c r="D21" i="20" s="1"/>
  <c r="P5" i="20"/>
  <c r="C17" i="20" s="1"/>
  <c r="C21" i="20" s="1"/>
  <c r="AA17" i="17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E70" i="16" l="1"/>
  <c r="F70" i="16" s="1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<sst xmlns="http://schemas.openxmlformats.org/spreadsheetml/2006/main" count="1858" uniqueCount="201">
  <si>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</si>
  <si>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</si>
  <si>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</si>
  <si>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</si>
  <si>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</si>
  <si>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</si>
  <si>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</si>
  <si>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</si>
  <si>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</si>
  <si>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</si>
  <si>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</si>
  <si>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</si>
  <si>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</si>
  <si>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</si>
  <si>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</si>
  <si>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</si>
  <si>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</si>
  <si>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</si>
  <si>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</si>
  <si>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</si>
  <si>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</si>
  <si>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</si>
  <si>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</si>
  <si>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</si>
  <si>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</si>
  <si>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</si>
  <si>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</si>
  <si>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</si>
  <si>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</si>
  <si>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</si>
  <si>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</si>
  <si>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</si>
  <si>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</si>
  <si>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</si>
  <si>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</si>
  <si>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</si>
  <si>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</si>
  <si>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</si>
  <si>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</si>
  <si>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</si>
  <si>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</si>
  <si>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</si>
  <si>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</si>
  <si>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</si>
  <si>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</si>
  <si>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</si>
  <si>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</si>
  <si>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</si>
  <si>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</si>
  <si>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</si>
  <si>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</si>
  <si>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</si>
  <si>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</si>
  <si>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</si>
  <si>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</si>
  <si>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</si>
  <si>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</si>
  <si>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</si>
  <si>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</si>
  <si>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</si>
  <si>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</si>
  <si>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</si>
  <si>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</si>
  <si>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</si>
  <si>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</si>
  <si>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</si>
  <si>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</si>
  <si>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</si>
  <si>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</si>
  <si>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</si>
  <si>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</si>
  <si>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</si>
  <si>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</si>
  <si>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</si>
  <si>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</si>
  <si>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</si>
  <si>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</si>
  <si>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</si>
  <si>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</si>
  <si>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</si>
  <si>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</si>
  <si>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</si>
  <si>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</si>
  <si>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</si>
  <si>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</si>
  <si>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</si>
  <si>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</si>
  <si>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</si>
  <si>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</si>
  <si>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</si>
  <si>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</si>
  <si>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</si>
  <si>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</si>
  <si>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</si>
  <si>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</si>
  <si>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</si>
  <si>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</si>
  <si>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</si>
  <si>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</si>
  <si>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</si>
  <si>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</si>
  <si>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</si>
  <si>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</si>
  <si>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</si>
  <si>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</si>
  <si>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</si>
  <si>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</si>
  <si>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</si>
  <si>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</si>
  <si>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</si>
  <si>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</si>
  <si>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</si>
  <si>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</si>
  <si>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</si>
  <si>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</si>
  <si>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</si>
  <si>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</si>
  <si>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</si>
  <si>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</si>
  <si>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</si>
  <si>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</si>
  <si>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</si>
  <si>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</si>
  <si>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</si>
  <si>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</si>
  <si>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</si>
  <si>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</si>
  <si>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</si>
  <si>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</si>
  <si>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</si>
  <si>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</si>
  <si>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</si>
  <si>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</si>
  <si>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</si>
  <si>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</si>
  <si>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</si>
  <si>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</si>
  <si>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</si>
  <si>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</si>
  <si>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</si>
  <si>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</si>
  <si>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</si>
  <si>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</si>
  <si>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</si>
  <si>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</si>
  <si>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</si>
  <si>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</si>
  <si>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</si>
  <si>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</si>
  <si>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</si>
  <si>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</si>
  <si>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</si>
  <si>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</si>
  <si>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</si>
  <si>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</si>
  <si>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</si>
  <si>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</si>
  <si>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</si>
  <si>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</si>
  <si>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</si>
  <si>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</si>
  <si>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</si>
  <si>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</si>
  <si>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</si>
  <si>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</si>
  <si>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</si>
  <si>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</si>
  <si>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</si>
  <si>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</si>
  <si>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</si>
  <si>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</si>
  <si>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</si>
  <si>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</si>
  <si>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</si>
  <si>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</si>
  <si>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</si>
  <si>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</si>
  <si>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</si>
  <si>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</si>
  <si>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</si>
  <si>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</si>
  <si>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</si>
  <si>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</si>
  <si>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</si>
  <si>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</si>
  <si>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</si>
  <si>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</si>
  <si>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</si>
  <si>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</si>
  <si>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</si>
  <si>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</si>
  <si>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</si>
  <si>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</si>
  <si>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</si>
  <si>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</si>
  <si>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</si>
  <si>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</si>
  <si>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</si>
  <si>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</si>
  <si>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</si>
  <si>
    <t>LP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</si>
</sst>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1" fillId="0" borderId="0" xfId="0" applyFont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ill="1"/>
    <xf numFmtId="169" fontId="1" fillId="0" borderId="0" xfId="0" applyNumberFormat="1" applyFont="1"/>
    <xf numFmtId="171" fontId="1" fillId="0" borderId="0" xfId="0" applyNumberFormat="1" applyFont="1"/>
    <xf numFmtId="175" fontId="0" fillId="0" borderId="0" xfId="0" applyNumberFormat="1"/>
    <xf numFmtId="0" fontId="4" fillId="0" borderId="0" xfId="0" applyFont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3" zoomScale="130" zoomScaleNormal="130" workbookViewId="0">
      <selection activeCell="F58" sqref="F58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35" t="s">
        <v>149</v>
      </c>
      <c r="I8" s="35"/>
      <c r="J8" s="35" t="s">
        <v>150</v>
      </c>
      <c r="K8" s="35" t="s">
        <v>153</v>
      </c>
      <c r="L8" s="35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35" t="s">
        <v>149</v>
      </c>
      <c r="I39" s="35"/>
      <c r="J39" s="35" t="s">
        <v>150</v>
      </c>
      <c r="K39" s="35" t="s">
        <v>153</v>
      </c>
      <c r="L39" s="35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 x14ac:dyDescent="0.2">
      <c r="C42" t="s">
        <v>139</v>
      </c>
      <c r="D42" s="7">
        <v>-225.12178098000001</v>
      </c>
      <c r="E42" s="7">
        <v>-105.256733056654</v>
      </c>
      <c r="F42" s="36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 x14ac:dyDescent="0.2">
      <c r="C43" t="s">
        <v>140</v>
      </c>
      <c r="D43" s="7">
        <v>-276.56424356000002</v>
      </c>
      <c r="E43" s="7">
        <v>-276.56208065229799</v>
      </c>
      <c r="F43" s="36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53.57311</v>
      </c>
      <c r="E65" s="7">
        <f>H65</f>
        <v>53.572671999999997</v>
      </c>
      <c r="F65" s="36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37.711478999999997</v>
      </c>
      <c r="E66" s="7">
        <f>I66</f>
        <v>37.711193999999999</v>
      </c>
      <c r="F66" s="36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 x14ac:dyDescent="0.2">
      <c r="C67" t="s">
        <v>29</v>
      </c>
      <c r="D67" s="7">
        <v>185.27965399999999</v>
      </c>
      <c r="E67" s="7">
        <f>J67</f>
        <v>185.27821399999999</v>
      </c>
      <c r="F67" s="36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 x14ac:dyDescent="0.2">
      <c r="C68" t="s">
        <v>30</v>
      </c>
      <c r="D68" s="7">
        <v>1.5207390000000001</v>
      </c>
      <c r="E68" s="7">
        <f>J66</f>
        <v>1.5207139999999999</v>
      </c>
      <c r="F68" s="36">
        <f t="shared" si="2"/>
        <v>1.6439375856188193E-5</v>
      </c>
      <c r="O68">
        <f>SQRT(SUM(O65:O67))</f>
        <v>1.8864086612950546</v>
      </c>
    </row>
    <row r="69" spans="3:15" x14ac:dyDescent="0.2">
      <c r="C69" t="s">
        <v>31</v>
      </c>
      <c r="D69" s="7">
        <v>96.194942999999995</v>
      </c>
      <c r="E69" s="7">
        <f>J65</f>
        <v>96.194164999999998</v>
      </c>
      <c r="F69" s="36">
        <f t="shared" si="2"/>
        <v>8.087743240274458E-6</v>
      </c>
    </row>
    <row r="70" spans="3:15" x14ac:dyDescent="0.2">
      <c r="C70" t="s">
        <v>32</v>
      </c>
      <c r="D70" s="7">
        <v>-20.614146999999999</v>
      </c>
      <c r="E70" s="7">
        <f>I65</f>
        <v>-20.613994999999999</v>
      </c>
      <c r="F70" s="36">
        <f t="shared" si="2"/>
        <v>7.3735769905943704E-6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35" t="s">
        <v>186</v>
      </c>
      <c r="I3" s="35"/>
      <c r="J3" s="35"/>
      <c r="K3" s="35"/>
      <c r="L3" s="35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 x14ac:dyDescent="0.2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 x14ac:dyDescent="0.2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 x14ac:dyDescent="0.2">
      <c r="H8" s="19"/>
      <c r="I8" s="35"/>
      <c r="J8" s="35"/>
      <c r="L8" s="35"/>
      <c r="M8" s="35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42" t="s">
        <v>188</v>
      </c>
      <c r="I10" s="42"/>
      <c r="J10" s="42"/>
      <c r="K10" s="42"/>
      <c r="L10" s="42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39">
        <v>-9.3055900000000005</v>
      </c>
      <c r="D11" s="40">
        <v>7.2717729999999996</v>
      </c>
      <c r="E11" s="41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6">
        <v>-10.246663</v>
      </c>
      <c r="D12" s="40">
        <v>10.331464</v>
      </c>
      <c r="E12" s="41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 x14ac:dyDescent="0.2">
      <c r="B13" t="s">
        <v>38</v>
      </c>
      <c r="C13" s="6">
        <v>-25.082708</v>
      </c>
      <c r="D13" s="6">
        <v>25.077231999999999</v>
      </c>
      <c r="E13" s="41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35"/>
      <c r="J15" s="35"/>
      <c r="L15" s="35"/>
      <c r="M15" s="35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46">
        <f>P5</f>
        <v>-9.3049999999803585</v>
      </c>
      <c r="D17" s="44">
        <f>P12</f>
        <v>7.2710000000037152</v>
      </c>
      <c r="E17" s="45">
        <f>P26</f>
        <v>41.463000000016926</v>
      </c>
      <c r="G17" s="5"/>
      <c r="H17" s="42" t="s">
        <v>190</v>
      </c>
      <c r="I17" s="42"/>
      <c r="J17" s="42"/>
      <c r="K17" s="42"/>
      <c r="L17" s="42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44">
        <f>P19</f>
        <v>10.332000000006476</v>
      </c>
      <c r="E18" s="45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45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47">
        <f>(C17-C11)/C17</f>
        <v>-6.3406772664500763E-5</v>
      </c>
      <c r="D21" s="48">
        <f t="shared" ref="D21:E22" si="0">(D17-D11)/D17</f>
        <v>-1.0631274876688837E-4</v>
      </c>
      <c r="E21" s="49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 x14ac:dyDescent="0.2">
      <c r="C22" s="8"/>
      <c r="D22" s="48">
        <f t="shared" si="0"/>
        <v>5.1877662260433482E-5</v>
      </c>
      <c r="E22" s="49">
        <f t="shared" ref="E22" si="1">(E18-E12)/E18</f>
        <v>-2.4244274890733225E-3</v>
      </c>
      <c r="H22" s="19"/>
      <c r="I22" s="35"/>
      <c r="J22" s="35"/>
      <c r="L22" s="35"/>
      <c r="M22" s="35"/>
      <c r="N22" s="19"/>
      <c r="O22" s="19"/>
      <c r="P22" s="19"/>
      <c r="Q22" s="19"/>
    </row>
    <row r="23" spans="2:29" x14ac:dyDescent="0.2">
      <c r="C23" s="21"/>
      <c r="D23" s="21"/>
      <c r="E23" s="49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 x14ac:dyDescent="0.2">
      <c r="G24" s="19"/>
      <c r="H24" s="43" t="s">
        <v>192</v>
      </c>
      <c r="I24" s="43"/>
      <c r="J24" s="43"/>
      <c r="K24" s="43"/>
      <c r="L24" s="43" t="s">
        <v>193</v>
      </c>
      <c r="M24" s="43"/>
      <c r="N24" s="43"/>
      <c r="O24" s="43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 x14ac:dyDescent="0.2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 x14ac:dyDescent="0.2">
      <c r="H29" s="19"/>
      <c r="I29" s="35"/>
      <c r="J29" s="35"/>
      <c r="L29" s="35"/>
      <c r="M29" s="35"/>
      <c r="N29" s="19"/>
      <c r="O29" s="19"/>
      <c r="P29" s="19"/>
      <c r="Q29" s="19"/>
    </row>
    <row r="30" spans="2:29" x14ac:dyDescent="0.2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 x14ac:dyDescent="0.2">
      <c r="G31" s="19"/>
      <c r="H31" s="43" t="s">
        <v>194</v>
      </c>
      <c r="I31" s="43"/>
      <c r="J31" s="43"/>
      <c r="K31" s="43"/>
      <c r="L31" s="43" t="s">
        <v>195</v>
      </c>
      <c r="M31" s="43"/>
      <c r="N31" s="43"/>
      <c r="O31" s="43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 x14ac:dyDescent="0.2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 x14ac:dyDescent="0.2">
      <c r="H36" s="19"/>
      <c r="I36" s="35"/>
      <c r="J36" s="35"/>
      <c r="L36" s="35"/>
      <c r="M36" s="35"/>
      <c r="N36" s="19"/>
      <c r="O36" s="19"/>
      <c r="P36" s="19"/>
    </row>
    <row r="37" spans="3:29" x14ac:dyDescent="0.2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43" t="s">
        <v>196</v>
      </c>
      <c r="I38" s="43"/>
      <c r="J38" s="43"/>
      <c r="K38" s="43"/>
      <c r="L38" s="43" t="s">
        <v>197</v>
      </c>
      <c r="M38" s="43"/>
      <c r="N38" s="43"/>
      <c r="O38" s="43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36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36"/>
      <c r="H43" s="19"/>
      <c r="I43" s="35"/>
      <c r="J43" s="35"/>
      <c r="L43" s="35"/>
      <c r="M43" s="35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36"/>
    </row>
    <row r="66" spans="4:6" x14ac:dyDescent="0.2">
      <c r="D66" s="7"/>
      <c r="E66" s="7"/>
      <c r="F66" s="36"/>
    </row>
    <row r="67" spans="4:6" x14ac:dyDescent="0.2">
      <c r="D67" s="7"/>
      <c r="E67" s="7"/>
      <c r="F67" s="36"/>
    </row>
    <row r="68" spans="4:6" x14ac:dyDescent="0.2">
      <c r="D68" s="7"/>
      <c r="E68" s="7"/>
      <c r="F68" s="36"/>
    </row>
    <row r="69" spans="4:6" x14ac:dyDescent="0.2">
      <c r="D69" s="7"/>
      <c r="E69" s="7"/>
      <c r="F69" s="36"/>
    </row>
    <row r="70" spans="4:6" x14ac:dyDescent="0.2">
      <c r="D70" s="7"/>
      <c r="E70" s="7"/>
      <c r="F70" s="36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topLeftCell="A27" zoomScale="130" zoomScaleNormal="130" workbookViewId="0">
      <selection activeCell="J61" sqref="J61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35"/>
      <c r="I8" s="35"/>
      <c r="J8" s="35"/>
      <c r="K8" s="35"/>
      <c r="L8" s="35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 x14ac:dyDescent="0.2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/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35" t="s">
        <v>149</v>
      </c>
      <c r="I39" s="35"/>
      <c r="J39" s="35" t="s">
        <v>150</v>
      </c>
      <c r="K39" s="35" t="s">
        <v>153</v>
      </c>
      <c r="L39" s="35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 x14ac:dyDescent="0.2">
      <c r="C42" t="s">
        <v>139</v>
      </c>
      <c r="D42" s="7">
        <v>-194.58773232999999</v>
      </c>
      <c r="E42" s="7">
        <v>-90.970443020176901</v>
      </c>
      <c r="F42" s="36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 x14ac:dyDescent="0.2">
      <c r="C43" t="s">
        <v>140</v>
      </c>
      <c r="D43" s="7">
        <v>-254.46007324999999</v>
      </c>
      <c r="E43" s="7">
        <v>-254.458074456124</v>
      </c>
      <c r="F43" s="36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78.295659000000001</v>
      </c>
      <c r="E65" s="7">
        <f>H65</f>
        <v>78.295016000000004</v>
      </c>
      <c r="F65" s="36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6.7656169999999998</v>
      </c>
      <c r="E66" s="7">
        <f>I66</f>
        <v>6.7655709999999996</v>
      </c>
      <c r="F66" s="36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 x14ac:dyDescent="0.2">
      <c r="C67" t="s">
        <v>29</v>
      </c>
      <c r="D67" s="7">
        <v>169.398797</v>
      </c>
      <c r="E67" s="7">
        <f>J67</f>
        <v>169.397482</v>
      </c>
      <c r="F67" s="36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 x14ac:dyDescent="0.2">
      <c r="C68" t="s">
        <v>30</v>
      </c>
      <c r="D68" s="7">
        <v>-3.9566530000000002</v>
      </c>
      <c r="E68" s="7">
        <f>J66</f>
        <v>-3.9566249999999998</v>
      </c>
      <c r="F68" s="36">
        <f t="shared" si="1"/>
        <v>7.0766883020474801E-6</v>
      </c>
      <c r="O68">
        <f>SQRT(SUM(O65:O67))</f>
        <v>1.8864086612950546</v>
      </c>
    </row>
    <row r="69" spans="3:15" x14ac:dyDescent="0.2">
      <c r="C69" t="s">
        <v>31</v>
      </c>
      <c r="D69" s="7">
        <v>150.42934199999999</v>
      </c>
      <c r="E69" s="7">
        <f>J65</f>
        <v>150.42814000000001</v>
      </c>
      <c r="F69" s="36">
        <f t="shared" si="1"/>
        <v>7.9904623924895113E-6</v>
      </c>
    </row>
    <row r="70" spans="3:15" x14ac:dyDescent="0.2">
      <c r="C70" t="s">
        <v>32</v>
      </c>
      <c r="D70" s="7">
        <v>-38.438961999999997</v>
      </c>
      <c r="E70" s="7">
        <f>I65</f>
        <v>-38.438657999999997</v>
      </c>
      <c r="F70" s="36">
        <f t="shared" si="1"/>
        <v>7.9086422781099028E-6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BE14-AE61-3741-88F1-AAA69E462D7D}">
  <dimension ref="C4"/>
  <sheetViews>
    <sheetView topLeftCell="L3" workbookViewId="0">
      <selection activeCell="C3" sqref="C3"/>
    </sheetView>
  </sheetViews>
  <sheetFormatPr baseColWidth="10" defaultRowHeight="16" x14ac:dyDescent="0.2"/>
  <sheetData>
    <row r="4" spans="3:3" x14ac:dyDescent="0.2">
      <c r="C4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F36" sqref="F36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35" t="s">
        <v>186</v>
      </c>
      <c r="I3" s="35"/>
      <c r="J3" s="35"/>
      <c r="K3" s="35"/>
      <c r="L3" s="35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35"/>
      <c r="J8" s="35"/>
      <c r="L8" s="35"/>
      <c r="M8" s="35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42" t="s">
        <v>188</v>
      </c>
      <c r="I10" s="42"/>
      <c r="J10" s="42"/>
      <c r="K10" s="42"/>
      <c r="L10" s="42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35">
        <v>-16.235859000000001</v>
      </c>
      <c r="D11" s="42">
        <v>6.3571989999999996</v>
      </c>
      <c r="E11" s="50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-8.9498870000000004</v>
      </c>
      <c r="D12" s="42">
        <v>0.83826599999999996</v>
      </c>
      <c r="E12" s="50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 x14ac:dyDescent="0.2">
      <c r="B13" t="s">
        <v>38</v>
      </c>
      <c r="C13" s="19">
        <v>-10.488415</v>
      </c>
      <c r="D13" s="19">
        <v>14.030753000000001</v>
      </c>
      <c r="E13" s="50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35"/>
      <c r="J15" s="35"/>
      <c r="L15" s="35"/>
      <c r="M15" s="35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46">
        <f>P5</f>
        <v>-16.235858939846008</v>
      </c>
      <c r="D17" s="44">
        <f>P12</f>
        <v>6.357198720096485</v>
      </c>
      <c r="E17" s="45">
        <f>P26</f>
        <v>64.775498400001382</v>
      </c>
      <c r="G17" s="5"/>
      <c r="H17" s="42" t="s">
        <v>190</v>
      </c>
      <c r="I17" s="42"/>
      <c r="J17" s="42"/>
      <c r="K17" s="42"/>
      <c r="L17" s="42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44">
        <f>P19</f>
        <v>0.83826675990135124</v>
      </c>
      <c r="E18" s="45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45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1">
        <f>(C17-C11)/C17</f>
        <v>-3.7050084020184726E-9</v>
      </c>
      <c r="D21" s="52">
        <f t="shared" ref="D21:E23" si="0">(D17-D11)/D17</f>
        <v>-4.4029379434618258E-8</v>
      </c>
      <c r="E21" s="53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54"/>
      <c r="D22" s="52">
        <f t="shared" si="0"/>
        <v>9.0651495160997981E-7</v>
      </c>
      <c r="E22" s="53">
        <f t="shared" si="0"/>
        <v>-8.2232349028168796E-8</v>
      </c>
      <c r="H22" s="19"/>
      <c r="I22" s="35"/>
      <c r="J22" s="35"/>
      <c r="L22" s="35"/>
      <c r="M22" s="35"/>
      <c r="N22" s="19"/>
      <c r="O22" s="19"/>
      <c r="P22" s="19"/>
      <c r="Q22" s="19"/>
    </row>
    <row r="23" spans="2:29" x14ac:dyDescent="0.2">
      <c r="C23" s="22"/>
      <c r="D23" s="22"/>
      <c r="E23" s="53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 x14ac:dyDescent="0.2">
      <c r="G24" s="19"/>
      <c r="H24" s="43" t="s">
        <v>192</v>
      </c>
      <c r="I24" s="43"/>
      <c r="J24" s="43"/>
      <c r="K24" s="43"/>
      <c r="L24" s="43" t="s">
        <v>193</v>
      </c>
      <c r="M24" s="43"/>
      <c r="N24" s="43"/>
      <c r="O24" s="43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35"/>
      <c r="J29" s="35"/>
      <c r="L29" s="35"/>
      <c r="M29" s="35"/>
      <c r="N29" s="19"/>
      <c r="O29" s="19"/>
      <c r="P29" s="19"/>
      <c r="Q29" s="19"/>
    </row>
    <row r="30" spans="2:29" x14ac:dyDescent="0.2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 x14ac:dyDescent="0.2">
      <c r="G31" s="19"/>
      <c r="H31" s="43" t="s">
        <v>194</v>
      </c>
      <c r="I31" s="43"/>
      <c r="J31" s="43"/>
      <c r="K31" s="43"/>
      <c r="L31" s="43" t="s">
        <v>195</v>
      </c>
      <c r="M31" s="43"/>
      <c r="N31" s="43"/>
      <c r="O31" s="43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35"/>
      <c r="J36" s="35"/>
      <c r="L36" s="35"/>
      <c r="M36" s="35"/>
      <c r="N36" s="19"/>
      <c r="O36" s="19"/>
      <c r="P36" s="19"/>
    </row>
    <row r="37" spans="3:29" x14ac:dyDescent="0.2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43" t="s">
        <v>196</v>
      </c>
      <c r="I38" s="43"/>
      <c r="J38" s="43"/>
      <c r="K38" s="43"/>
      <c r="L38" s="43" t="s">
        <v>197</v>
      </c>
      <c r="M38" s="43"/>
      <c r="N38" s="43"/>
      <c r="O38" s="43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36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36"/>
      <c r="H43" s="19"/>
      <c r="I43" s="35"/>
      <c r="J43" s="35"/>
      <c r="L43" s="35"/>
      <c r="M43" s="35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36"/>
    </row>
    <row r="66" spans="4:6" x14ac:dyDescent="0.2">
      <c r="D66" s="7"/>
      <c r="E66" s="7"/>
      <c r="F66" s="36"/>
    </row>
    <row r="67" spans="4:6" x14ac:dyDescent="0.2">
      <c r="D67" s="7"/>
      <c r="E67" s="7"/>
      <c r="F67" s="36"/>
    </row>
    <row r="68" spans="4:6" x14ac:dyDescent="0.2">
      <c r="D68" s="7"/>
      <c r="E68" s="7"/>
      <c r="F68" s="36"/>
    </row>
    <row r="69" spans="4:6" x14ac:dyDescent="0.2">
      <c r="D69" s="7"/>
      <c r="E69" s="7"/>
      <c r="F69" s="36"/>
    </row>
    <row r="70" spans="4:6" x14ac:dyDescent="0.2">
      <c r="D70" s="7"/>
      <c r="E70" s="7"/>
      <c r="F70" s="36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E10" sqref="E10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35" t="s">
        <v>149</v>
      </c>
      <c r="I8" s="35"/>
      <c r="J8" s="35" t="s">
        <v>150</v>
      </c>
      <c r="K8" s="35" t="s">
        <v>153</v>
      </c>
      <c r="L8" s="35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17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 x14ac:dyDescent="0.2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 x14ac:dyDescent="0.2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 x14ac:dyDescent="0.2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 t="s">
        <v>38</v>
      </c>
      <c r="D22" s="4"/>
      <c r="E22" s="4"/>
      <c r="F22" s="4"/>
    </row>
    <row r="24" spans="3:29" x14ac:dyDescent="0.2">
      <c r="D24" s="7" t="s">
        <v>0</v>
      </c>
      <c r="E24" s="7" t="s">
        <v>147</v>
      </c>
      <c r="H24" t="s">
        <v>165</v>
      </c>
    </row>
    <row r="25" spans="3:29" x14ac:dyDescent="0.2">
      <c r="C25" t="s">
        <v>27</v>
      </c>
      <c r="D25" s="7">
        <v>71.271347000000006</v>
      </c>
      <c r="E25" s="7">
        <f>H25</f>
        <v>71.270770999999996</v>
      </c>
      <c r="F25" s="36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 x14ac:dyDescent="0.2">
      <c r="C26" t="s">
        <v>28</v>
      </c>
      <c r="D26" s="7">
        <v>16.755025</v>
      </c>
      <c r="E26" s="7">
        <f>I26</f>
        <v>16.754899000000002</v>
      </c>
      <c r="F26" s="36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 x14ac:dyDescent="0.2">
      <c r="C27" t="s">
        <v>29</v>
      </c>
      <c r="D27" s="7">
        <v>189.81268800000001</v>
      </c>
      <c r="E27" s="7">
        <f>J27</f>
        <v>189.81120200000001</v>
      </c>
      <c r="F27" s="36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 x14ac:dyDescent="0.2">
      <c r="C28" t="s">
        <v>30</v>
      </c>
      <c r="D28" s="7">
        <v>-46.784737</v>
      </c>
      <c r="E28" s="7">
        <f>J26</f>
        <v>-46.784371999999998</v>
      </c>
      <c r="F28" s="36">
        <f t="shared" si="1"/>
        <v>7.8016896835856768E-6</v>
      </c>
    </row>
    <row r="29" spans="3:29" x14ac:dyDescent="0.2">
      <c r="C29" t="s">
        <v>31</v>
      </c>
      <c r="D29" s="7">
        <v>97.489626000000001</v>
      </c>
      <c r="E29" s="7">
        <f>J25</f>
        <v>97.488838000000001</v>
      </c>
      <c r="F29" s="36">
        <f t="shared" si="1"/>
        <v>8.08291130381412E-6</v>
      </c>
    </row>
    <row r="30" spans="3:29" x14ac:dyDescent="0.2">
      <c r="C30" t="s">
        <v>32</v>
      </c>
      <c r="D30" s="7">
        <v>-35.662902000000003</v>
      </c>
      <c r="E30" s="7">
        <f>I25</f>
        <v>-35.662618000000002</v>
      </c>
      <c r="F30" s="36">
        <f t="shared" si="1"/>
        <v>7.9634573765370261E-6</v>
      </c>
    </row>
    <row r="37" spans="3:29" x14ac:dyDescent="0.2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35"/>
      <c r="I39" s="35"/>
      <c r="J39" s="35"/>
      <c r="K39" s="35"/>
      <c r="L39" s="35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 x14ac:dyDescent="0.2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 x14ac:dyDescent="0.2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36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36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  <c r="F60" s="36"/>
    </row>
    <row r="61" spans="3:29" x14ac:dyDescent="0.2">
      <c r="D61" s="7"/>
      <c r="E61" s="7"/>
      <c r="F61" s="36"/>
    </row>
    <row r="62" spans="3:29" x14ac:dyDescent="0.2">
      <c r="D62" s="7"/>
      <c r="E62" s="7"/>
      <c r="F62" s="36"/>
    </row>
    <row r="63" spans="3:29" x14ac:dyDescent="0.2">
      <c r="D63" s="7"/>
      <c r="E63" s="7"/>
      <c r="F63" s="36"/>
    </row>
    <row r="64" spans="3:29" x14ac:dyDescent="0.2">
      <c r="D64" s="7"/>
      <c r="E64" s="7"/>
      <c r="F64" s="36"/>
    </row>
    <row r="65" spans="4:6" x14ac:dyDescent="0.2">
      <c r="D65" s="7"/>
      <c r="E65" s="7"/>
      <c r="F65" s="36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topLeftCell="V1" zoomScale="140" zoomScaleNormal="140" workbookViewId="0">
      <selection activeCell="F13" sqref="F13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35" t="s">
        <v>186</v>
      </c>
      <c r="I3" s="35"/>
      <c r="J3" s="35"/>
      <c r="K3" s="35"/>
      <c r="L3" s="35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35"/>
      <c r="J8" s="35"/>
      <c r="L8" s="35"/>
      <c r="M8" s="35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42" t="s">
        <v>188</v>
      </c>
      <c r="I10" s="42"/>
      <c r="J10" s="42"/>
      <c r="K10" s="42"/>
      <c r="L10" s="42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35">
        <v>-3.971133</v>
      </c>
      <c r="D11" s="42">
        <v>2.2413729999999998</v>
      </c>
      <c r="E11" s="50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1.628439</v>
      </c>
      <c r="D12" s="42">
        <v>-1.13842</v>
      </c>
      <c r="E12" s="50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 x14ac:dyDescent="0.2">
      <c r="B13" t="s">
        <v>38</v>
      </c>
      <c r="C13" s="19">
        <v>-21.076359</v>
      </c>
      <c r="D13" s="19">
        <v>8.3216970000000003</v>
      </c>
      <c r="E13" s="50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35"/>
      <c r="J15" s="35"/>
      <c r="L15" s="35"/>
      <c r="M15" s="35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46">
        <f>P5</f>
        <v>-3.9711326303496901</v>
      </c>
      <c r="D17" s="44">
        <f>P12</f>
        <v>2.2413729595934853</v>
      </c>
      <c r="E17" s="45">
        <f>P26</f>
        <v>41.979433329881971</v>
      </c>
      <c r="G17" s="5"/>
      <c r="H17" s="42" t="s">
        <v>190</v>
      </c>
      <c r="I17" s="42"/>
      <c r="J17" s="42"/>
      <c r="K17" s="42"/>
      <c r="L17" s="42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44">
        <f>P19</f>
        <v>-1.1384200598767322</v>
      </c>
      <c r="E18" s="45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45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1">
        <f>(C17-C11)/C17</f>
        <v>-9.3084352582940669E-8</v>
      </c>
      <c r="D21" s="52">
        <f t="shared" ref="D21:E23" si="0">(D17-D11)/D17</f>
        <v>-1.8027572968505109E-8</v>
      </c>
      <c r="E21" s="53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54"/>
      <c r="D22" s="52">
        <f t="shared" si="0"/>
        <v>5.2596343256236066E-8</v>
      </c>
      <c r="E22" s="53">
        <f t="shared" si="0"/>
        <v>-1.8871152661266879E-8</v>
      </c>
      <c r="H22" s="19"/>
      <c r="I22" s="35"/>
      <c r="J22" s="35"/>
      <c r="L22" s="35"/>
      <c r="M22" s="35"/>
      <c r="N22" s="19"/>
      <c r="O22" s="19"/>
      <c r="P22" s="19"/>
      <c r="Q22" s="19"/>
    </row>
    <row r="23" spans="2:29" x14ac:dyDescent="0.2">
      <c r="C23" s="22"/>
      <c r="D23" s="22"/>
      <c r="E23" s="53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 x14ac:dyDescent="0.2">
      <c r="G24" s="19"/>
      <c r="H24" s="43" t="s">
        <v>192</v>
      </c>
      <c r="I24" s="43"/>
      <c r="J24" s="43"/>
      <c r="K24" s="43"/>
      <c r="L24" s="43" t="s">
        <v>193</v>
      </c>
      <c r="M24" s="43"/>
      <c r="N24" s="43"/>
      <c r="O24" s="43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35"/>
      <c r="J29" s="35"/>
      <c r="L29" s="35"/>
      <c r="M29" s="35"/>
      <c r="N29" s="19"/>
      <c r="O29" s="19"/>
      <c r="P29" s="19"/>
      <c r="Q29" s="19"/>
    </row>
    <row r="30" spans="2:29" x14ac:dyDescent="0.2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 x14ac:dyDescent="0.2">
      <c r="G31" s="19"/>
      <c r="H31" s="43" t="s">
        <v>194</v>
      </c>
      <c r="I31" s="43"/>
      <c r="J31" s="43"/>
      <c r="K31" s="43"/>
      <c r="L31" s="43" t="s">
        <v>195</v>
      </c>
      <c r="M31" s="43"/>
      <c r="N31" s="43"/>
      <c r="O31" s="43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35"/>
      <c r="J36" s="35"/>
      <c r="L36" s="35"/>
      <c r="M36" s="35"/>
      <c r="N36" s="19"/>
      <c r="O36" s="19"/>
      <c r="P36" s="19"/>
    </row>
    <row r="37" spans="3:29" x14ac:dyDescent="0.2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43" t="s">
        <v>196</v>
      </c>
      <c r="I38" s="43"/>
      <c r="J38" s="43"/>
      <c r="K38" s="43"/>
      <c r="L38" s="43" t="s">
        <v>197</v>
      </c>
      <c r="M38" s="43"/>
      <c r="N38" s="43"/>
      <c r="O38" s="43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36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36"/>
      <c r="H43" s="19"/>
      <c r="I43" s="35"/>
      <c r="J43" s="35"/>
      <c r="L43" s="35"/>
      <c r="M43" s="35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36"/>
    </row>
    <row r="66" spans="4:6" x14ac:dyDescent="0.2">
      <c r="D66" s="7"/>
      <c r="E66" s="7"/>
      <c r="F66" s="36"/>
    </row>
    <row r="67" spans="4:6" x14ac:dyDescent="0.2">
      <c r="D67" s="7"/>
      <c r="E67" s="7"/>
      <c r="F67" s="36"/>
    </row>
    <row r="68" spans="4:6" x14ac:dyDescent="0.2">
      <c r="D68" s="7"/>
      <c r="E68" s="7"/>
      <c r="F68" s="36"/>
    </row>
    <row r="69" spans="4:6" x14ac:dyDescent="0.2">
      <c r="D69" s="7"/>
      <c r="E69" s="7"/>
      <c r="F69" s="36"/>
    </row>
    <row r="70" spans="4:6" x14ac:dyDescent="0.2">
      <c r="D70" s="7"/>
      <c r="E70" s="7"/>
      <c r="F70" s="36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 x14ac:dyDescent="0.2"/>
  <cols>
    <col min="2" max="2" width="14" bestFit="1" customWidth="1"/>
  </cols>
  <sheetData>
    <row r="2" spans="2:12" x14ac:dyDescent="0.2">
      <c r="B2" t="s">
        <v>176</v>
      </c>
      <c r="C2" s="37">
        <v>9.9999999999999992E-25</v>
      </c>
    </row>
    <row r="3" spans="2:12" x14ac:dyDescent="0.2">
      <c r="B3" t="s">
        <v>175</v>
      </c>
      <c r="C3">
        <v>0.5</v>
      </c>
    </row>
    <row r="5" spans="2:12" x14ac:dyDescent="0.2">
      <c r="B5" t="s">
        <v>170</v>
      </c>
      <c r="C5" t="s">
        <v>171</v>
      </c>
      <c r="D5" t="s">
        <v>172</v>
      </c>
    </row>
    <row r="6" spans="2:12" x14ac:dyDescent="0.2">
      <c r="B6">
        <v>2</v>
      </c>
      <c r="C6">
        <v>2</v>
      </c>
      <c r="D6">
        <v>3</v>
      </c>
    </row>
    <row r="7" spans="2:12" x14ac:dyDescent="0.2">
      <c r="B7">
        <v>4</v>
      </c>
      <c r="C7">
        <v>5</v>
      </c>
      <c r="D7">
        <v>4</v>
      </c>
    </row>
    <row r="9" spans="2:12" x14ac:dyDescent="0.2">
      <c r="C9" t="s">
        <v>174</v>
      </c>
    </row>
    <row r="10" spans="2:12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 x14ac:dyDescent="0.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 x14ac:dyDescent="0.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 x14ac:dyDescent="0.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 x14ac:dyDescent="0.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 x14ac:dyDescent="0.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 x14ac:dyDescent="0.2">
      <c r="C17" t="s">
        <v>173</v>
      </c>
    </row>
    <row r="18" spans="2:12" x14ac:dyDescent="0.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 x14ac:dyDescent="0.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 x14ac:dyDescent="0.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 x14ac:dyDescent="0.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 x14ac:dyDescent="0.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 x14ac:dyDescent="0.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 x14ac:dyDescent="0.2">
      <c r="B30" t="s">
        <v>176</v>
      </c>
      <c r="C30" s="37">
        <v>9.9999999999999992E-25</v>
      </c>
    </row>
    <row r="31" spans="2:12" x14ac:dyDescent="0.2">
      <c r="B31" t="s">
        <v>175</v>
      </c>
      <c r="C31">
        <v>0.5</v>
      </c>
    </row>
    <row r="34" spans="2:25" x14ac:dyDescent="0.2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 x14ac:dyDescent="0.2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 x14ac:dyDescent="0.2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 x14ac:dyDescent="0.2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 x14ac:dyDescent="0.2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 x14ac:dyDescent="0.2">
      <c r="B39" t="s">
        <v>180</v>
      </c>
      <c r="C39" s="38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 x14ac:dyDescent="0.2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 x14ac:dyDescent="0.2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 x14ac:dyDescent="0.2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 x14ac:dyDescent="0.2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 x14ac:dyDescent="0.2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 x14ac:dyDescent="0.2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 x14ac:dyDescent="0.2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 x14ac:dyDescent="0.2">
      <c r="B47" t="s">
        <v>180</v>
      </c>
      <c r="C47" s="38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 x14ac:dyDescent="0.2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 x14ac:dyDescent="0.2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 x14ac:dyDescent="0.2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 x14ac:dyDescent="0.2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 x14ac:dyDescent="0.2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 x14ac:dyDescent="0.2">
      <c r="B55" t="s">
        <v>180</v>
      </c>
      <c r="C55" s="38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 x14ac:dyDescent="0.2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 x14ac:dyDescent="0.2">
      <c r="F59" s="20"/>
      <c r="G59" s="20"/>
      <c r="H59" s="20"/>
      <c r="I59" s="20"/>
      <c r="J59" s="20"/>
    </row>
    <row r="60" spans="2:10" x14ac:dyDescent="0.2">
      <c r="F60" s="20"/>
      <c r="G60" s="20"/>
      <c r="H60" s="20"/>
      <c r="I60" s="20"/>
      <c r="J60" s="20"/>
    </row>
    <row r="61" spans="2:10" x14ac:dyDescent="0.2">
      <c r="B61" t="s">
        <v>178</v>
      </c>
      <c r="F61" s="20"/>
      <c r="G61" s="20"/>
      <c r="H61" s="20"/>
      <c r="I61" s="20"/>
      <c r="J61" s="20"/>
    </row>
    <row r="62" spans="2:10" x14ac:dyDescent="0.2">
      <c r="B62" t="s">
        <v>179</v>
      </c>
      <c r="F62" s="20"/>
      <c r="G62" s="20"/>
      <c r="H62" s="20"/>
      <c r="I62" s="20"/>
      <c r="J62" s="20"/>
    </row>
    <row r="63" spans="2:10" x14ac:dyDescent="0.2">
      <c r="B63" t="s">
        <v>180</v>
      </c>
      <c r="C63" s="38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 x14ac:dyDescent="0.2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 x14ac:dyDescent="0.2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 x14ac:dyDescent="0.2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 x14ac:dyDescent="0.2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 x14ac:dyDescent="0.2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 x14ac:dyDescent="0.2">
      <c r="B70" t="s">
        <v>180</v>
      </c>
      <c r="C70" s="38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 x14ac:dyDescent="0.2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 x14ac:dyDescent="0.2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 x14ac:dyDescent="0.2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 x14ac:dyDescent="0.2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 x14ac:dyDescent="0.2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 x14ac:dyDescent="0.2">
      <c r="B78" t="s">
        <v>180</v>
      </c>
      <c r="C78" s="38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 x14ac:dyDescent="0.2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 x14ac:dyDescent="0.2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 x14ac:dyDescent="0.2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 x14ac:dyDescent="0.2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 x14ac:dyDescent="0.2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 x14ac:dyDescent="0.2">
      <c r="B87" t="s">
        <v>180</v>
      </c>
      <c r="C87" s="38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C7BE-7C26-1E44-84AA-8A0E3E9B657E}">
  <dimension ref="C6:AC111"/>
  <sheetViews>
    <sheetView topLeftCell="A68" zoomScale="130" zoomScaleNormal="130" workbookViewId="0">
      <selection activeCell="H84" sqref="H84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35"/>
      <c r="I8" s="35"/>
      <c r="J8" s="35"/>
      <c r="K8" s="35"/>
      <c r="L8" s="35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 x14ac:dyDescent="0.2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/>
      <c r="D22" s="4"/>
      <c r="E22" s="4"/>
      <c r="F22" s="4"/>
    </row>
    <row r="34" spans="3:29" x14ac:dyDescent="0.2">
      <c r="C34" s="23" t="s">
        <v>177</v>
      </c>
      <c r="D34">
        <v>1.23E-2</v>
      </c>
    </row>
    <row r="36" spans="3:29" x14ac:dyDescent="0.2">
      <c r="C36" t="s">
        <v>146</v>
      </c>
    </row>
    <row r="37" spans="3:29" x14ac:dyDescent="0.2">
      <c r="C37" t="s">
        <v>144</v>
      </c>
      <c r="D37" s="19">
        <v>4.3</v>
      </c>
      <c r="E37" s="19">
        <v>4.5</v>
      </c>
      <c r="F37" s="19">
        <v>3.4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90</v>
      </c>
      <c r="E38" s="19">
        <v>54</v>
      </c>
      <c r="F38" s="19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35" t="s">
        <v>149</v>
      </c>
      <c r="I39" s="35"/>
      <c r="J39" s="35" t="s">
        <v>150</v>
      </c>
      <c r="K39" s="35" t="s">
        <v>153</v>
      </c>
      <c r="L39" s="35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/>
      <c r="E41" s="7"/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2</v>
      </c>
      <c r="N41" s="19"/>
      <c r="O41" s="19" t="s">
        <v>131</v>
      </c>
      <c r="P41" s="19" t="s">
        <v>114</v>
      </c>
      <c r="Q41" s="19">
        <v>-28.257608000000001</v>
      </c>
      <c r="R41" s="19">
        <v>-35.813912999999999</v>
      </c>
      <c r="S41" s="19">
        <v>-35.629710000000003</v>
      </c>
      <c r="T41" s="19"/>
      <c r="U41" s="19" t="s">
        <v>131</v>
      </c>
      <c r="V41" s="19" t="s">
        <v>114</v>
      </c>
      <c r="W41" s="19">
        <v>-28.257384999999999</v>
      </c>
      <c r="X41" s="19">
        <v>-35.813628999999999</v>
      </c>
      <c r="Y41" s="19">
        <v>-35.629426000000002</v>
      </c>
      <c r="AA41" s="16">
        <f t="shared" ref="AA41:AC41" si="0">(Q41-W41)/Q41</f>
        <v>7.8916800035537535E-6</v>
      </c>
      <c r="AB41" s="16">
        <f t="shared" si="0"/>
        <v>7.9298790947701552E-6</v>
      </c>
      <c r="AC41" s="16">
        <f t="shared" si="0"/>
        <v>7.9708759908687743E-6</v>
      </c>
    </row>
    <row r="42" spans="3:29" x14ac:dyDescent="0.2">
      <c r="C42" t="s">
        <v>139</v>
      </c>
      <c r="D42" s="7"/>
      <c r="E42" s="7"/>
      <c r="F42" s="36"/>
      <c r="H42" s="19" t="s">
        <v>131</v>
      </c>
      <c r="I42" s="19" t="s">
        <v>133</v>
      </c>
      <c r="J42" s="6">
        <v>0.49</v>
      </c>
      <c r="K42" s="6">
        <v>0.52</v>
      </c>
      <c r="L42" s="6">
        <v>0.01</v>
      </c>
      <c r="M42" s="6">
        <v>2</v>
      </c>
      <c r="N42" s="19"/>
      <c r="O42" s="19" t="s">
        <v>131</v>
      </c>
      <c r="P42" s="19" t="s">
        <v>114</v>
      </c>
      <c r="Q42" s="19">
        <v>33.942982000000001</v>
      </c>
      <c r="R42" s="19">
        <v>72.729254999999995</v>
      </c>
      <c r="S42" s="19">
        <v>13.476782999999999</v>
      </c>
      <c r="T42" s="19"/>
      <c r="U42" s="19" t="s">
        <v>131</v>
      </c>
      <c r="V42" s="19" t="s">
        <v>114</v>
      </c>
      <c r="W42" s="19">
        <v>33.942706000000001</v>
      </c>
      <c r="X42" s="19">
        <v>72.728679</v>
      </c>
      <c r="Y42" s="19">
        <v>13.476675999999999</v>
      </c>
      <c r="AA42" s="16">
        <f t="shared" ref="AA42:AA52" si="1">(Q42-W42)/Q42</f>
        <v>8.1312832207700216E-6</v>
      </c>
      <c r="AB42" s="16">
        <f t="shared" ref="AB42:AB52" si="2">(R42-X42)/R42</f>
        <v>7.9197841363182803E-6</v>
      </c>
      <c r="AC42" s="16">
        <f t="shared" ref="AC42:AC52" si="3">(S42-Y42)/S42</f>
        <v>7.9395802395762553E-6</v>
      </c>
    </row>
    <row r="43" spans="3:29" x14ac:dyDescent="0.2">
      <c r="C43" t="s">
        <v>140</v>
      </c>
      <c r="D43" s="7"/>
      <c r="E43" s="7"/>
      <c r="F43" s="36" t="e">
        <f>(D43-E43)/D43</f>
        <v>#DIV/0!</v>
      </c>
      <c r="H43" s="19" t="s">
        <v>131</v>
      </c>
      <c r="I43" s="19" t="s">
        <v>133</v>
      </c>
      <c r="J43" s="6">
        <v>0.5</v>
      </c>
      <c r="K43" s="6">
        <v>0</v>
      </c>
      <c r="L43" s="6">
        <v>0.5</v>
      </c>
      <c r="M43" s="6">
        <v>2</v>
      </c>
      <c r="N43" s="19"/>
      <c r="O43" s="19" t="s">
        <v>131</v>
      </c>
      <c r="P43" s="19" t="s">
        <v>114</v>
      </c>
      <c r="Q43" s="19">
        <v>-5.4595050000000001</v>
      </c>
      <c r="R43" s="19">
        <v>-19.594203</v>
      </c>
      <c r="S43" s="19">
        <v>9.3745999999999996E-2</v>
      </c>
      <c r="T43" s="19"/>
      <c r="U43" s="19" t="s">
        <v>131</v>
      </c>
      <c r="V43" s="19" t="s">
        <v>114</v>
      </c>
      <c r="W43" s="19">
        <v>-5.4594690000000003</v>
      </c>
      <c r="X43" s="19">
        <v>-19.594048999999998</v>
      </c>
      <c r="Y43" s="19">
        <v>9.3744999999999995E-2</v>
      </c>
      <c r="AA43" s="16">
        <f t="shared" si="1"/>
        <v>6.594004401443526E-6</v>
      </c>
      <c r="AB43" s="16">
        <f t="shared" si="2"/>
        <v>7.8594674150301433E-6</v>
      </c>
      <c r="AC43" s="16">
        <f t="shared" si="3"/>
        <v>1.066712179720735E-5</v>
      </c>
    </row>
    <row r="44" spans="3:29" x14ac:dyDescent="0.2">
      <c r="D44" s="7"/>
      <c r="E44" s="7"/>
      <c r="H44" s="19" t="s">
        <v>131</v>
      </c>
      <c r="I44" s="19" t="s">
        <v>133</v>
      </c>
      <c r="J44" s="6">
        <v>0</v>
      </c>
      <c r="K44" s="6">
        <v>0.52</v>
      </c>
      <c r="L44" s="6">
        <v>0.5</v>
      </c>
      <c r="M44" s="6">
        <v>2</v>
      </c>
      <c r="N44" s="19"/>
      <c r="O44" s="19" t="s">
        <v>131</v>
      </c>
      <c r="P44" s="19" t="s">
        <v>114</v>
      </c>
      <c r="Q44" s="19">
        <v>211.06879499999999</v>
      </c>
      <c r="R44" s="19">
        <v>92.877251999999999</v>
      </c>
      <c r="S44" s="19">
        <v>594.46108800000002</v>
      </c>
      <c r="T44" s="19"/>
      <c r="U44" s="19" t="s">
        <v>131</v>
      </c>
      <c r="V44" s="19" t="s">
        <v>114</v>
      </c>
      <c r="W44" s="19">
        <v>211.06711300000001</v>
      </c>
      <c r="X44" s="19">
        <v>92.876514</v>
      </c>
      <c r="Y44" s="19">
        <v>594.45636200000001</v>
      </c>
      <c r="AA44" s="16">
        <f t="shared" si="1"/>
        <v>7.9689657582410181E-6</v>
      </c>
      <c r="AB44" s="16">
        <f t="shared" si="2"/>
        <v>7.9459715280804299E-6</v>
      </c>
      <c r="AC44" s="16">
        <f t="shared" si="3"/>
        <v>7.9500577841103621E-6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132</v>
      </c>
      <c r="I45" s="19" t="s">
        <v>133</v>
      </c>
      <c r="J45" s="6">
        <v>0.5</v>
      </c>
      <c r="K45" s="6">
        <v>0.5</v>
      </c>
      <c r="L45" s="6">
        <v>0.5</v>
      </c>
      <c r="M45" s="6">
        <v>1</v>
      </c>
      <c r="N45" s="19"/>
      <c r="O45" s="19" t="s">
        <v>132</v>
      </c>
      <c r="P45" s="19" t="s">
        <v>114</v>
      </c>
      <c r="Q45">
        <v>-8.3402630000000002</v>
      </c>
      <c r="R45">
        <v>11.931243</v>
      </c>
      <c r="S45">
        <v>-8.1199429999999992</v>
      </c>
      <c r="T45" s="19"/>
      <c r="U45" s="19" t="s">
        <v>132</v>
      </c>
      <c r="V45" s="19" t="s">
        <v>114</v>
      </c>
      <c r="W45" s="19">
        <v>-8.3401999999999994</v>
      </c>
      <c r="X45" s="19">
        <v>11.931149</v>
      </c>
      <c r="Y45" s="19">
        <v>-8.1198789999999992</v>
      </c>
      <c r="AA45" s="16">
        <f t="shared" si="1"/>
        <v>7.5537186298336641E-6</v>
      </c>
      <c r="AB45" s="16">
        <f t="shared" si="2"/>
        <v>7.878475025670388E-6</v>
      </c>
      <c r="AC45" s="16">
        <f t="shared" si="3"/>
        <v>7.881828727130722E-6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132</v>
      </c>
      <c r="I46" s="19" t="s">
        <v>142</v>
      </c>
      <c r="J46" s="6">
        <v>0.5</v>
      </c>
      <c r="K46" s="6">
        <v>0.5</v>
      </c>
      <c r="L46" s="6">
        <v>0.5</v>
      </c>
      <c r="M46" s="6">
        <v>-3</v>
      </c>
      <c r="N46" s="19"/>
      <c r="O46" s="19" t="s">
        <v>132</v>
      </c>
      <c r="P46" s="19" t="s">
        <v>114</v>
      </c>
      <c r="Q46" s="6">
        <v>-6.8463190000000003</v>
      </c>
      <c r="R46" s="6">
        <v>-25.886897999999999</v>
      </c>
      <c r="S46" s="6">
        <v>-21.239747000000001</v>
      </c>
      <c r="T46" s="19"/>
      <c r="U46" s="19" t="s">
        <v>132</v>
      </c>
      <c r="V46" s="19" t="s">
        <v>114</v>
      </c>
      <c r="W46" s="19">
        <v>-6.8462680000000002</v>
      </c>
      <c r="X46" s="19">
        <v>-25.886693999999999</v>
      </c>
      <c r="Y46" s="19">
        <v>-21.239578999999999</v>
      </c>
      <c r="AA46" s="16">
        <f t="shared" si="1"/>
        <v>7.4492584993517316E-6</v>
      </c>
      <c r="AB46" s="16">
        <f t="shared" si="2"/>
        <v>7.8804343417312104E-6</v>
      </c>
      <c r="AC46" s="16">
        <f t="shared" si="3"/>
        <v>7.9096987361556799E-6</v>
      </c>
    </row>
    <row r="47" spans="3:29" x14ac:dyDescent="0.2">
      <c r="C47" s="2" t="s">
        <v>113</v>
      </c>
      <c r="D47" s="4">
        <v>2.25</v>
      </c>
      <c r="E47" s="4">
        <v>3.8971140000000002</v>
      </c>
      <c r="F47" s="4">
        <v>0</v>
      </c>
      <c r="H47" s="19" t="s">
        <v>132</v>
      </c>
      <c r="I47" s="19" t="s">
        <v>133</v>
      </c>
      <c r="J47" s="6">
        <v>0.5</v>
      </c>
      <c r="K47" s="6">
        <v>0</v>
      </c>
      <c r="L47" s="6">
        <v>-0.04</v>
      </c>
      <c r="M47" s="6">
        <v>1</v>
      </c>
      <c r="N47" s="19"/>
      <c r="O47" s="19" t="s">
        <v>132</v>
      </c>
      <c r="P47" s="19" t="s">
        <v>114</v>
      </c>
      <c r="Q47">
        <v>-6.2345050000000004</v>
      </c>
      <c r="R47">
        <v>-107.89747699999999</v>
      </c>
      <c r="S47">
        <v>328.91135600000001</v>
      </c>
      <c r="T47" s="19"/>
      <c r="U47" s="19" t="s">
        <v>132</v>
      </c>
      <c r="V47" s="19" t="s">
        <v>114</v>
      </c>
      <c r="W47" s="19">
        <v>-6.2344569999999999</v>
      </c>
      <c r="X47" s="19">
        <v>-107.896619</v>
      </c>
      <c r="Y47" s="19">
        <v>328.90874100000002</v>
      </c>
      <c r="AA47" s="16">
        <f t="shared" si="1"/>
        <v>7.6990875780021169E-6</v>
      </c>
      <c r="AB47" s="16">
        <f t="shared" si="2"/>
        <v>7.9519931684205011E-6</v>
      </c>
      <c r="AC47" s="16">
        <f t="shared" si="3"/>
        <v>7.9504703996647534E-6</v>
      </c>
    </row>
    <row r="48" spans="3:29" x14ac:dyDescent="0.2">
      <c r="C48" s="2" t="s">
        <v>114</v>
      </c>
      <c r="D48" s="4">
        <v>1.99847</v>
      </c>
      <c r="E48" s="4">
        <v>-1.1538170000000001</v>
      </c>
      <c r="F48" s="4">
        <v>2.496963</v>
      </c>
      <c r="H48" s="19" t="s">
        <v>132</v>
      </c>
      <c r="I48" s="19" t="s">
        <v>142</v>
      </c>
      <c r="J48" s="6">
        <v>0.5</v>
      </c>
      <c r="K48" s="6">
        <v>0</v>
      </c>
      <c r="L48" s="6">
        <v>-0.03</v>
      </c>
      <c r="M48" s="6">
        <v>-3</v>
      </c>
      <c r="N48" s="19"/>
      <c r="O48" s="19" t="s">
        <v>132</v>
      </c>
      <c r="P48" s="19" t="s">
        <v>114</v>
      </c>
      <c r="Q48" s="6">
        <v>6.5915660000000003</v>
      </c>
      <c r="R48" s="6">
        <v>6.522672</v>
      </c>
      <c r="S48" s="6">
        <v>-7.9718289999999996</v>
      </c>
      <c r="T48" s="19"/>
      <c r="U48" s="19" t="s">
        <v>132</v>
      </c>
      <c r="V48" s="19" t="s">
        <v>114</v>
      </c>
      <c r="W48" s="19">
        <v>6.5915119999999998</v>
      </c>
      <c r="X48" s="19">
        <v>6.5226199999999999</v>
      </c>
      <c r="Y48" s="19">
        <v>-7.9717650000000004</v>
      </c>
      <c r="AA48" s="16">
        <f t="shared" si="1"/>
        <v>8.1922869315793219E-6</v>
      </c>
      <c r="AB48" s="16">
        <f t="shared" si="2"/>
        <v>7.9721929908729156E-6</v>
      </c>
      <c r="AC48" s="16">
        <f t="shared" si="3"/>
        <v>8.0282705511088906E-6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0.1</v>
      </c>
      <c r="K49" s="6">
        <v>0.5</v>
      </c>
      <c r="L49" s="6">
        <v>0.32</v>
      </c>
      <c r="M49" s="6">
        <v>1</v>
      </c>
      <c r="N49" s="19"/>
      <c r="O49" s="19" t="s">
        <v>132</v>
      </c>
      <c r="P49" s="19" t="s">
        <v>145</v>
      </c>
      <c r="Q49" s="6">
        <v>25.020788</v>
      </c>
      <c r="R49" s="6">
        <v>-35.793728000000002</v>
      </c>
      <c r="S49" s="6">
        <v>24.359829000000001</v>
      </c>
      <c r="T49" s="19"/>
      <c r="U49" s="19" t="s">
        <v>132</v>
      </c>
      <c r="V49" s="19" t="s">
        <v>145</v>
      </c>
      <c r="W49" s="19">
        <v>25.020600000000002</v>
      </c>
      <c r="X49" s="19">
        <v>-35.793446000000003</v>
      </c>
      <c r="Y49" s="19">
        <v>24.359635999999998</v>
      </c>
      <c r="AA49" s="16">
        <f>(Q49-W49)/Q49</f>
        <v>7.5137521647142585E-6</v>
      </c>
      <c r="AB49" s="16">
        <f t="shared" si="2"/>
        <v>7.8784752456788291E-6</v>
      </c>
      <c r="AC49" s="16">
        <f t="shared" si="3"/>
        <v>7.9228799185329389E-6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0.1</v>
      </c>
      <c r="K50" s="6">
        <v>0.48</v>
      </c>
      <c r="L50" s="6">
        <v>0.3</v>
      </c>
      <c r="M50" s="6">
        <v>-3</v>
      </c>
      <c r="N50" s="19"/>
      <c r="O50" s="19" t="s">
        <v>132</v>
      </c>
      <c r="P50" s="19" t="s">
        <v>145</v>
      </c>
      <c r="Q50" s="6">
        <v>10.000861</v>
      </c>
      <c r="R50" s="6">
        <v>74.109621000000004</v>
      </c>
      <c r="S50" s="6">
        <v>54.918545000000002</v>
      </c>
      <c r="T50" s="19"/>
      <c r="U50" s="19" t="s">
        <v>132</v>
      </c>
      <c r="V50" s="19" t="s">
        <v>145</v>
      </c>
      <c r="W50" s="19">
        <v>10.000792000000001</v>
      </c>
      <c r="X50" s="19">
        <v>74.109033999999994</v>
      </c>
      <c r="Y50" s="19">
        <v>54.918109000000001</v>
      </c>
      <c r="AA50" s="16">
        <f t="shared" si="1"/>
        <v>6.8994059611342178E-6</v>
      </c>
      <c r="AB50" s="16">
        <f t="shared" si="2"/>
        <v>7.9206989873839347E-6</v>
      </c>
      <c r="AC50" s="16">
        <f t="shared" si="3"/>
        <v>7.9390304313515048E-6</v>
      </c>
    </row>
    <row r="51" spans="3:29" x14ac:dyDescent="0.2">
      <c r="C51" s="2" t="s">
        <v>36</v>
      </c>
      <c r="D51" s="4">
        <v>4.3</v>
      </c>
      <c r="E51" s="4">
        <v>2.25</v>
      </c>
      <c r="F51" s="4">
        <v>1.99847</v>
      </c>
      <c r="H51" s="19" t="s">
        <v>132</v>
      </c>
      <c r="I51" s="19" t="s">
        <v>133</v>
      </c>
      <c r="J51" s="6">
        <v>0</v>
      </c>
      <c r="K51" s="6">
        <v>0</v>
      </c>
      <c r="L51" s="6">
        <v>0.5</v>
      </c>
      <c r="M51" s="6">
        <v>1</v>
      </c>
      <c r="N51" s="19"/>
      <c r="O51" s="19" t="s">
        <v>132</v>
      </c>
      <c r="P51" s="19" t="s">
        <v>145</v>
      </c>
      <c r="Q51" s="6">
        <v>-236.30677700000001</v>
      </c>
      <c r="R51" s="6">
        <v>-53.197215999999997</v>
      </c>
      <c r="S51" s="6">
        <v>-920.85641599999997</v>
      </c>
      <c r="T51" s="19"/>
      <c r="U51" s="19" t="s">
        <v>132</v>
      </c>
      <c r="V51" s="19" t="s">
        <v>145</v>
      </c>
      <c r="W51" s="19">
        <v>-236.30489600000001</v>
      </c>
      <c r="X51" s="19">
        <v>-53.196793</v>
      </c>
      <c r="Y51" s="19">
        <v>-920.84909400000004</v>
      </c>
      <c r="AA51" s="16">
        <f t="shared" si="1"/>
        <v>7.9599917695012065E-6</v>
      </c>
      <c r="AB51" s="16">
        <f t="shared" si="2"/>
        <v>7.9515439303786457E-6</v>
      </c>
      <c r="AC51" s="16">
        <f t="shared" si="3"/>
        <v>7.9512938963233501E-6</v>
      </c>
    </row>
    <row r="52" spans="3:29" x14ac:dyDescent="0.2">
      <c r="C52" s="2" t="s">
        <v>37</v>
      </c>
      <c r="D52" s="4">
        <v>0</v>
      </c>
      <c r="E52" s="4">
        <v>3.8971140000000002</v>
      </c>
      <c r="F52" s="4">
        <v>-1.1538170000000001</v>
      </c>
      <c r="H52" s="19" t="s">
        <v>132</v>
      </c>
      <c r="I52" s="19" t="s">
        <v>142</v>
      </c>
      <c r="J52" s="6">
        <v>0</v>
      </c>
      <c r="K52" s="6">
        <v>0.08</v>
      </c>
      <c r="L52" s="6">
        <v>0.5</v>
      </c>
      <c r="M52" s="6">
        <v>-3</v>
      </c>
      <c r="N52" s="19"/>
      <c r="O52" s="19" t="s">
        <v>132</v>
      </c>
      <c r="P52" s="19" t="s">
        <v>145</v>
      </c>
      <c r="Q52" s="6">
        <v>4.8199860000000001</v>
      </c>
      <c r="R52" s="6">
        <v>20.013393000000001</v>
      </c>
      <c r="S52" s="6">
        <v>-22.403704000000001</v>
      </c>
      <c r="T52" s="19"/>
      <c r="U52" s="19" t="s">
        <v>132</v>
      </c>
      <c r="V52" s="19" t="s">
        <v>145</v>
      </c>
      <c r="W52" s="19">
        <v>4.8199519999999998</v>
      </c>
      <c r="X52" s="19">
        <v>20.013234000000001</v>
      </c>
      <c r="Y52" s="19">
        <v>-22.403524999999998</v>
      </c>
      <c r="AA52" s="16">
        <f t="shared" si="1"/>
        <v>7.0539623974657932E-6</v>
      </c>
      <c r="AB52" s="16">
        <f t="shared" si="2"/>
        <v>7.9446798451427115E-6</v>
      </c>
      <c r="AC52" s="16">
        <f t="shared" si="3"/>
        <v>7.9897502664209363E-6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2.496963</v>
      </c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  <c r="M59" s="19"/>
      <c r="N59" s="19"/>
      <c r="O59" s="6"/>
      <c r="P59" s="6"/>
      <c r="Q59" s="6"/>
    </row>
    <row r="60" spans="3:29" x14ac:dyDescent="0.2">
      <c r="D60" s="7"/>
      <c r="E60" s="7"/>
      <c r="M60" s="19"/>
      <c r="N60" s="19"/>
      <c r="O60" s="6"/>
      <c r="P60" s="6"/>
      <c r="Q60" s="6"/>
    </row>
    <row r="61" spans="3:29" x14ac:dyDescent="0.2">
      <c r="D61" s="7"/>
      <c r="E61" s="7"/>
      <c r="M61" s="19"/>
      <c r="N61" s="19"/>
      <c r="O61" s="6"/>
      <c r="P61" s="6"/>
      <c r="Q61" s="6"/>
    </row>
    <row r="62" spans="3:29" x14ac:dyDescent="0.2">
      <c r="D62" s="7"/>
      <c r="E62" s="7"/>
      <c r="M62" s="19"/>
      <c r="N62" s="19"/>
      <c r="O62" s="6"/>
      <c r="P62" s="6"/>
      <c r="Q62" s="6"/>
    </row>
    <row r="63" spans="3:29" x14ac:dyDescent="0.2">
      <c r="D63" s="7"/>
      <c r="E63" s="7"/>
      <c r="M63" s="19"/>
      <c r="N63" s="19"/>
      <c r="O63" s="6"/>
      <c r="P63" s="6"/>
      <c r="Q63" s="6"/>
    </row>
    <row r="64" spans="3:29" x14ac:dyDescent="0.2">
      <c r="D64" s="7" t="s">
        <v>0</v>
      </c>
      <c r="E64" s="7" t="s">
        <v>147</v>
      </c>
      <c r="H64" t="s">
        <v>165</v>
      </c>
      <c r="M64" s="19"/>
      <c r="N64" s="19"/>
      <c r="O64" s="6"/>
      <c r="P64" s="6"/>
      <c r="Q64" s="6"/>
    </row>
    <row r="65" spans="3:27" x14ac:dyDescent="0.2">
      <c r="C65" t="s">
        <v>27</v>
      </c>
      <c r="D65" s="7">
        <v>61.448279999999997</v>
      </c>
      <c r="E65" s="7">
        <f>H65</f>
        <v>61.447789999999998</v>
      </c>
      <c r="F65" s="36">
        <f>(D65-E65)/D65</f>
        <v>7.9741857705246315E-6</v>
      </c>
      <c r="H65">
        <v>61.447789999999998</v>
      </c>
      <c r="I65">
        <v>-8.5674670000000006</v>
      </c>
      <c r="J65">
        <v>106.765072</v>
      </c>
      <c r="M65" s="19"/>
      <c r="N65" s="19"/>
      <c r="O65" s="6"/>
      <c r="P65" s="6"/>
      <c r="Q65" s="6"/>
    </row>
    <row r="66" spans="3:27" x14ac:dyDescent="0.2">
      <c r="C66" t="s">
        <v>28</v>
      </c>
      <c r="D66" s="7">
        <v>30.156956000000001</v>
      </c>
      <c r="E66" s="7">
        <f>I66</f>
        <v>30.156715999999999</v>
      </c>
      <c r="F66" s="36">
        <f t="shared" ref="F66:F70" si="4">(D66-E66)/D66</f>
        <v>7.9583629064409643E-6</v>
      </c>
      <c r="H66">
        <v>-8.5674670000000006</v>
      </c>
      <c r="I66">
        <v>30.156715999999999</v>
      </c>
      <c r="J66">
        <v>17.932950999999999</v>
      </c>
    </row>
    <row r="67" spans="3:27" x14ac:dyDescent="0.2">
      <c r="C67" t="s">
        <v>29</v>
      </c>
      <c r="D67" s="7">
        <v>163.733867</v>
      </c>
      <c r="E67" s="7">
        <f>J67</f>
        <v>163.732564</v>
      </c>
      <c r="F67" s="36">
        <f t="shared" si="4"/>
        <v>7.958035951152119E-6</v>
      </c>
      <c r="H67">
        <v>106.765072</v>
      </c>
      <c r="I67">
        <v>17.932950999999999</v>
      </c>
      <c r="J67">
        <v>163.732564</v>
      </c>
    </row>
    <row r="68" spans="3:27" x14ac:dyDescent="0.2">
      <c r="C68" t="s">
        <v>30</v>
      </c>
      <c r="D68" s="7">
        <v>17.933094000000001</v>
      </c>
      <c r="E68" s="7">
        <f>J66</f>
        <v>17.932950999999999</v>
      </c>
      <c r="F68" s="36">
        <f t="shared" si="4"/>
        <v>7.9740841151747985E-6</v>
      </c>
    </row>
    <row r="69" spans="3:27" x14ac:dyDescent="0.2">
      <c r="C69" t="s">
        <v>31</v>
      </c>
      <c r="D69" s="7">
        <v>106.76591999999999</v>
      </c>
      <c r="E69" s="7">
        <f>J65</f>
        <v>106.765072</v>
      </c>
      <c r="F69" s="36">
        <f t="shared" si="4"/>
        <v>7.9426094018637607E-6</v>
      </c>
    </row>
    <row r="70" spans="3:27" x14ac:dyDescent="0.2">
      <c r="C70" t="s">
        <v>32</v>
      </c>
      <c r="D70" s="7">
        <v>-8.5675360000000005</v>
      </c>
      <c r="E70" s="7">
        <f>I65</f>
        <v>-8.5674670000000006</v>
      </c>
      <c r="F70" s="36">
        <f t="shared" si="4"/>
        <v>8.0536574342815385E-6</v>
      </c>
    </row>
    <row r="75" spans="3:27" x14ac:dyDescent="0.2">
      <c r="C75" s="23" t="s">
        <v>177</v>
      </c>
      <c r="D75">
        <v>1.234</v>
      </c>
    </row>
    <row r="77" spans="3:27" x14ac:dyDescent="0.2">
      <c r="C77" t="s">
        <v>146</v>
      </c>
    </row>
    <row r="78" spans="3:27" x14ac:dyDescent="0.2">
      <c r="C78" t="s">
        <v>144</v>
      </c>
      <c r="D78" s="19">
        <v>4.3</v>
      </c>
      <c r="E78" s="19">
        <v>4.5</v>
      </c>
      <c r="F78" s="19">
        <v>3.4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3:27" x14ac:dyDescent="0.2">
      <c r="C79" t="s">
        <v>143</v>
      </c>
      <c r="D79" s="19">
        <v>90</v>
      </c>
      <c r="E79" s="19">
        <v>54</v>
      </c>
      <c r="F79" s="19">
        <v>60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3:27" x14ac:dyDescent="0.2">
      <c r="D80" s="7"/>
      <c r="E80" s="7"/>
      <c r="H80" s="35" t="s">
        <v>149</v>
      </c>
      <c r="I80" s="35"/>
      <c r="J80" s="35" t="s">
        <v>150</v>
      </c>
      <c r="K80" s="35" t="s">
        <v>153</v>
      </c>
      <c r="L80" s="35" t="s">
        <v>152</v>
      </c>
      <c r="M80" s="19"/>
      <c r="N80" s="19"/>
      <c r="O80" s="19" t="s">
        <v>0</v>
      </c>
      <c r="P80" s="19"/>
      <c r="Q80" s="19"/>
      <c r="R80" s="19"/>
      <c r="S80" s="19"/>
      <c r="T80" s="19"/>
      <c r="U80" s="19" t="s">
        <v>147</v>
      </c>
      <c r="V80" s="19"/>
      <c r="W80" s="19"/>
      <c r="X80" s="19"/>
      <c r="Y80" s="19"/>
      <c r="AA80" t="s">
        <v>56</v>
      </c>
    </row>
    <row r="81" spans="3:29" x14ac:dyDescent="0.2">
      <c r="C81" t="s">
        <v>16</v>
      </c>
      <c r="D81" s="7" t="s">
        <v>0</v>
      </c>
      <c r="E81" s="7" t="s">
        <v>147</v>
      </c>
      <c r="H81" s="19"/>
      <c r="I81" s="19"/>
      <c r="J81" s="19"/>
      <c r="K81" s="19"/>
      <c r="L81" s="19"/>
      <c r="M81" s="19"/>
      <c r="N81" s="19"/>
      <c r="O81" s="19" t="s">
        <v>148</v>
      </c>
      <c r="P81" s="19"/>
      <c r="Q81" s="19"/>
      <c r="R81" s="19"/>
      <c r="S81" s="19"/>
      <c r="T81" s="19"/>
      <c r="U81" s="19" t="s">
        <v>148</v>
      </c>
      <c r="V81" s="19"/>
      <c r="W81" s="19"/>
      <c r="X81" s="19"/>
      <c r="Y81" s="19"/>
    </row>
    <row r="82" spans="3:29" x14ac:dyDescent="0.2">
      <c r="C82" t="s">
        <v>138</v>
      </c>
      <c r="D82" s="7"/>
      <c r="E82" s="7"/>
      <c r="H82" s="19" t="s">
        <v>131</v>
      </c>
      <c r="I82" s="19" t="s">
        <v>133</v>
      </c>
      <c r="J82" s="6">
        <v>0.05</v>
      </c>
      <c r="K82" s="6">
        <v>0</v>
      </c>
      <c r="L82" s="6">
        <v>0</v>
      </c>
      <c r="M82" s="6">
        <v>2</v>
      </c>
      <c r="N82" s="19"/>
      <c r="O82" s="19" t="s">
        <v>131</v>
      </c>
      <c r="P82" s="19" t="s">
        <v>114</v>
      </c>
      <c r="Q82" s="19">
        <v>-28.257608000000001</v>
      </c>
      <c r="R82" s="19">
        <v>-35.813912999999999</v>
      </c>
      <c r="S82" s="19">
        <v>-35.629710000000003</v>
      </c>
      <c r="T82" s="19"/>
      <c r="U82" s="19" t="s">
        <v>131</v>
      </c>
      <c r="V82" s="19" t="s">
        <v>114</v>
      </c>
      <c r="W82" s="19">
        <v>-28.257518000000001</v>
      </c>
      <c r="X82" s="19">
        <v>-35.813687999999999</v>
      </c>
      <c r="Y82" s="19">
        <v>-35.629652</v>
      </c>
      <c r="AA82" s="16">
        <f t="shared" ref="AA82:AA89" si="5">(Q82-W82)/Q82</f>
        <v>3.1849829610540821E-6</v>
      </c>
      <c r="AB82" s="16">
        <f t="shared" ref="AB82:AB93" si="6">(R82-X82)/R82</f>
        <v>6.2824746349376516E-6</v>
      </c>
      <c r="AC82" s="16">
        <f t="shared" ref="AC82:AC93" si="7">(S82-Y82)/S82</f>
        <v>1.6278549559560841E-6</v>
      </c>
    </row>
    <row r="83" spans="3:29" x14ac:dyDescent="0.2">
      <c r="C83" t="s">
        <v>139</v>
      </c>
      <c r="D83" s="7"/>
      <c r="E83" s="7"/>
      <c r="F83" s="36"/>
      <c r="H83" s="19" t="s">
        <v>131</v>
      </c>
      <c r="I83" s="19" t="s">
        <v>133</v>
      </c>
      <c r="J83" s="6">
        <v>0.49</v>
      </c>
      <c r="K83" s="6">
        <v>0.52</v>
      </c>
      <c r="L83" s="6">
        <v>0.01</v>
      </c>
      <c r="M83" s="6">
        <v>2</v>
      </c>
      <c r="N83" s="19"/>
      <c r="O83" s="19" t="s">
        <v>131</v>
      </c>
      <c r="P83" s="19" t="s">
        <v>114</v>
      </c>
      <c r="Q83" s="19">
        <v>33.942982000000001</v>
      </c>
      <c r="R83" s="19">
        <v>72.729254999999995</v>
      </c>
      <c r="S83" s="19">
        <v>13.476782999999999</v>
      </c>
      <c r="T83" s="19"/>
      <c r="U83" s="19" t="s">
        <v>131</v>
      </c>
      <c r="V83" s="19" t="s">
        <v>114</v>
      </c>
      <c r="W83" s="19">
        <v>33.942571999999998</v>
      </c>
      <c r="X83" s="19">
        <v>72.728693000000007</v>
      </c>
      <c r="Y83" s="19">
        <v>13.476667000000001</v>
      </c>
      <c r="AA83" s="16">
        <f t="shared" si="5"/>
        <v>1.2079080146884027E-5</v>
      </c>
      <c r="AB83" s="16">
        <f t="shared" si="6"/>
        <v>7.7272893829032221E-6</v>
      </c>
      <c r="AC83" s="16">
        <f t="shared" si="7"/>
        <v>8.6073953998109704E-6</v>
      </c>
    </row>
    <row r="84" spans="3:29" x14ac:dyDescent="0.2">
      <c r="C84" t="s">
        <v>140</v>
      </c>
      <c r="D84" s="7">
        <v>-255.3391034</v>
      </c>
      <c r="E84" s="7">
        <v>-255.33704863382201</v>
      </c>
      <c r="F84" s="36">
        <f>(D84-E84)/D84</f>
        <v>8.0472052679397639E-6</v>
      </c>
      <c r="H84" s="19" t="s">
        <v>131</v>
      </c>
      <c r="I84" s="19" t="s">
        <v>133</v>
      </c>
      <c r="J84" s="6">
        <v>0.5</v>
      </c>
      <c r="K84" s="6">
        <v>0</v>
      </c>
      <c r="L84" s="6">
        <v>0.5</v>
      </c>
      <c r="M84" s="6">
        <v>2</v>
      </c>
      <c r="N84" s="19"/>
      <c r="O84" s="19" t="s">
        <v>131</v>
      </c>
      <c r="P84" s="19" t="s">
        <v>114</v>
      </c>
      <c r="Q84" s="19">
        <v>-5.4595050000000001</v>
      </c>
      <c r="R84" s="19">
        <v>-19.594203</v>
      </c>
      <c r="S84" s="19">
        <v>9.3745999999999996E-2</v>
      </c>
      <c r="T84" s="19"/>
      <c r="U84" s="19" t="s">
        <v>131</v>
      </c>
      <c r="V84" s="19" t="s">
        <v>114</v>
      </c>
      <c r="W84" s="19">
        <v>-5.4593790000000002</v>
      </c>
      <c r="X84" s="19">
        <v>-19.594277999999999</v>
      </c>
      <c r="Y84" s="19">
        <v>9.3775999999999998E-2</v>
      </c>
      <c r="AA84" s="16">
        <f t="shared" si="5"/>
        <v>2.3079015405215024E-5</v>
      </c>
      <c r="AB84" s="16">
        <f t="shared" si="6"/>
        <v>-3.8276627020214615E-6</v>
      </c>
      <c r="AC84" s="16">
        <f t="shared" si="7"/>
        <v>-3.2001365391592441E-4</v>
      </c>
    </row>
    <row r="85" spans="3:29" x14ac:dyDescent="0.2">
      <c r="D85" s="7"/>
      <c r="E85" s="7"/>
      <c r="H85" s="19" t="s">
        <v>131</v>
      </c>
      <c r="I85" s="19" t="s">
        <v>133</v>
      </c>
      <c r="J85" s="6">
        <v>0</v>
      </c>
      <c r="K85" s="6">
        <v>0.52</v>
      </c>
      <c r="L85" s="6">
        <v>0.5</v>
      </c>
      <c r="M85" s="6">
        <v>2</v>
      </c>
      <c r="N85" s="19"/>
      <c r="O85" s="19" t="s">
        <v>131</v>
      </c>
      <c r="P85" s="19" t="s">
        <v>114</v>
      </c>
      <c r="Q85" s="19">
        <v>211.06879499999999</v>
      </c>
      <c r="R85" s="19">
        <v>92.877251999999999</v>
      </c>
      <c r="S85" s="19">
        <v>594.46108800000002</v>
      </c>
      <c r="T85" s="19"/>
      <c r="U85" s="19" t="s">
        <v>131</v>
      </c>
      <c r="V85" s="19" t="s">
        <v>114</v>
      </c>
      <c r="W85" s="19">
        <v>211.067204</v>
      </c>
      <c r="X85" s="19">
        <v>92.876671000000002</v>
      </c>
      <c r="Y85" s="19">
        <v>594.45638499999995</v>
      </c>
      <c r="AA85" s="16">
        <f t="shared" si="5"/>
        <v>7.5378267071196964E-6</v>
      </c>
      <c r="AB85" s="16">
        <f t="shared" si="6"/>
        <v>6.2555683710025576E-6</v>
      </c>
      <c r="AC85" s="16">
        <f t="shared" si="7"/>
        <v>7.911367278699298E-6</v>
      </c>
    </row>
    <row r="86" spans="3:29" x14ac:dyDescent="0.2">
      <c r="C86" s="2"/>
      <c r="D86" s="2" t="s">
        <v>36</v>
      </c>
      <c r="E86" s="2" t="s">
        <v>37</v>
      </c>
      <c r="F86" s="2" t="s">
        <v>38</v>
      </c>
      <c r="H86" s="19" t="s">
        <v>132</v>
      </c>
      <c r="I86" s="19" t="s">
        <v>133</v>
      </c>
      <c r="J86" s="6">
        <v>0.5</v>
      </c>
      <c r="K86" s="6">
        <v>0.5</v>
      </c>
      <c r="L86" s="6">
        <v>0.5</v>
      </c>
      <c r="M86" s="6">
        <v>1</v>
      </c>
      <c r="N86" s="19"/>
      <c r="O86" s="19" t="s">
        <v>132</v>
      </c>
      <c r="P86" s="19" t="s">
        <v>114</v>
      </c>
      <c r="Q86">
        <v>-8.3402630000000002</v>
      </c>
      <c r="R86">
        <v>11.931243</v>
      </c>
      <c r="S86">
        <v>-8.1199429999999992</v>
      </c>
      <c r="T86" s="19"/>
      <c r="U86" s="19" t="s">
        <v>132</v>
      </c>
      <c r="V86" s="19" t="s">
        <v>114</v>
      </c>
      <c r="W86" s="19">
        <v>-8.3403130000000001</v>
      </c>
      <c r="X86" s="19">
        <v>11.931172999999999</v>
      </c>
      <c r="Y86" s="19">
        <v>-8.1199919999999999</v>
      </c>
      <c r="AA86" s="16">
        <f t="shared" si="5"/>
        <v>-5.9950147854909936E-6</v>
      </c>
      <c r="AB86" s="16">
        <f t="shared" si="6"/>
        <v>5.8669494872330291E-6</v>
      </c>
      <c r="AC86" s="16">
        <f t="shared" si="7"/>
        <v>-6.0345251192812409E-6</v>
      </c>
    </row>
    <row r="87" spans="3:29" x14ac:dyDescent="0.2">
      <c r="C87" s="2" t="s">
        <v>112</v>
      </c>
      <c r="D87" s="4">
        <v>4.3</v>
      </c>
      <c r="E87" s="4">
        <v>0</v>
      </c>
      <c r="F87" s="4">
        <v>0</v>
      </c>
      <c r="H87" s="19" t="s">
        <v>132</v>
      </c>
      <c r="I87" s="19" t="s">
        <v>142</v>
      </c>
      <c r="J87" s="6">
        <v>0.5</v>
      </c>
      <c r="K87" s="6">
        <v>0.5</v>
      </c>
      <c r="L87" s="6">
        <v>0.5</v>
      </c>
      <c r="M87" s="6">
        <v>-3</v>
      </c>
      <c r="N87" s="19"/>
      <c r="O87" s="19" t="s">
        <v>132</v>
      </c>
      <c r="P87" s="19" t="s">
        <v>114</v>
      </c>
      <c r="Q87" s="6">
        <v>-6.8463190000000003</v>
      </c>
      <c r="R87" s="6">
        <v>-25.886897999999999</v>
      </c>
      <c r="S87" s="6">
        <v>-21.239747000000001</v>
      </c>
      <c r="T87" s="19"/>
      <c r="U87" s="19" t="s">
        <v>132</v>
      </c>
      <c r="V87" s="19" t="s">
        <v>114</v>
      </c>
      <c r="W87" s="19">
        <v>-6.8463039999999999</v>
      </c>
      <c r="X87" s="19">
        <v>-25.886731000000001</v>
      </c>
      <c r="Y87" s="19">
        <v>-21.239598000000001</v>
      </c>
      <c r="AA87" s="16">
        <f t="shared" si="5"/>
        <v>2.1909583822080612E-6</v>
      </c>
      <c r="AB87" s="16">
        <f t="shared" si="6"/>
        <v>6.4511398776935638E-6</v>
      </c>
      <c r="AC87" s="16">
        <f t="shared" si="7"/>
        <v>7.0151494742568641E-6</v>
      </c>
    </row>
    <row r="88" spans="3:29" x14ac:dyDescent="0.2">
      <c r="C88" s="2" t="s">
        <v>113</v>
      </c>
      <c r="D88" s="4">
        <v>2.25</v>
      </c>
      <c r="E88" s="4">
        <v>3.8971140000000002</v>
      </c>
      <c r="F88" s="4">
        <v>0</v>
      </c>
      <c r="H88" s="19" t="s">
        <v>132</v>
      </c>
      <c r="I88" s="19" t="s">
        <v>133</v>
      </c>
      <c r="J88" s="6">
        <v>0.5</v>
      </c>
      <c r="K88" s="6">
        <v>0</v>
      </c>
      <c r="L88" s="6">
        <v>-0.04</v>
      </c>
      <c r="M88" s="6">
        <v>1</v>
      </c>
      <c r="N88" s="19"/>
      <c r="O88" s="19" t="s">
        <v>132</v>
      </c>
      <c r="P88" s="19" t="s">
        <v>114</v>
      </c>
      <c r="Q88">
        <v>-6.2345050000000004</v>
      </c>
      <c r="R88">
        <v>-107.89747699999999</v>
      </c>
      <c r="S88">
        <v>328.91135600000001</v>
      </c>
      <c r="T88" s="19"/>
      <c r="U88" s="19" t="s">
        <v>132</v>
      </c>
      <c r="V88" s="19" t="s">
        <v>114</v>
      </c>
      <c r="W88" s="19">
        <v>-6.2344530000000002</v>
      </c>
      <c r="X88" s="19">
        <v>-107.896598</v>
      </c>
      <c r="Y88" s="19">
        <v>328.90874200000002</v>
      </c>
      <c r="AA88" s="16">
        <f t="shared" si="5"/>
        <v>8.3406782094429344E-6</v>
      </c>
      <c r="AB88" s="16">
        <f t="shared" si="6"/>
        <v>8.1466223718802214E-6</v>
      </c>
      <c r="AC88" s="16">
        <f t="shared" si="7"/>
        <v>7.9474300668235997E-6</v>
      </c>
    </row>
    <row r="89" spans="3:29" x14ac:dyDescent="0.2">
      <c r="C89" s="2" t="s">
        <v>114</v>
      </c>
      <c r="D89" s="4">
        <v>1.99847</v>
      </c>
      <c r="E89" s="4">
        <v>-1.1538170000000001</v>
      </c>
      <c r="F89" s="4">
        <v>2.496963</v>
      </c>
      <c r="H89" s="19" t="s">
        <v>132</v>
      </c>
      <c r="I89" s="19" t="s">
        <v>142</v>
      </c>
      <c r="J89" s="6">
        <v>0.5</v>
      </c>
      <c r="K89" s="6">
        <v>0</v>
      </c>
      <c r="L89" s="6">
        <v>-0.03</v>
      </c>
      <c r="M89" s="6">
        <v>-3</v>
      </c>
      <c r="N89" s="19"/>
      <c r="O89" s="19" t="s">
        <v>132</v>
      </c>
      <c r="P89" s="19" t="s">
        <v>114</v>
      </c>
      <c r="Q89" s="6">
        <v>6.5915660000000003</v>
      </c>
      <c r="R89" s="6">
        <v>6.522672</v>
      </c>
      <c r="S89" s="6">
        <v>-7.9718289999999996</v>
      </c>
      <c r="T89" s="19"/>
      <c r="U89" s="19" t="s">
        <v>132</v>
      </c>
      <c r="V89" s="19" t="s">
        <v>114</v>
      </c>
      <c r="W89" s="19">
        <v>6.5914190000000001</v>
      </c>
      <c r="X89" s="19">
        <v>6.5225439999999999</v>
      </c>
      <c r="Y89" s="19">
        <v>-7.9717760000000002</v>
      </c>
      <c r="AA89" s="16">
        <f t="shared" si="5"/>
        <v>2.2301225535801242E-5</v>
      </c>
      <c r="AB89" s="16">
        <f t="shared" si="6"/>
        <v>1.9623859669799128E-5</v>
      </c>
      <c r="AC89" s="16">
        <f t="shared" si="7"/>
        <v>6.6484115501492357E-6</v>
      </c>
    </row>
    <row r="90" spans="3:29" x14ac:dyDescent="0.2">
      <c r="C90" s="2" t="s">
        <v>184</v>
      </c>
      <c r="H90" s="19" t="s">
        <v>132</v>
      </c>
      <c r="I90" s="19" t="s">
        <v>133</v>
      </c>
      <c r="J90" s="6">
        <v>0.1</v>
      </c>
      <c r="K90" s="6">
        <v>0.5</v>
      </c>
      <c r="L90" s="6">
        <v>0.32</v>
      </c>
      <c r="M90" s="6">
        <v>1</v>
      </c>
      <c r="N90" s="19"/>
      <c r="O90" s="19" t="s">
        <v>132</v>
      </c>
      <c r="P90" s="19" t="s">
        <v>145</v>
      </c>
      <c r="Q90" s="6">
        <v>25.020788</v>
      </c>
      <c r="R90" s="6">
        <v>-35.793728000000002</v>
      </c>
      <c r="S90" s="6">
        <v>24.359829000000001</v>
      </c>
      <c r="T90" s="19"/>
      <c r="U90" s="19" t="s">
        <v>132</v>
      </c>
      <c r="V90" s="19" t="s">
        <v>145</v>
      </c>
      <c r="W90" s="19">
        <v>25.020938999999998</v>
      </c>
      <c r="X90" s="19">
        <v>-35.793520000000001</v>
      </c>
      <c r="Y90" s="19">
        <v>24.359976</v>
      </c>
      <c r="AA90" s="16">
        <f>(Q90-W90)/Q90</f>
        <v>-6.0349817918964831E-6</v>
      </c>
      <c r="AB90" s="16">
        <f t="shared" si="6"/>
        <v>5.8110739401230324E-6</v>
      </c>
      <c r="AC90" s="16">
        <f t="shared" si="7"/>
        <v>-6.0345251191353971E-6</v>
      </c>
    </row>
    <row r="91" spans="3:29" x14ac:dyDescent="0.2">
      <c r="C91" s="2"/>
      <c r="D91" s="2" t="s">
        <v>112</v>
      </c>
      <c r="E91" s="2" t="s">
        <v>113</v>
      </c>
      <c r="F91" s="2" t="s">
        <v>114</v>
      </c>
      <c r="H91" s="19" t="s">
        <v>132</v>
      </c>
      <c r="I91" s="19" t="s">
        <v>142</v>
      </c>
      <c r="J91" s="6">
        <v>0.1</v>
      </c>
      <c r="K91" s="6">
        <v>0.48</v>
      </c>
      <c r="L91" s="6">
        <v>0.3</v>
      </c>
      <c r="M91" s="6">
        <v>-3</v>
      </c>
      <c r="N91" s="19"/>
      <c r="O91" s="19" t="s">
        <v>132</v>
      </c>
      <c r="P91" s="19" t="s">
        <v>145</v>
      </c>
      <c r="Q91" s="6">
        <v>10.000861</v>
      </c>
      <c r="R91" s="6">
        <v>74.109621000000004</v>
      </c>
      <c r="S91" s="6">
        <v>54.918545000000002</v>
      </c>
      <c r="T91" s="19"/>
      <c r="U91" s="19" t="s">
        <v>132</v>
      </c>
      <c r="V91" s="19" t="s">
        <v>145</v>
      </c>
      <c r="W91" s="19">
        <v>10.000902</v>
      </c>
      <c r="X91" s="19">
        <v>74.109137000000004</v>
      </c>
      <c r="Y91" s="19">
        <v>54.918165000000002</v>
      </c>
      <c r="AA91" s="16">
        <f t="shared" ref="AA91:AA93" si="8">(Q91-W91)/Q91</f>
        <v>-4.0996470203429132E-6</v>
      </c>
      <c r="AB91" s="16">
        <f t="shared" si="6"/>
        <v>6.5308659451942272E-6</v>
      </c>
      <c r="AC91" s="16">
        <f t="shared" si="7"/>
        <v>6.9193384493311848E-6</v>
      </c>
    </row>
    <row r="92" spans="3:29" x14ac:dyDescent="0.2">
      <c r="C92" s="2" t="s">
        <v>36</v>
      </c>
      <c r="D92" s="4">
        <v>4.3</v>
      </c>
      <c r="E92" s="4">
        <v>2.25</v>
      </c>
      <c r="F92" s="4">
        <v>1.99847</v>
      </c>
      <c r="H92" s="19" t="s">
        <v>132</v>
      </c>
      <c r="I92" s="19" t="s">
        <v>133</v>
      </c>
      <c r="J92" s="6">
        <v>0</v>
      </c>
      <c r="K92" s="6">
        <v>0</v>
      </c>
      <c r="L92" s="6">
        <v>0.5</v>
      </c>
      <c r="M92" s="6">
        <v>1</v>
      </c>
      <c r="N92" s="19"/>
      <c r="O92" s="19" t="s">
        <v>132</v>
      </c>
      <c r="P92" s="19" t="s">
        <v>145</v>
      </c>
      <c r="Q92" s="6">
        <v>-236.30677700000001</v>
      </c>
      <c r="R92" s="6">
        <v>-53.197215999999997</v>
      </c>
      <c r="S92" s="6">
        <v>-920.85641599999997</v>
      </c>
      <c r="T92" s="19"/>
      <c r="U92" s="19" t="s">
        <v>132</v>
      </c>
      <c r="V92" s="19" t="s">
        <v>145</v>
      </c>
      <c r="W92" s="19">
        <v>-236.30492899999999</v>
      </c>
      <c r="X92" s="19">
        <v>-53.196855999999997</v>
      </c>
      <c r="Y92" s="19">
        <v>-920.84909600000003</v>
      </c>
      <c r="AA92" s="16">
        <f t="shared" si="8"/>
        <v>7.8203427912007386E-6</v>
      </c>
      <c r="AB92" s="16">
        <f t="shared" si="6"/>
        <v>6.7672714301549557E-6</v>
      </c>
      <c r="AC92" s="16">
        <f t="shared" si="7"/>
        <v>7.9491220050705984E-6</v>
      </c>
    </row>
    <row r="93" spans="3:29" x14ac:dyDescent="0.2">
      <c r="C93" s="2" t="s">
        <v>37</v>
      </c>
      <c r="D93" s="4">
        <v>0</v>
      </c>
      <c r="E93" s="4">
        <v>3.8971140000000002</v>
      </c>
      <c r="F93" s="4">
        <v>-1.1538170000000001</v>
      </c>
      <c r="H93" s="19" t="s">
        <v>132</v>
      </c>
      <c r="I93" s="19" t="s">
        <v>142</v>
      </c>
      <c r="J93" s="6">
        <v>0</v>
      </c>
      <c r="K93" s="6">
        <v>0.08</v>
      </c>
      <c r="L93" s="6">
        <v>0.5</v>
      </c>
      <c r="M93" s="6">
        <v>-3</v>
      </c>
      <c r="N93" s="19"/>
      <c r="O93" s="19" t="s">
        <v>132</v>
      </c>
      <c r="P93" s="19" t="s">
        <v>145</v>
      </c>
      <c r="Q93" s="6">
        <v>4.8199860000000001</v>
      </c>
      <c r="R93" s="6">
        <v>20.013393000000001</v>
      </c>
      <c r="S93" s="6">
        <v>-22.403704000000001</v>
      </c>
      <c r="T93" s="19"/>
      <c r="U93" s="19" t="s">
        <v>132</v>
      </c>
      <c r="V93" s="19" t="s">
        <v>145</v>
      </c>
      <c r="W93" s="19">
        <v>4.8198600000000003</v>
      </c>
      <c r="X93" s="19">
        <v>20.013452999999998</v>
      </c>
      <c r="Y93" s="19">
        <v>-22.403596</v>
      </c>
      <c r="AA93" s="16">
        <f t="shared" si="8"/>
        <v>2.614115476680813E-5</v>
      </c>
      <c r="AB93" s="16">
        <f t="shared" si="6"/>
        <v>-2.9979923942795976E-6</v>
      </c>
      <c r="AC93" s="16">
        <f t="shared" si="7"/>
        <v>4.8206314456254717E-6</v>
      </c>
    </row>
    <row r="94" spans="3:29" x14ac:dyDescent="0.2">
      <c r="C94" s="2" t="s">
        <v>38</v>
      </c>
      <c r="D94" s="4">
        <v>0</v>
      </c>
      <c r="E94" s="4">
        <v>0</v>
      </c>
      <c r="F94" s="4">
        <v>2.496963</v>
      </c>
      <c r="J94" s="6"/>
      <c r="K94" s="6"/>
      <c r="L94" s="6"/>
      <c r="M94" s="6"/>
      <c r="AA94" s="16"/>
      <c r="AB94" s="16"/>
      <c r="AC94" s="16"/>
    </row>
    <row r="95" spans="3:29" x14ac:dyDescent="0.2">
      <c r="D95" s="7"/>
      <c r="E95" s="7"/>
      <c r="J95" s="6"/>
      <c r="K95" s="6"/>
      <c r="L95" s="6"/>
      <c r="M95" s="6"/>
      <c r="AA95" s="16"/>
      <c r="AB95" s="16"/>
      <c r="AC95" s="16"/>
    </row>
    <row r="96" spans="3:29" x14ac:dyDescent="0.2">
      <c r="D96" s="7"/>
      <c r="E96" s="7"/>
      <c r="J96" s="6"/>
      <c r="K96" s="6"/>
      <c r="L96" s="6"/>
      <c r="M96" s="6"/>
      <c r="AA96" s="16"/>
      <c r="AB96" s="16"/>
      <c r="AC96" s="16"/>
    </row>
    <row r="97" spans="3:29" x14ac:dyDescent="0.2">
      <c r="D97" s="7"/>
      <c r="E97" s="7"/>
      <c r="J97" s="6"/>
      <c r="K97" s="6"/>
      <c r="L97" s="6"/>
      <c r="M97" s="6"/>
      <c r="AA97" s="16"/>
      <c r="AB97" s="16"/>
      <c r="AC97" s="16"/>
    </row>
    <row r="98" spans="3:29" x14ac:dyDescent="0.2">
      <c r="D98" s="7"/>
      <c r="E98" s="7"/>
    </row>
    <row r="99" spans="3:29" x14ac:dyDescent="0.2">
      <c r="D99" s="7"/>
      <c r="E99" s="7"/>
    </row>
    <row r="100" spans="3:29" x14ac:dyDescent="0.2">
      <c r="D100" s="7"/>
      <c r="E100" s="7"/>
      <c r="M100" s="19"/>
      <c r="N100" s="19"/>
      <c r="O100" s="6"/>
      <c r="P100" s="6"/>
      <c r="Q100" s="6"/>
    </row>
    <row r="101" spans="3:29" x14ac:dyDescent="0.2">
      <c r="D101" s="7"/>
      <c r="E101" s="7"/>
      <c r="M101" s="19"/>
      <c r="N101" s="19"/>
      <c r="O101" s="6"/>
      <c r="P101" s="6"/>
      <c r="Q101" s="6"/>
    </row>
    <row r="102" spans="3:29" x14ac:dyDescent="0.2">
      <c r="D102" s="7"/>
      <c r="E102" s="7"/>
      <c r="M102" s="19"/>
      <c r="N102" s="19"/>
      <c r="O102" s="6"/>
      <c r="P102" s="6"/>
      <c r="Q102" s="6"/>
    </row>
    <row r="103" spans="3:29" x14ac:dyDescent="0.2">
      <c r="D103" s="7"/>
      <c r="E103" s="7"/>
      <c r="M103" s="19"/>
      <c r="N103" s="19"/>
      <c r="O103" s="6"/>
      <c r="P103" s="6"/>
      <c r="Q103" s="6"/>
    </row>
    <row r="104" spans="3:29" x14ac:dyDescent="0.2">
      <c r="D104" s="7"/>
      <c r="E104" s="7"/>
      <c r="M104" s="19"/>
      <c r="N104" s="19"/>
      <c r="O104" s="6"/>
      <c r="P104" s="6"/>
      <c r="Q104" s="6"/>
    </row>
    <row r="105" spans="3:29" x14ac:dyDescent="0.2">
      <c r="D105" s="7" t="s">
        <v>0</v>
      </c>
      <c r="E105" s="7" t="s">
        <v>147</v>
      </c>
      <c r="H105" t="s">
        <v>165</v>
      </c>
      <c r="M105" s="19"/>
      <c r="N105" s="19"/>
      <c r="O105" s="6"/>
      <c r="P105" s="6"/>
      <c r="Q105" s="6"/>
    </row>
    <row r="106" spans="3:29" x14ac:dyDescent="0.2">
      <c r="C106" t="s">
        <v>27</v>
      </c>
      <c r="D106" s="7">
        <v>61.448279999999997</v>
      </c>
      <c r="E106" s="7">
        <f>H106</f>
        <v>61.447771000000003</v>
      </c>
      <c r="F106" s="36">
        <f>(D106-E106)/D106</f>
        <v>8.2833888921524813E-6</v>
      </c>
      <c r="H106">
        <v>61.447771000000003</v>
      </c>
      <c r="I106">
        <v>-8.5672490000000003</v>
      </c>
      <c r="J106">
        <v>106.76500299999999</v>
      </c>
      <c r="M106" s="19"/>
      <c r="N106" s="19"/>
      <c r="O106" s="6"/>
      <c r="P106" s="6"/>
      <c r="Q106" s="6"/>
    </row>
    <row r="107" spans="3:29" x14ac:dyDescent="0.2">
      <c r="C107" t="s">
        <v>28</v>
      </c>
      <c r="D107" s="7">
        <v>30.156956000000001</v>
      </c>
      <c r="E107" s="7">
        <f>I107</f>
        <v>30.156427000000001</v>
      </c>
      <c r="F107" s="36">
        <f t="shared" ref="F107:F111" si="9">(D107-E107)/D107</f>
        <v>1.7541558239506128E-5</v>
      </c>
      <c r="H107">
        <v>-8.5672490000000003</v>
      </c>
      <c r="I107">
        <v>30.156427000000001</v>
      </c>
      <c r="J107">
        <v>17.932770000000001</v>
      </c>
    </row>
    <row r="108" spans="3:29" x14ac:dyDescent="0.2">
      <c r="C108" t="s">
        <v>29</v>
      </c>
      <c r="D108" s="7">
        <v>163.733867</v>
      </c>
      <c r="E108" s="7">
        <f>J108</f>
        <v>163.73227800000001</v>
      </c>
      <c r="F108" s="36">
        <f t="shared" si="9"/>
        <v>9.7047729288383668E-6</v>
      </c>
      <c r="H108">
        <v>106.76500299999999</v>
      </c>
      <c r="I108">
        <v>17.932770000000001</v>
      </c>
      <c r="J108">
        <v>163.73227800000001</v>
      </c>
    </row>
    <row r="109" spans="3:29" x14ac:dyDescent="0.2">
      <c r="C109" t="s">
        <v>30</v>
      </c>
      <c r="D109" s="7">
        <v>17.933094000000001</v>
      </c>
      <c r="E109" s="7">
        <f>J107</f>
        <v>17.932770000000001</v>
      </c>
      <c r="F109" s="36">
        <f t="shared" si="9"/>
        <v>1.8067155617379956E-5</v>
      </c>
    </row>
    <row r="110" spans="3:29" x14ac:dyDescent="0.2">
      <c r="C110" t="s">
        <v>31</v>
      </c>
      <c r="D110" s="7">
        <v>106.76591999999999</v>
      </c>
      <c r="E110" s="7">
        <f>J106</f>
        <v>106.76500299999999</v>
      </c>
      <c r="F110" s="36">
        <f t="shared" si="9"/>
        <v>8.5888830443381838E-6</v>
      </c>
    </row>
    <row r="111" spans="3:29" x14ac:dyDescent="0.2">
      <c r="C111" t="s">
        <v>32</v>
      </c>
      <c r="D111" s="7">
        <v>-8.5675360000000005</v>
      </c>
      <c r="E111" s="7">
        <f>I106</f>
        <v>-8.5672490000000003</v>
      </c>
      <c r="F111" s="36">
        <f t="shared" si="9"/>
        <v>3.3498546139770903E-5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9C5E-A281-D444-8493-DBA762B9F573}">
  <dimension ref="B1:AC70"/>
  <sheetViews>
    <sheetView tabSelected="1" zoomScale="143" zoomScaleNormal="140" workbookViewId="0">
      <selection activeCell="E17" sqref="E17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35" t="s">
        <v>186</v>
      </c>
      <c r="I3" s="35"/>
      <c r="J3" s="35"/>
      <c r="K3" s="35"/>
      <c r="L3" s="35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-17.558544960008923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35"/>
      <c r="J8" s="35"/>
      <c r="L8" s="35"/>
      <c r="M8" s="35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-247.27864914395201</v>
      </c>
      <c r="I9" s="19"/>
      <c r="J9" s="19"/>
      <c r="K9" s="19"/>
      <c r="L9" s="19">
        <v>-247.27689328945601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42" t="s">
        <v>188</v>
      </c>
      <c r="I10" s="42"/>
      <c r="J10" s="42"/>
      <c r="K10" s="42"/>
      <c r="L10" s="42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35">
        <v>-17.558577</v>
      </c>
      <c r="D11" s="42">
        <v>7.6568100000000001</v>
      </c>
      <c r="E11" s="50">
        <v>64.449516000000003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-10.907484</v>
      </c>
      <c r="D12" s="42">
        <v>3.1565479999999999</v>
      </c>
      <c r="E12" s="50">
        <v>1.8243929999999999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7.6568096199204048</v>
      </c>
      <c r="Q12" s="19"/>
      <c r="AB12" s="16"/>
      <c r="AC12" s="16"/>
    </row>
    <row r="13" spans="2:29" x14ac:dyDescent="0.2">
      <c r="B13" t="s">
        <v>38</v>
      </c>
      <c r="C13" s="19">
        <v>-7.8527579999999997</v>
      </c>
      <c r="D13" s="19">
        <v>14.12079</v>
      </c>
      <c r="E13" s="50">
        <v>66.296696999999995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35"/>
      <c r="J15" s="35"/>
      <c r="L15" s="35"/>
      <c r="M15" s="35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-247.277388372735</v>
      </c>
      <c r="I16" s="19"/>
      <c r="J16" s="19"/>
      <c r="K16" s="19"/>
      <c r="L16" s="19">
        <v>-247.27815405369699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46">
        <f>P5</f>
        <v>-17.558544960008923</v>
      </c>
      <c r="D17" s="44">
        <f>P12</f>
        <v>7.6568096199204048</v>
      </c>
      <c r="E17" s="45">
        <f>P26</f>
        <v>64.449516119828289</v>
      </c>
      <c r="G17" s="5"/>
      <c r="H17" s="42" t="s">
        <v>190</v>
      </c>
      <c r="I17" s="42"/>
      <c r="J17" s="42"/>
      <c r="K17" s="42"/>
      <c r="L17" s="42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44">
        <f>P19</f>
        <v>3.1565721400357587</v>
      </c>
      <c r="E18" s="45">
        <f>P33</f>
        <v>1.8243929199004205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45">
        <f>P40</f>
        <v>66.296757969868096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3.1565721400357587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1">
        <f>(C17-C11)/C17</f>
        <v>-1.8247520594237233E-6</v>
      </c>
      <c r="D21" s="52">
        <f t="shared" ref="D21:E23" si="0">(D17-D11)/D17</f>
        <v>-4.9639420884061006E-8</v>
      </c>
      <c r="E21" s="53">
        <f t="shared" si="0"/>
        <v>1.8592581166579171E-9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54"/>
      <c r="D22" s="52">
        <f t="shared" si="0"/>
        <v>7.6475476206025119E-6</v>
      </c>
      <c r="E22" s="53">
        <f t="shared" si="0"/>
        <v>-4.3904785279508679E-8</v>
      </c>
      <c r="H22" s="19"/>
      <c r="I22" s="35"/>
      <c r="J22" s="35"/>
      <c r="L22" s="35"/>
      <c r="M22" s="35"/>
      <c r="N22" s="19"/>
      <c r="O22" s="19"/>
      <c r="P22" s="19"/>
      <c r="Q22" s="19"/>
    </row>
    <row r="23" spans="2:29" x14ac:dyDescent="0.2">
      <c r="C23" s="22"/>
      <c r="D23" s="22"/>
      <c r="E23" s="53">
        <f t="shared" si="0"/>
        <v>9.1965082409444193E-7</v>
      </c>
      <c r="G23" s="19"/>
      <c r="H23" s="19">
        <v>-247.27761338327599</v>
      </c>
      <c r="I23" s="19"/>
      <c r="J23" s="19"/>
      <c r="K23" s="19"/>
      <c r="L23" s="19">
        <v>-247.27792904048999</v>
      </c>
      <c r="M23" s="19"/>
      <c r="N23" s="19"/>
      <c r="O23" s="19"/>
      <c r="P23" s="19"/>
      <c r="Q23" s="19"/>
    </row>
    <row r="24" spans="2:29" x14ac:dyDescent="0.2">
      <c r="G24" s="19"/>
      <c r="H24" s="43" t="s">
        <v>192</v>
      </c>
      <c r="I24" s="43"/>
      <c r="J24" s="43"/>
      <c r="K24" s="43"/>
      <c r="L24" s="43" t="s">
        <v>193</v>
      </c>
      <c r="M24" s="43"/>
      <c r="N24" s="43"/>
      <c r="O24" s="43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64.449516119828289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35"/>
      <c r="J29" s="35"/>
      <c r="L29" s="35"/>
      <c r="M29" s="35"/>
      <c r="N29" s="19"/>
      <c r="O29" s="19"/>
      <c r="P29" s="19"/>
      <c r="Q29" s="19"/>
    </row>
    <row r="30" spans="2:29" x14ac:dyDescent="0.2">
      <c r="G30" s="19"/>
      <c r="H30" s="19">
        <v>-247.27454869732099</v>
      </c>
      <c r="I30" s="19"/>
      <c r="J30" s="19"/>
      <c r="K30" s="19"/>
      <c r="L30" s="19">
        <v>-247.28099364893299</v>
      </c>
      <c r="M30" s="19"/>
      <c r="N30" s="19"/>
      <c r="O30" s="19"/>
      <c r="P30" s="19"/>
    </row>
    <row r="31" spans="2:29" x14ac:dyDescent="0.2">
      <c r="G31" s="19"/>
      <c r="H31" s="43" t="s">
        <v>194</v>
      </c>
      <c r="I31" s="43"/>
      <c r="J31" s="43"/>
      <c r="K31" s="43"/>
      <c r="L31" s="43" t="s">
        <v>195</v>
      </c>
      <c r="M31" s="43"/>
      <c r="N31" s="43"/>
      <c r="O31" s="43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1.8243929199004205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35"/>
      <c r="J36" s="35"/>
      <c r="L36" s="35"/>
      <c r="M36" s="35"/>
      <c r="N36" s="19"/>
      <c r="O36" s="19"/>
      <c r="P36" s="19"/>
    </row>
    <row r="37" spans="3:29" x14ac:dyDescent="0.2">
      <c r="G37" s="5"/>
      <c r="H37" s="19">
        <v>-247.27767997305401</v>
      </c>
      <c r="I37" s="19"/>
      <c r="J37" s="19"/>
      <c r="K37" s="19"/>
      <c r="L37" s="19">
        <v>-247.277862412346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43" t="s">
        <v>196</v>
      </c>
      <c r="I38" s="43"/>
      <c r="J38" s="43"/>
      <c r="K38" s="43"/>
      <c r="L38" s="43" t="s">
        <v>197</v>
      </c>
      <c r="M38" s="43"/>
      <c r="N38" s="43"/>
      <c r="O38" s="43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66.296757969868096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36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36"/>
      <c r="H43" s="19"/>
      <c r="I43" s="35"/>
      <c r="J43" s="35"/>
      <c r="L43" s="35"/>
      <c r="M43" s="35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-247.27445644074601</v>
      </c>
      <c r="I44" s="19"/>
      <c r="J44" s="19"/>
      <c r="K44" s="19"/>
      <c r="L44" s="19">
        <v>-247.28108611654301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36"/>
    </row>
    <row r="66" spans="4:6" x14ac:dyDescent="0.2">
      <c r="D66" s="7"/>
      <c r="E66" s="7"/>
      <c r="F66" s="36"/>
    </row>
    <row r="67" spans="4:6" x14ac:dyDescent="0.2">
      <c r="D67" s="7"/>
      <c r="E67" s="7"/>
      <c r="F67" s="36"/>
    </row>
    <row r="68" spans="4:6" x14ac:dyDescent="0.2">
      <c r="D68" s="7"/>
      <c r="E68" s="7"/>
      <c r="F68" s="36"/>
    </row>
    <row r="69" spans="4:6" x14ac:dyDescent="0.2">
      <c r="D69" s="7"/>
      <c r="E69" s="7"/>
      <c r="F69" s="36"/>
    </row>
    <row r="70" spans="4:6" x14ac:dyDescent="0.2">
      <c r="D70" s="7"/>
      <c r="E70" s="7"/>
      <c r="F70" s="3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B3:U69"/>
  <sheetViews>
    <sheetView zoomScale="94" zoomScaleNormal="110" workbookViewId="0">
      <selection activeCell="K46" sqref="K46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2:21" x14ac:dyDescent="0.2">
      <c r="H17" s="19"/>
      <c r="I17" t="s">
        <v>56</v>
      </c>
      <c r="L17" s="19"/>
      <c r="M17" s="19"/>
      <c r="N17" s="19"/>
    </row>
    <row r="18" spans="2:21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2:21" x14ac:dyDescent="0.2">
      <c r="H19">
        <f>D18/H18</f>
        <v>1.0000079511041267</v>
      </c>
      <c r="I19" s="22"/>
    </row>
    <row r="20" spans="2:21" x14ac:dyDescent="0.2">
      <c r="H20">
        <f>D18/H19</f>
        <v>-192.51866868401899</v>
      </c>
      <c r="I20" s="22">
        <f>(D18-H20)/D18</f>
        <v>7.9510409070447098E-6</v>
      </c>
    </row>
    <row r="22" spans="2:21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2:21" x14ac:dyDescent="0.2">
      <c r="C23" t="s">
        <v>48</v>
      </c>
      <c r="D23" t="s">
        <v>49</v>
      </c>
      <c r="E23" t="s">
        <v>50</v>
      </c>
    </row>
    <row r="24" spans="2:21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2:21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2:21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2:21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2:21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2:21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2:21" x14ac:dyDescent="0.2"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</row>
    <row r="31" spans="2:21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2:21" x14ac:dyDescent="0.2"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</row>
    <row r="33" spans="3:21" x14ac:dyDescent="0.2">
      <c r="K33" s="6"/>
      <c r="L33" s="6"/>
      <c r="M33" s="6"/>
    </row>
    <row r="38" spans="3:21" x14ac:dyDescent="0.2">
      <c r="S38" s="19"/>
      <c r="T38" s="19"/>
      <c r="U38" s="19"/>
    </row>
    <row r="41" spans="3:21" x14ac:dyDescent="0.2">
      <c r="L41" s="26" t="s">
        <v>91</v>
      </c>
      <c r="M41" s="26" t="s">
        <v>103</v>
      </c>
    </row>
    <row r="42" spans="3:21" x14ac:dyDescent="0.2">
      <c r="L42" s="26" t="s">
        <v>95</v>
      </c>
      <c r="M42" s="26" t="s">
        <v>102</v>
      </c>
    </row>
    <row r="43" spans="3:21" x14ac:dyDescent="0.2">
      <c r="G43" s="25" t="s">
        <v>85</v>
      </c>
    </row>
    <row r="44" spans="3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3:21" x14ac:dyDescent="0.2">
      <c r="C45" s="28" t="s">
        <v>0</v>
      </c>
      <c r="E45" s="28" t="s">
        <v>93</v>
      </c>
      <c r="G45" t="s">
        <v>89</v>
      </c>
      <c r="I45" s="25" t="s">
        <v>104</v>
      </c>
      <c r="K45" t="s">
        <v>91</v>
      </c>
      <c r="M45" s="25" t="s">
        <v>104</v>
      </c>
      <c r="O45" t="s">
        <v>95</v>
      </c>
      <c r="Q45" s="25" t="s">
        <v>104</v>
      </c>
      <c r="S45" t="s">
        <v>92</v>
      </c>
      <c r="U45" s="25" t="s">
        <v>104</v>
      </c>
    </row>
    <row r="46" spans="3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0">
        <f t="shared" ref="T46:T51" si="19">(E46-S46)/E46</f>
        <v>-4.6450693404289721E-9</v>
      </c>
      <c r="U46" s="31">
        <f t="shared" ref="U46:U51" si="20">E46-S46</f>
        <v>-3.6881584719594684E-7</v>
      </c>
    </row>
    <row r="47" spans="3:21" x14ac:dyDescent="0.2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0">
        <f t="shared" si="19"/>
        <v>5.9936919622078169E-10</v>
      </c>
      <c r="U47" s="31">
        <f t="shared" si="20"/>
        <v>3.7094167737450334E-8</v>
      </c>
    </row>
    <row r="48" spans="3:21" x14ac:dyDescent="0.2"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0">
        <f t="shared" si="19"/>
        <v>-1.7231652730990652E-9</v>
      </c>
      <c r="U48" s="31">
        <f t="shared" si="20"/>
        <v>-8.8278724774681905E-8</v>
      </c>
    </row>
    <row r="49" spans="2:21" x14ac:dyDescent="0.2"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27">
        <v>0.28902692925990597</v>
      </c>
      <c r="T49" s="16">
        <f t="shared" si="19"/>
        <v>-7.865754507286602E-7</v>
      </c>
      <c r="U49" s="29">
        <f t="shared" si="20"/>
        <v>-2.2734130833423905E-7</v>
      </c>
    </row>
    <row r="50" spans="2:21" x14ac:dyDescent="0.2"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27">
        <v>1.0367436885713699</v>
      </c>
      <c r="T50" s="16">
        <f t="shared" si="19"/>
        <v>6.5754982380518801E-8</v>
      </c>
      <c r="U50" s="29">
        <f t="shared" si="20"/>
        <v>6.8171067457711843E-8</v>
      </c>
    </row>
    <row r="51" spans="2:21" x14ac:dyDescent="0.2"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27">
        <v>0.18585897745624899</v>
      </c>
      <c r="T51" s="16">
        <f t="shared" si="19"/>
        <v>-2.4493722782102419E-6</v>
      </c>
      <c r="U51" s="29">
        <f t="shared" si="20"/>
        <v>-4.5523671199365623E-7</v>
      </c>
    </row>
    <row r="52" spans="2:21" x14ac:dyDescent="0.2">
      <c r="E52" t="s">
        <v>88</v>
      </c>
      <c r="S52" s="19"/>
    </row>
    <row r="53" spans="2:21" x14ac:dyDescent="0.2"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2:21" x14ac:dyDescent="0.2"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2:21" x14ac:dyDescent="0.2">
      <c r="F55" t="s">
        <v>94</v>
      </c>
      <c r="S55" s="19"/>
    </row>
    <row r="56" spans="2:21" x14ac:dyDescent="0.2">
      <c r="D56" t="s">
        <v>61</v>
      </c>
      <c r="E56" s="7">
        <f>SUM(E46:E48)</f>
        <v>192.51866826402232</v>
      </c>
      <c r="F56" s="16">
        <f>(-H18-E56)/-H18</f>
        <v>2.1815892954658288E-9</v>
      </c>
      <c r="K56" t="s">
        <v>97</v>
      </c>
      <c r="O56" t="s">
        <v>98</v>
      </c>
      <c r="S56" s="19" t="s">
        <v>99</v>
      </c>
    </row>
    <row r="57" spans="2:21" x14ac:dyDescent="0.2">
      <c r="K57" s="19">
        <f>K46-G46</f>
        <v>4.4801332741300826E-2</v>
      </c>
      <c r="O57" s="19">
        <f>O46-G46</f>
        <v>0.6191965982287968</v>
      </c>
      <c r="P57" s="19"/>
      <c r="S57" s="19">
        <f>S46-G46</f>
        <v>0.53181445464790045</v>
      </c>
    </row>
    <row r="58" spans="2:21" x14ac:dyDescent="0.2">
      <c r="K58" t="s">
        <v>96</v>
      </c>
      <c r="O58" t="s">
        <v>96</v>
      </c>
      <c r="S58" s="19" t="s">
        <v>96</v>
      </c>
      <c r="T58" s="19"/>
    </row>
    <row r="59" spans="2:21" x14ac:dyDescent="0.2">
      <c r="C59" s="7"/>
      <c r="D59" s="7"/>
      <c r="E59" s="7"/>
      <c r="F59" s="7"/>
      <c r="G59" s="7"/>
      <c r="H59" s="7"/>
      <c r="I59" s="7"/>
      <c r="K59" s="7">
        <f>E46-K46</f>
        <v>0.48701275309075243</v>
      </c>
      <c r="L59" s="7"/>
      <c r="M59" s="7"/>
      <c r="O59" s="19">
        <f>E46-O46</f>
        <v>-8.738251239674355E-2</v>
      </c>
      <c r="P59" s="7"/>
      <c r="Q59" s="7"/>
      <c r="S59" s="19">
        <f>E46-G46</f>
        <v>0.53181408583205325</v>
      </c>
    </row>
    <row r="61" spans="2:21" x14ac:dyDescent="0.2">
      <c r="B61" s="7"/>
      <c r="C61" s="7"/>
      <c r="D61" s="7"/>
      <c r="E61" s="7"/>
      <c r="F61" s="19"/>
      <c r="G61" s="19"/>
      <c r="H61" s="19"/>
      <c r="O61" t="s">
        <v>100</v>
      </c>
    </row>
    <row r="62" spans="2:21" x14ac:dyDescent="0.2">
      <c r="B62" s="7"/>
      <c r="C62" s="7"/>
      <c r="D62" s="7"/>
      <c r="E62" s="7"/>
      <c r="F62" s="19"/>
      <c r="G62" s="19"/>
      <c r="H62" s="19"/>
      <c r="O62" s="7">
        <f>O57-2*K57</f>
        <v>0.52959393274619515</v>
      </c>
    </row>
    <row r="63" spans="2:21" x14ac:dyDescent="0.2">
      <c r="B63" s="7"/>
      <c r="C63" s="7"/>
      <c r="D63" s="7"/>
      <c r="E63" s="7"/>
      <c r="F63" s="19"/>
      <c r="G63" s="19"/>
      <c r="H63" s="19"/>
      <c r="O63" s="19">
        <f>G46+O62</f>
        <v>79.397207533797001</v>
      </c>
      <c r="P63" t="s">
        <v>101</v>
      </c>
    </row>
    <row r="64" spans="2:21" x14ac:dyDescent="0.2">
      <c r="B64" s="7"/>
      <c r="C64" s="7"/>
      <c r="D64" s="7"/>
      <c r="E64" s="7"/>
      <c r="F64" s="7"/>
      <c r="G64" s="19"/>
      <c r="H64" s="19"/>
    </row>
    <row r="65" spans="2:8" x14ac:dyDescent="0.2">
      <c r="B65" s="7"/>
      <c r="C65" s="7"/>
      <c r="D65" s="7"/>
      <c r="E65" s="7"/>
      <c r="F65" s="19"/>
      <c r="G65" s="19"/>
      <c r="H65" s="19"/>
    </row>
    <row r="66" spans="2:8" x14ac:dyDescent="0.2">
      <c r="B66" s="7"/>
      <c r="C66" s="7"/>
      <c r="D66" s="7"/>
      <c r="E66" s="7"/>
      <c r="F66" s="19"/>
      <c r="G66" s="19"/>
      <c r="H66" s="19"/>
    </row>
    <row r="67" spans="2:8" x14ac:dyDescent="0.2">
      <c r="B67" s="7"/>
      <c r="C67" s="7"/>
      <c r="D67" s="7"/>
      <c r="E67" s="7"/>
      <c r="F67" s="19"/>
      <c r="G67" s="19"/>
      <c r="H67" s="19"/>
    </row>
    <row r="68" spans="2:8" x14ac:dyDescent="0.2">
      <c r="B68" s="7"/>
      <c r="C68" s="7"/>
      <c r="D68" s="7"/>
      <c r="E68" s="7"/>
      <c r="F68" s="19"/>
      <c r="G68" s="19"/>
      <c r="H68" s="19"/>
    </row>
    <row r="69" spans="2:8" x14ac:dyDescent="0.2">
      <c r="C69" s="7"/>
      <c r="D69" s="7"/>
      <c r="E69" s="7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B3:U69"/>
  <sheetViews>
    <sheetView zoomScale="94" zoomScaleNormal="110" workbookViewId="0">
      <selection activeCell="Q41" sqref="Q41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2:21" x14ac:dyDescent="0.2">
      <c r="H17" s="19"/>
      <c r="I17" t="s">
        <v>56</v>
      </c>
      <c r="L17" s="19"/>
      <c r="M17" s="19"/>
      <c r="N17" s="19"/>
    </row>
    <row r="18" spans="2:21" x14ac:dyDescent="0.2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2:21" x14ac:dyDescent="0.2">
      <c r="H19">
        <f>D18/H18</f>
        <v>1.0000079511000737</v>
      </c>
    </row>
    <row r="22" spans="2:21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2:21" x14ac:dyDescent="0.2">
      <c r="C23" t="s">
        <v>48</v>
      </c>
      <c r="D23" t="s">
        <v>49</v>
      </c>
      <c r="E23" t="s">
        <v>50</v>
      </c>
    </row>
    <row r="24" spans="2:21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2:21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2:21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2:21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2:21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2:21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2:21" x14ac:dyDescent="0.2"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</row>
    <row r="31" spans="2:21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2:21" x14ac:dyDescent="0.2"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</row>
    <row r="33" spans="3:21" x14ac:dyDescent="0.2">
      <c r="K33" s="6"/>
      <c r="L33" s="6"/>
      <c r="M33" s="6"/>
    </row>
    <row r="38" spans="3:21" x14ac:dyDescent="0.2">
      <c r="S38" s="19"/>
      <c r="T38" s="19"/>
      <c r="U38" s="19"/>
    </row>
    <row r="43" spans="3:21" x14ac:dyDescent="0.2">
      <c r="G43" s="25"/>
    </row>
    <row r="44" spans="3:21" x14ac:dyDescent="0.2">
      <c r="C44" t="s">
        <v>87</v>
      </c>
      <c r="I44" t="s">
        <v>105</v>
      </c>
    </row>
    <row r="45" spans="3:21" x14ac:dyDescent="0.2">
      <c r="C45" s="28" t="s">
        <v>0</v>
      </c>
      <c r="E45" s="28" t="s">
        <v>93</v>
      </c>
      <c r="G45" s="33" t="s">
        <v>106</v>
      </c>
      <c r="I45" s="25" t="s">
        <v>104</v>
      </c>
      <c r="M45" s="25"/>
      <c r="Q45" s="25"/>
    </row>
    <row r="46" spans="3:21" x14ac:dyDescent="0.2">
      <c r="C46" s="19" t="s">
        <v>27</v>
      </c>
      <c r="D46" s="19">
        <v>72.146089000000003</v>
      </c>
      <c r="E46" s="19">
        <f>D46/H$19</f>
        <v>72.145515363787482</v>
      </c>
      <c r="F46" s="19"/>
      <c r="G46" s="19">
        <v>72.145514957948507</v>
      </c>
      <c r="H46" s="16">
        <f t="shared" ref="H46:H51" si="9">(D46-G46)/D46</f>
        <v>7.9566620928932637E-6</v>
      </c>
      <c r="I46" s="32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3:21" x14ac:dyDescent="0.2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19">
        <v>21.916666661610201</v>
      </c>
      <c r="H47" s="16">
        <f t="shared" si="9"/>
        <v>7.9545400635504621E-6</v>
      </c>
      <c r="I47" s="32">
        <f t="shared" si="10"/>
        <v>7.6779283375572049E-8</v>
      </c>
      <c r="K47" s="19"/>
      <c r="L47" s="21"/>
      <c r="M47" s="19"/>
      <c r="O47" s="19"/>
      <c r="P47" s="21"/>
      <c r="Q47" s="19"/>
    </row>
    <row r="48" spans="3:21" x14ac:dyDescent="0.2">
      <c r="C48" s="19" t="s">
        <v>29</v>
      </c>
      <c r="D48" s="19">
        <v>127.715462</v>
      </c>
      <c r="E48" s="19">
        <f t="shared" si="11"/>
        <v>127.71444652965479</v>
      </c>
      <c r="F48" s="19"/>
      <c r="G48" s="19">
        <v>127.71444610227999</v>
      </c>
      <c r="H48" s="16">
        <f t="shared" si="9"/>
        <v>7.9543831584714989E-6</v>
      </c>
      <c r="I48" s="32">
        <f t="shared" si="10"/>
        <v>4.2737480043797405E-7</v>
      </c>
      <c r="K48" s="19"/>
      <c r="L48" s="21"/>
      <c r="M48" s="19"/>
      <c r="O48" s="19"/>
      <c r="P48" s="21"/>
      <c r="Q48" s="19"/>
    </row>
    <row r="49" spans="2:20" x14ac:dyDescent="0.2">
      <c r="C49" s="19" t="s">
        <v>30</v>
      </c>
      <c r="D49" s="19">
        <v>2.118703</v>
      </c>
      <c r="E49" s="19">
        <f t="shared" si="11"/>
        <v>2.1186861541143638</v>
      </c>
      <c r="F49" s="19"/>
      <c r="G49" s="19">
        <v>2.1186857751501398</v>
      </c>
      <c r="H49" s="16">
        <f t="shared" si="9"/>
        <v>8.1299029926422463E-6</v>
      </c>
      <c r="I49" s="32">
        <f t="shared" si="10"/>
        <v>3.7896422400152119E-7</v>
      </c>
      <c r="K49" s="19"/>
      <c r="L49" s="21"/>
      <c r="M49" s="19"/>
      <c r="O49" s="19"/>
      <c r="P49" s="21"/>
      <c r="Q49" s="19"/>
    </row>
    <row r="50" spans="2:20" x14ac:dyDescent="0.2"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19">
        <v>42.672785391197898</v>
      </c>
      <c r="H50" s="16">
        <f t="shared" si="9"/>
        <v>7.9583766621403857E-6</v>
      </c>
      <c r="I50" s="32">
        <f t="shared" si="10"/>
        <v>3.1321254567728829E-7</v>
      </c>
      <c r="K50" s="19"/>
      <c r="L50" s="21"/>
      <c r="M50" s="19"/>
      <c r="O50" s="19"/>
      <c r="P50" s="21"/>
      <c r="Q50" s="19"/>
    </row>
    <row r="51" spans="2:20" x14ac:dyDescent="0.2"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19">
        <v>2.7942547393436201</v>
      </c>
      <c r="H51" s="16">
        <f t="shared" si="9"/>
        <v>7.9665174139865421E-6</v>
      </c>
      <c r="I51" s="32">
        <f t="shared" si="10"/>
        <v>4.3256972226402013E-8</v>
      </c>
      <c r="K51" s="19"/>
      <c r="L51" s="21"/>
      <c r="M51" s="19"/>
      <c r="O51" s="19"/>
      <c r="P51" s="21"/>
      <c r="Q51" s="19"/>
    </row>
    <row r="52" spans="2:20" x14ac:dyDescent="0.2">
      <c r="E52" t="s">
        <v>88</v>
      </c>
      <c r="G52" s="19"/>
    </row>
    <row r="53" spans="2:20" x14ac:dyDescent="0.2"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2:20" x14ac:dyDescent="0.2">
      <c r="D54" s="19"/>
      <c r="K54" s="19"/>
      <c r="S54" s="19"/>
    </row>
    <row r="55" spans="2:20" x14ac:dyDescent="0.2">
      <c r="S55" s="19"/>
    </row>
    <row r="56" spans="2:20" x14ac:dyDescent="0.2">
      <c r="E56" s="7"/>
      <c r="F56" s="16"/>
      <c r="S56" s="19"/>
    </row>
    <row r="57" spans="2:20" x14ac:dyDescent="0.2">
      <c r="K57" s="19"/>
      <c r="O57" s="19"/>
      <c r="P57" s="19"/>
      <c r="S57" s="19"/>
    </row>
    <row r="58" spans="2:20" x14ac:dyDescent="0.2">
      <c r="S58" s="19"/>
      <c r="T58" s="19"/>
    </row>
    <row r="59" spans="2:20" x14ac:dyDescent="0.2">
      <c r="C59" s="7"/>
      <c r="D59" s="7"/>
      <c r="E59" s="7"/>
      <c r="F59" s="7"/>
      <c r="G59" s="7"/>
      <c r="H59" s="7"/>
      <c r="I59" s="7"/>
      <c r="K59" s="7"/>
      <c r="L59" s="7"/>
      <c r="M59" s="7"/>
      <c r="O59" s="19"/>
      <c r="P59" s="7"/>
      <c r="Q59" s="7"/>
      <c r="S59" s="19"/>
    </row>
    <row r="61" spans="2:20" x14ac:dyDescent="0.2">
      <c r="B61" s="7"/>
      <c r="C61" s="7"/>
      <c r="D61" s="7"/>
      <c r="E61" s="7"/>
      <c r="F61" s="19"/>
      <c r="G61" s="19"/>
      <c r="H61" s="19"/>
    </row>
    <row r="62" spans="2:20" x14ac:dyDescent="0.2">
      <c r="B62" s="7"/>
      <c r="C62" s="7"/>
      <c r="D62" s="7"/>
      <c r="E62" s="7"/>
      <c r="F62" s="19"/>
      <c r="G62" s="19"/>
      <c r="H62" s="19"/>
      <c r="O62" s="7"/>
    </row>
    <row r="63" spans="2:20" x14ac:dyDescent="0.2">
      <c r="B63" s="7"/>
      <c r="C63" s="7"/>
      <c r="D63" s="7"/>
      <c r="E63" s="7"/>
      <c r="F63" s="19"/>
      <c r="G63" s="19"/>
      <c r="H63" s="19"/>
      <c r="O63" s="19"/>
    </row>
    <row r="64" spans="2:20" x14ac:dyDescent="0.2">
      <c r="B64" s="7"/>
      <c r="C64" s="7"/>
      <c r="D64" s="7"/>
      <c r="E64" s="7"/>
      <c r="F64" s="7"/>
      <c r="G64" s="19"/>
      <c r="H64" s="19"/>
    </row>
    <row r="65" spans="2:8" x14ac:dyDescent="0.2">
      <c r="B65" s="7"/>
      <c r="C65" s="7"/>
      <c r="D65" s="7"/>
      <c r="E65" s="7"/>
      <c r="F65" s="19"/>
      <c r="G65" s="19"/>
      <c r="H65" s="19"/>
    </row>
    <row r="66" spans="2:8" x14ac:dyDescent="0.2">
      <c r="B66" s="7"/>
      <c r="C66" s="7"/>
      <c r="D66" s="7"/>
      <c r="E66" s="7"/>
      <c r="F66" s="19"/>
      <c r="G66" s="19"/>
      <c r="H66" s="19"/>
    </row>
    <row r="67" spans="2:8" x14ac:dyDescent="0.2">
      <c r="B67" s="7"/>
      <c r="C67" s="7"/>
      <c r="D67" s="7"/>
      <c r="E67" s="7"/>
      <c r="F67" s="19"/>
      <c r="G67" s="19"/>
      <c r="H67" s="19"/>
    </row>
    <row r="68" spans="2:8" x14ac:dyDescent="0.2">
      <c r="B68" s="7"/>
      <c r="C68" s="7"/>
      <c r="D68" s="7"/>
      <c r="E68" s="7"/>
      <c r="F68" s="19"/>
      <c r="G68" s="19"/>
      <c r="H68" s="19"/>
    </row>
    <row r="69" spans="2:8" x14ac:dyDescent="0.2">
      <c r="C69" s="7"/>
      <c r="D69" s="7"/>
      <c r="E69" s="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3:15" x14ac:dyDescent="0.2">
      <c r="C2" t="s">
        <v>118</v>
      </c>
      <c r="I2" t="s">
        <v>119</v>
      </c>
    </row>
    <row r="4" spans="3:15" x14ac:dyDescent="0.2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 x14ac:dyDescent="0.2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 x14ac:dyDescent="0.2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 x14ac:dyDescent="0.2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 x14ac:dyDescent="0.2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 x14ac:dyDescent="0.2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 x14ac:dyDescent="0.2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 x14ac:dyDescent="0.2">
      <c r="C15" t="s">
        <v>110</v>
      </c>
      <c r="I15" t="s">
        <v>110</v>
      </c>
    </row>
    <row r="17" spans="2:24" x14ac:dyDescent="0.2">
      <c r="C17" t="s">
        <v>0</v>
      </c>
      <c r="I17" t="s">
        <v>0</v>
      </c>
    </row>
    <row r="18" spans="2:24" x14ac:dyDescent="0.2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 x14ac:dyDescent="0.2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 x14ac:dyDescent="0.2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 x14ac:dyDescent="0.2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 x14ac:dyDescent="0.2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 x14ac:dyDescent="0.2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 x14ac:dyDescent="0.2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 x14ac:dyDescent="0.2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 x14ac:dyDescent="0.2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 x14ac:dyDescent="0.2">
      <c r="N28" t="s">
        <v>124</v>
      </c>
      <c r="R28" s="25" t="s">
        <v>126</v>
      </c>
    </row>
    <row r="29" spans="2:24" x14ac:dyDescent="0.2">
      <c r="C29" s="25"/>
      <c r="I29" s="23" t="s">
        <v>47</v>
      </c>
      <c r="N29" t="s">
        <v>122</v>
      </c>
      <c r="R29" s="23" t="s">
        <v>127</v>
      </c>
    </row>
    <row r="30" spans="2:24" x14ac:dyDescent="0.2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 x14ac:dyDescent="0.2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 x14ac:dyDescent="0.2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 x14ac:dyDescent="0.2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 x14ac:dyDescent="0.2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 x14ac:dyDescent="0.2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 x14ac:dyDescent="0.2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 x14ac:dyDescent="0.2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 x14ac:dyDescent="0.2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 x14ac:dyDescent="0.2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 x14ac:dyDescent="0.2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 x14ac:dyDescent="0.2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2:23" x14ac:dyDescent="0.2">
      <c r="B2" t="s">
        <v>128</v>
      </c>
    </row>
    <row r="4" spans="2:23" x14ac:dyDescent="0.2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 x14ac:dyDescent="0.2">
      <c r="B5" t="s">
        <v>113</v>
      </c>
      <c r="C5">
        <v>4.3</v>
      </c>
      <c r="D5" t="s">
        <v>116</v>
      </c>
      <c r="E5">
        <v>54</v>
      </c>
    </row>
    <row r="6" spans="2:23" x14ac:dyDescent="0.2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 x14ac:dyDescent="0.2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 x14ac:dyDescent="0.2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 x14ac:dyDescent="0.2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 x14ac:dyDescent="0.2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 x14ac:dyDescent="0.2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 x14ac:dyDescent="0.2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 x14ac:dyDescent="0.2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 x14ac:dyDescent="0.2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 x14ac:dyDescent="0.2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 x14ac:dyDescent="0.2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 x14ac:dyDescent="0.2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 x14ac:dyDescent="0.2">
      <c r="B18" s="19">
        <v>5.89</v>
      </c>
      <c r="C18" s="19">
        <v>0</v>
      </c>
      <c r="D18" s="19">
        <v>0</v>
      </c>
    </row>
    <row r="19" spans="2:25" x14ac:dyDescent="0.2">
      <c r="B19" s="19">
        <v>2.15</v>
      </c>
      <c r="C19" s="19">
        <v>3.7239089999999999</v>
      </c>
      <c r="D19" s="19">
        <v>0</v>
      </c>
    </row>
    <row r="20" spans="2:25" x14ac:dyDescent="0.2">
      <c r="B20" s="19">
        <v>1.8809130000000001</v>
      </c>
      <c r="C20" s="19">
        <v>-0.95699000000000001</v>
      </c>
      <c r="D20" s="19">
        <v>2.4054799999999998</v>
      </c>
    </row>
    <row r="21" spans="2:25" x14ac:dyDescent="0.2">
      <c r="B21" s="19"/>
      <c r="C21" s="19"/>
      <c r="D21" s="19"/>
    </row>
    <row r="22" spans="2:25" x14ac:dyDescent="0.2">
      <c r="B22" s="19" t="s">
        <v>111</v>
      </c>
      <c r="C22" s="19"/>
      <c r="D22" s="19"/>
      <c r="G22" t="s">
        <v>129</v>
      </c>
    </row>
    <row r="23" spans="2:25" x14ac:dyDescent="0.2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 x14ac:dyDescent="0.2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 x14ac:dyDescent="0.2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 x14ac:dyDescent="0.2">
      <c r="G28" t="s">
        <v>124</v>
      </c>
      <c r="K28" s="25" t="s">
        <v>126</v>
      </c>
    </row>
    <row r="29" spans="2:25" x14ac:dyDescent="0.2">
      <c r="B29" s="23" t="s">
        <v>47</v>
      </c>
      <c r="G29" t="s">
        <v>122</v>
      </c>
      <c r="K29" s="23" t="s">
        <v>127</v>
      </c>
      <c r="O29" t="s">
        <v>56</v>
      </c>
    </row>
    <row r="30" spans="2:25" x14ac:dyDescent="0.2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 x14ac:dyDescent="0.2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 x14ac:dyDescent="0.2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 x14ac:dyDescent="0.2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 x14ac:dyDescent="0.2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 x14ac:dyDescent="0.2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 x14ac:dyDescent="0.2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 x14ac:dyDescent="0.2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 x14ac:dyDescent="0.2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 x14ac:dyDescent="0.2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 x14ac:dyDescent="0.2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 x14ac:dyDescent="0.2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 x14ac:dyDescent="0.2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 x14ac:dyDescent="0.2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 x14ac:dyDescent="0.2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 x14ac:dyDescent="0.2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 x14ac:dyDescent="0.2">
      <c r="C2" t="s">
        <v>146</v>
      </c>
    </row>
    <row r="3" spans="3:29" x14ac:dyDescent="0.2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 x14ac:dyDescent="0.2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 x14ac:dyDescent="0.2">
      <c r="H5" s="34" t="s">
        <v>149</v>
      </c>
      <c r="I5" s="34"/>
      <c r="J5" s="34" t="s">
        <v>150</v>
      </c>
      <c r="K5" s="34" t="s">
        <v>151</v>
      </c>
      <c r="L5" s="34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 x14ac:dyDescent="0.2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 x14ac:dyDescent="0.2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 x14ac:dyDescent="0.2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 x14ac:dyDescent="0.2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H19" s="19"/>
      <c r="I19" s="19"/>
      <c r="J19" s="19"/>
      <c r="K19" s="19"/>
      <c r="L19" s="19"/>
    </row>
    <row r="26" spans="3:29" x14ac:dyDescent="0.2">
      <c r="C26" t="s">
        <v>146</v>
      </c>
    </row>
    <row r="27" spans="3:29" x14ac:dyDescent="0.2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 x14ac:dyDescent="0.2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 x14ac:dyDescent="0.2">
      <c r="H29" s="35" t="s">
        <v>149</v>
      </c>
      <c r="I29" s="35"/>
      <c r="J29" s="35" t="s">
        <v>150</v>
      </c>
      <c r="K29" s="35" t="s">
        <v>153</v>
      </c>
      <c r="L29" s="35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 x14ac:dyDescent="0.2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 x14ac:dyDescent="0.2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 x14ac:dyDescent="0.2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 x14ac:dyDescent="0.2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 x14ac:dyDescent="0.2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 x14ac:dyDescent="0.2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 x14ac:dyDescent="0.2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 x14ac:dyDescent="0.2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 x14ac:dyDescent="0.2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 x14ac:dyDescent="0.2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 x14ac:dyDescent="0.2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 x14ac:dyDescent="0.2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 x14ac:dyDescent="0.2">
      <c r="J46" t="s">
        <v>154</v>
      </c>
      <c r="N46" t="s">
        <v>0</v>
      </c>
    </row>
    <row r="47" spans="3:29" x14ac:dyDescent="0.2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 x14ac:dyDescent="0.2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 x14ac:dyDescent="0.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 x14ac:dyDescent="0.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 x14ac:dyDescent="0.2">
      <c r="J54">
        <v>-31.8873166597607</v>
      </c>
      <c r="K54">
        <v>-31.885325707302801</v>
      </c>
      <c r="L54">
        <v>-31.885273054825301</v>
      </c>
    </row>
    <row r="55" spans="3:12" x14ac:dyDescent="0.2">
      <c r="J55" t="s">
        <v>157</v>
      </c>
      <c r="K55" t="s">
        <v>158</v>
      </c>
      <c r="L55" t="s">
        <v>155</v>
      </c>
    </row>
    <row r="56" spans="3:12" x14ac:dyDescent="0.2">
      <c r="J56">
        <v>0.388546</v>
      </c>
      <c r="K56">
        <v>-4.7849999999999997E-2</v>
      </c>
      <c r="L56">
        <v>0.12027400000000001</v>
      </c>
    </row>
    <row r="57" spans="3:12" x14ac:dyDescent="0.2">
      <c r="J57">
        <v>3.333091</v>
      </c>
      <c r="K57">
        <v>0.76080000000000003</v>
      </c>
      <c r="L57">
        <v>0.24054800000000001</v>
      </c>
    </row>
    <row r="58" spans="3:12" x14ac:dyDescent="0.2">
      <c r="J58">
        <v>3.4286089999999998</v>
      </c>
      <c r="K58">
        <v>0.71332300000000004</v>
      </c>
      <c r="L58">
        <v>0.36142299999999999</v>
      </c>
    </row>
    <row r="60" spans="3:12" x14ac:dyDescent="0.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 x14ac:dyDescent="0.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 x14ac:dyDescent="0.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 x14ac:dyDescent="0.2">
      <c r="J63">
        <v>3.333091</v>
      </c>
      <c r="K63">
        <v>0.76080000000000003</v>
      </c>
      <c r="L63">
        <v>0.24054800000000001</v>
      </c>
    </row>
    <row r="64" spans="3:12" x14ac:dyDescent="0.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35" t="s">
        <v>149</v>
      </c>
      <c r="I8" s="35"/>
      <c r="J8" s="35" t="s">
        <v>150</v>
      </c>
      <c r="K8" s="35" t="s">
        <v>153</v>
      </c>
      <c r="L8" s="35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35" t="s">
        <v>149</v>
      </c>
      <c r="I39" s="35"/>
      <c r="J39" s="35" t="s">
        <v>150</v>
      </c>
      <c r="K39" s="35" t="s">
        <v>153</v>
      </c>
      <c r="L39" s="35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 x14ac:dyDescent="0.2">
      <c r="C42" t="s">
        <v>139</v>
      </c>
      <c r="D42" s="7">
        <v>-225.12605854</v>
      </c>
      <c r="E42" s="7">
        <v>-105.260260503476</v>
      </c>
      <c r="F42" s="36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 x14ac:dyDescent="0.2">
      <c r="C43" t="s">
        <v>140</v>
      </c>
      <c r="D43" s="7">
        <v>-276.58148806999998</v>
      </c>
      <c r="E43" s="7">
        <v>-276.57928893454903</v>
      </c>
      <c r="F43" s="36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 x14ac:dyDescent="0.2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 x14ac:dyDescent="0.2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 x14ac:dyDescent="0.2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53.599314</v>
      </c>
      <c r="E65" s="7">
        <f>H65</f>
        <v>53.598886999999998</v>
      </c>
      <c r="F65" s="36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37.748111000000002</v>
      </c>
      <c r="E66" s="7">
        <f>I66</f>
        <v>37.747810999999999</v>
      </c>
      <c r="F66" s="36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 x14ac:dyDescent="0.2">
      <c r="C67" t="s">
        <v>29</v>
      </c>
      <c r="D67" s="7">
        <v>185.23406399999999</v>
      </c>
      <c r="E67" s="7">
        <f>J67</f>
        <v>185.23259100000001</v>
      </c>
      <c r="F67" s="36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 x14ac:dyDescent="0.2">
      <c r="C68" t="s">
        <v>30</v>
      </c>
      <c r="D68" s="7">
        <v>1.529631</v>
      </c>
      <c r="E68" s="7">
        <f>J66</f>
        <v>1.5296190000000001</v>
      </c>
      <c r="F68" s="36">
        <f t="shared" si="6"/>
        <v>7.8450292913133818E-6</v>
      </c>
      <c r="O68">
        <f>SQRT(SUM(O65:O67))</f>
        <v>1.8864086612950546</v>
      </c>
    </row>
    <row r="69" spans="3:15" x14ac:dyDescent="0.2">
      <c r="C69" t="s">
        <v>31</v>
      </c>
      <c r="D69" s="7">
        <v>96.280842000000007</v>
      </c>
      <c r="E69" s="7">
        <f>J65</f>
        <v>96.280077000000006</v>
      </c>
      <c r="F69" s="36">
        <f t="shared" si="6"/>
        <v>7.9455059190408502E-6</v>
      </c>
    </row>
    <row r="70" spans="3:15" x14ac:dyDescent="0.2">
      <c r="C70" t="s">
        <v>32</v>
      </c>
      <c r="D70" s="7">
        <v>-20.685960000000001</v>
      </c>
      <c r="E70" s="7">
        <f>I65</f>
        <v>-20.685796</v>
      </c>
      <c r="F70" s="36">
        <f t="shared" si="6"/>
        <v>7.9280826223006952E-6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Sheet1</vt:lpstr>
      <vt:lpstr>LatticeVec_derivative_FDM (2)</vt:lpstr>
      <vt:lpstr>LatticeVec_derivative_Sub (3)</vt:lpstr>
      <vt:lpstr>LatticeVec_derivative_FDM (3)</vt:lpstr>
      <vt:lpstr>LatticeSum OPtimisation</vt:lpstr>
      <vt:lpstr>LattVec_derivative_GULP diff w</vt:lpstr>
      <vt:lpstr>LattVec_derivative_FDM diff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2022-07-06T10:39:24Z</dcterms:created>
  <dcterms:modified xsi:type="dcterms:W3CDTF">2022-11-02T12:45:17Z</dcterms:modified>
</cp:coreProperties>
</file>