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chartsheets/sheet7.xml" ContentType="application/vnd.openxmlformats-officedocument.spreadsheetml.chartsheet+xml"/>
  <Override PartName="/xl/worksheets/sheet6.xml" ContentType="application/vnd.openxmlformats-officedocument.spreadsheetml.worksheet+xml"/>
  <Override PartName="/xl/chartsheets/sheet8.xml" ContentType="application/vnd.openxmlformats-officedocument.spreadsheetml.chartsheet+xml"/>
  <Override PartName="/xl/worksheets/sheet7.xml" ContentType="application/vnd.openxmlformats-officedocument.spreadsheetml.worksheet+xml"/>
  <Override PartName="/xl/chartsheets/sheet9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35" windowWidth="13155" windowHeight="12180" firstSheet="14" activeTab="18"/>
  </bookViews>
  <sheets>
    <sheet name="In-Class#1" sheetId="1" r:id="rId1"/>
    <sheet name="Chart#1.1" sheetId="6" r:id="rId2"/>
    <sheet name="In-Class#2" sheetId="2" r:id="rId3"/>
    <sheet name="Chart#2.1" sheetId="7" r:id="rId4"/>
    <sheet name="In-Class#3" sheetId="4" r:id="rId5"/>
    <sheet name="Chart#3.1" sheetId="9" r:id="rId6"/>
    <sheet name="Chart#3.2" sheetId="10" r:id="rId7"/>
    <sheet name="In-Class#4" sheetId="3" r:id="rId8"/>
    <sheet name="Chart#4.1" sheetId="11" r:id="rId9"/>
    <sheet name="Chart#4.2" sheetId="12" r:id="rId10"/>
    <sheet name="In-Class#5" sheetId="8" r:id="rId11"/>
    <sheet name="Chart#5.1" sheetId="13" r:id="rId12"/>
    <sheet name="In-Class#6" sheetId="14" r:id="rId13"/>
    <sheet name="Chart#6.1" sheetId="16" r:id="rId14"/>
    <sheet name="In-Class#7" sheetId="15" r:id="rId15"/>
    <sheet name="Chart#7.1" sheetId="17" r:id="rId16"/>
    <sheet name="In-Class#8" sheetId="18" r:id="rId17"/>
    <sheet name="In-Class#9" sheetId="19" r:id="rId18"/>
    <sheet name="In-Class#10" sheetId="20" r:id="rId19"/>
  </sheets>
  <definedNames>
    <definedName name="a">'In-Class#5'!$B$10</definedName>
    <definedName name="b">'In-Class#5'!$B$11</definedName>
    <definedName name="f2_x">'In-Class#8'!$B$10</definedName>
    <definedName name="GrdA">'In-Class#10'!$A$19</definedName>
    <definedName name="GrdB">'In-Class#10'!$B$19</definedName>
    <definedName name="GrdC">'In-Class#10'!$C$19</definedName>
    <definedName name="GrdD">'In-Class#10'!$D$19</definedName>
    <definedName name="x">'In-Class#9'!$A$11:$A$20</definedName>
  </definedNames>
  <calcPr calcId="145621"/>
</workbook>
</file>

<file path=xl/calcChain.xml><?xml version="1.0" encoding="utf-8"?>
<calcChain xmlns="http://schemas.openxmlformats.org/spreadsheetml/2006/main">
  <c r="J16" i="20" l="1"/>
  <c r="J15" i="20"/>
  <c r="J14" i="20"/>
  <c r="J13" i="20"/>
  <c r="J12" i="20"/>
  <c r="I16" i="20"/>
  <c r="I15" i="20"/>
  <c r="I14" i="20"/>
  <c r="I13" i="20"/>
  <c r="I12" i="20"/>
  <c r="B20" i="19"/>
  <c r="B19" i="19"/>
  <c r="B18" i="19"/>
  <c r="B17" i="19"/>
  <c r="B16" i="19"/>
  <c r="B15" i="19"/>
  <c r="B14" i="19"/>
  <c r="B13" i="19"/>
  <c r="B12" i="19"/>
  <c r="B11" i="19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21" i="14" l="1"/>
  <c r="B20" i="14"/>
  <c r="D46" i="8" l="1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4" i="2" l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13" i="2"/>
</calcChain>
</file>

<file path=xl/sharedStrings.xml><?xml version="1.0" encoding="utf-8"?>
<sst xmlns="http://schemas.openxmlformats.org/spreadsheetml/2006/main" count="106" uniqueCount="77">
  <si>
    <t>Temp</t>
  </si>
  <si>
    <t>Enthalpy</t>
  </si>
  <si>
    <t>Entropy</t>
  </si>
  <si>
    <t>KJ/kg</t>
  </si>
  <si>
    <t>KJ/Kg-K</t>
  </si>
  <si>
    <t>Clair Cunningham</t>
  </si>
  <si>
    <t>PSWC-01</t>
  </si>
  <si>
    <t>In-Class Exercise #1</t>
  </si>
  <si>
    <t>°C</t>
  </si>
  <si>
    <r>
      <t>Make a plot for Enthalpy and entropy data for saturated steam between 100 and 300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C.</t>
    </r>
  </si>
  <si>
    <t>Re</t>
  </si>
  <si>
    <t>Cf</t>
  </si>
  <si>
    <t xml:space="preserve">Plot the friction coefficient for laminar fluid flow in  round pipe.
</t>
  </si>
  <si>
    <t>Make a chart that shows multiple plots of the monthly variation of Lake Ontario's water level in meters for each of the years.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</si>
  <si>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</si>
  <si>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</si>
  <si>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</si>
  <si>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</si>
  <si>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</si>
  <si>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</si>
  <si>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</si>
  <si>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</si>
  <si>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</si>
  <si>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</si>
  <si>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</si>
  <si>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</si>
  <si>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</si>
  <si>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In-Class Exercise #4</t>
  </si>
  <si>
    <t>In-Class Exercise #2</t>
  </si>
  <si>
    <t xml:space="preserve">Create an ordinary line graph* and also a log-log graph of the area (A) and volume (V) of a sphere as a function of the radius within the interval  0.01 ≤ R ≤ 10.
</t>
  </si>
  <si>
    <t>R(m)</t>
  </si>
  <si>
    <t>A(m^2)</t>
  </si>
  <si>
    <t>V(m^3)</t>
  </si>
  <si>
    <t>The graph of the data can plotted two different ways, each with their own best graph. The first is water level versus the month and requires and a line graph to properly display the months. The second is water level versus the year and either a line graph or a scatter plot will work because the years are evenly spaced numbers. Something interesting to note is that in 2002 the highest water level was recorded for June as 75.33.</t>
  </si>
  <si>
    <t>In-Class Exercise #3</t>
  </si>
  <si>
    <r>
      <t xml:space="preserve">Plot the “Archimedes’ Spiral”                                                                                                              Using parameters a=0 &amp; b=1, set up a table to compute the x- &amp; y-coordinates needed to plot this curve for  0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 xml:space="preserve">θ </t>
    </r>
    <r>
      <rPr>
        <u/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</rPr>
      <t xml:space="preserve"> 4π</t>
    </r>
    <r>
      <rPr>
        <sz val="11"/>
        <color theme="1"/>
        <rFont val="Calibri"/>
        <family val="2"/>
        <scheme val="minor"/>
      </rPr>
      <t xml:space="preserve">
</t>
    </r>
  </si>
  <si>
    <t>a</t>
  </si>
  <si>
    <t>b</t>
  </si>
  <si>
    <t>Angle(Rad)</t>
  </si>
  <si>
    <t>R</t>
  </si>
  <si>
    <t>X</t>
  </si>
  <si>
    <t>Y</t>
  </si>
  <si>
    <t>In-Class Exercise #5</t>
  </si>
  <si>
    <t>In-Class Exercise #7</t>
  </si>
  <si>
    <t>In-Class Exercise #6</t>
  </si>
  <si>
    <t xml:space="preserve">Plot the thermocouple data using a “scatter plot” and predict the temperature reading after 2.75 seconds.
</t>
  </si>
  <si>
    <t>Time (sec)</t>
  </si>
  <si>
    <t>Temperature (°C)</t>
  </si>
  <si>
    <t xml:space="preserve">Two pieces of metal are removed from a furnace and placed in a freezer to cool to 0°C.  The temperatures of the pieces are measured every 10 seconds following removal from the furnace.  The thermocouples used to measure temperature have an uncertainty of 10%. Establish a relationship between the temperature of the part vs. time.
</t>
  </si>
  <si>
    <t>Time (s)</t>
  </si>
  <si>
    <t>Time(sec)</t>
  </si>
  <si>
    <t>Temperature(°C)</t>
  </si>
  <si>
    <t>Temp (°C)</t>
  </si>
  <si>
    <t>δTemp</t>
  </si>
  <si>
    <t>%</t>
  </si>
  <si>
    <t>Week2</t>
  </si>
  <si>
    <t xml:space="preserve">For the values of x shown in the table , evaluate  the function f2(x)
</t>
  </si>
  <si>
    <t>x</t>
  </si>
  <si>
    <t>f2(x)</t>
  </si>
  <si>
    <t>In-Class Exercise #8</t>
  </si>
  <si>
    <t>In-Class Exercise #10</t>
  </si>
  <si>
    <t xml:space="preserve">For the values of x shown in the table, evaluate  the function 
</t>
  </si>
  <si>
    <t>Assignment #</t>
  </si>
  <si>
    <t>Student</t>
  </si>
  <si>
    <t>AB</t>
  </si>
  <si>
    <t>DE</t>
  </si>
  <si>
    <t>GH</t>
  </si>
  <si>
    <t>JK</t>
  </si>
  <si>
    <t>MN</t>
  </si>
  <si>
    <t>Make a gradebook in Excel using built-in functions to calculate the average numerical grade for each student and assign a letter grade based on a grading scale entered on the spreadsheet.</t>
  </si>
  <si>
    <t>g(x)</t>
  </si>
  <si>
    <t>Avg Grade</t>
  </si>
  <si>
    <t>Letter Grade</t>
  </si>
  <si>
    <t>GrdA</t>
  </si>
  <si>
    <t>GrdB</t>
  </si>
  <si>
    <t>GrdC</t>
  </si>
  <si>
    <t>GrdD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</si>
</sst>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4" xfId="0" applyNumberFormat="1" applyBorder="1"/>
    <xf numFmtId="164" fontId="0" fillId="0" borderId="5" xfId="0" applyNumberFormat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6.xml"/><Relationship Id="rId18" Type="http://schemas.openxmlformats.org/officeDocument/2006/relationships/worksheet" Target="worksheets/sheet9.xml"/><Relationship Id="rId3" Type="http://schemas.openxmlformats.org/officeDocument/2006/relationships/worksheet" Target="worksheets/sheet2.xml"/><Relationship Id="rId21" Type="http://schemas.openxmlformats.org/officeDocument/2006/relationships/styles" Target="styles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7.xml"/><Relationship Id="rId17" Type="http://schemas.openxmlformats.org/officeDocument/2006/relationships/worksheet" Target="worksheets/sheet8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5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7.xml"/><Relationship Id="rId23" Type="http://schemas.openxmlformats.org/officeDocument/2006/relationships/calcChain" Target="calcChain.xml"/><Relationship Id="rId10" Type="http://schemas.openxmlformats.org/officeDocument/2006/relationships/chartsheet" Target="chartsheets/sheet6.xml"/><Relationship Id="rId19" Type="http://schemas.openxmlformats.org/officeDocument/2006/relationships/worksheet" Target="worksheets/sheet10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8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Steam Enthalpy &amp; Entropy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'In-Class#1'!$B$10:$B$11</c:f>
              <c:strCache>
                <c:ptCount val="1"/>
                <c:pt idx="0">
                  <c:v>Enthalpy KJ/kg</c:v>
                </c:pt>
              </c:strCache>
            </c:strRef>
          </c:tx>
          <c:xVal>
            <c:numRef>
              <c:f>'In-Class#1'!$A$12:$A$20</c:f>
              <c:numCache>
                <c:formatCode>General</c:formatCode>
                <c:ptCount val="9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</c:numCache>
            </c:numRef>
          </c:xVal>
          <c:yVal>
            <c:numRef>
              <c:f>'In-Class#1'!$B$12:$B$20</c:f>
              <c:numCache>
                <c:formatCode>General</c:formatCode>
                <c:ptCount val="9"/>
                <c:pt idx="0">
                  <c:v>2676.05</c:v>
                </c:pt>
                <c:pt idx="1">
                  <c:v>2713.46</c:v>
                </c:pt>
                <c:pt idx="2">
                  <c:v>2746.44</c:v>
                </c:pt>
                <c:pt idx="3">
                  <c:v>2773.58</c:v>
                </c:pt>
                <c:pt idx="4">
                  <c:v>2793.18</c:v>
                </c:pt>
                <c:pt idx="5">
                  <c:v>2803.27</c:v>
                </c:pt>
                <c:pt idx="6">
                  <c:v>2801.52</c:v>
                </c:pt>
                <c:pt idx="7">
                  <c:v>2784.97</c:v>
                </c:pt>
                <c:pt idx="8">
                  <c:v>2748.94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08128"/>
        <c:axId val="111208704"/>
      </c:scatterChart>
      <c:scatterChart>
        <c:scatterStyle val="lineMarker"/>
        <c:varyColors val="0"/>
        <c:ser>
          <c:idx val="1"/>
          <c:order val="1"/>
          <c:tx>
            <c:strRef>
              <c:f>'In-Class#1'!$C$10:$C$11</c:f>
              <c:strCache>
                <c:ptCount val="1"/>
                <c:pt idx="0">
                  <c:v>Entropy KJ/Kg-K</c:v>
                </c:pt>
              </c:strCache>
            </c:strRef>
          </c:tx>
          <c:xVal>
            <c:numRef>
              <c:f>'In-Class#1'!$A$12:$A$20</c:f>
              <c:numCache>
                <c:formatCode>General</c:formatCode>
                <c:ptCount val="9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</c:numCache>
            </c:numRef>
          </c:xVal>
          <c:yVal>
            <c:numRef>
              <c:f>'In-Class#1'!$C$12:$C$20</c:f>
              <c:numCache>
                <c:formatCode>General</c:formatCode>
                <c:ptCount val="9"/>
                <c:pt idx="0">
                  <c:v>7.3548</c:v>
                </c:pt>
                <c:pt idx="1">
                  <c:v>7.0773999999999999</c:v>
                </c:pt>
                <c:pt idx="2">
                  <c:v>6.8377999999999997</c:v>
                </c:pt>
                <c:pt idx="3">
                  <c:v>6.6256000000000004</c:v>
                </c:pt>
                <c:pt idx="4">
                  <c:v>6.4321999999999999</c:v>
                </c:pt>
                <c:pt idx="5">
                  <c:v>6.2502000000000004</c:v>
                </c:pt>
                <c:pt idx="6">
                  <c:v>6.0728999999999997</c:v>
                </c:pt>
                <c:pt idx="7">
                  <c:v>5.8936999999999999</c:v>
                </c:pt>
                <c:pt idx="8">
                  <c:v>5.7043999999999997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09856"/>
        <c:axId val="111209280"/>
      </c:scatterChart>
      <c:valAx>
        <c:axId val="111208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 °C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208704"/>
        <c:crosses val="autoZero"/>
        <c:crossBetween val="midCat"/>
      </c:valAx>
      <c:valAx>
        <c:axId val="11120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Enthalpy KJ/kg</a:t>
                </a:r>
              </a:p>
            </c:rich>
          </c:tx>
          <c:layout>
            <c:manualLayout>
              <c:xMode val="edge"/>
              <c:yMode val="edge"/>
              <c:x val="2.7469620363524072E-2"/>
              <c:y val="0.417439992490811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1208128"/>
        <c:crosses val="autoZero"/>
        <c:crossBetween val="midCat"/>
      </c:valAx>
      <c:valAx>
        <c:axId val="1112092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Entropy KJ/kg*K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209856"/>
        <c:crosses val="max"/>
        <c:crossBetween val="midCat"/>
      </c:valAx>
      <c:valAx>
        <c:axId val="11120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209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Laminor</a:t>
            </a:r>
            <a:r>
              <a:rPr lang="en-US" baseline="0"/>
              <a:t> Coefficient of Friction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'In-Class#2'!$B$12</c:f>
              <c:strCache>
                <c:ptCount val="1"/>
                <c:pt idx="0">
                  <c:v>Cf</c:v>
                </c:pt>
              </c:strCache>
            </c:strRef>
          </c:tx>
          <c:xVal>
            <c:numRef>
              <c:f>'In-Class#2'!$A$13:$A$28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</c:numCache>
            </c:numRef>
          </c:xVal>
          <c:yVal>
            <c:numRef>
              <c:f>'In-Class#2'!$B$13:$B$28</c:f>
              <c:numCache>
                <c:formatCode>General</c:formatCode>
                <c:ptCount val="16"/>
                <c:pt idx="0">
                  <c:v>5</c:v>
                </c:pt>
                <c:pt idx="1">
                  <c:v>3.5355339059327373</c:v>
                </c:pt>
                <c:pt idx="2">
                  <c:v>2.2360679774997898</c:v>
                </c:pt>
                <c:pt idx="3">
                  <c:v>1.5811388300841895</c:v>
                </c:pt>
                <c:pt idx="4">
                  <c:v>1.1180339887498949</c:v>
                </c:pt>
                <c:pt idx="5">
                  <c:v>0.70710678118654746</c:v>
                </c:pt>
                <c:pt idx="6">
                  <c:v>0.5</c:v>
                </c:pt>
                <c:pt idx="7">
                  <c:v>0.35355339059327373</c:v>
                </c:pt>
                <c:pt idx="8">
                  <c:v>0.22360679774997896</c:v>
                </c:pt>
                <c:pt idx="9">
                  <c:v>0.15811388300841897</c:v>
                </c:pt>
                <c:pt idx="10">
                  <c:v>0.11180339887498948</c:v>
                </c:pt>
                <c:pt idx="11">
                  <c:v>7.0710678118654752E-2</c:v>
                </c:pt>
                <c:pt idx="12">
                  <c:v>0.05</c:v>
                </c:pt>
                <c:pt idx="13">
                  <c:v>3.5355339059327376E-2</c:v>
                </c:pt>
                <c:pt idx="14">
                  <c:v>2.2360679774997897E-2</c:v>
                </c:pt>
                <c:pt idx="15">
                  <c:v>1.5811388300841896E-2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2160"/>
        <c:axId val="111212736"/>
      </c:scatterChart>
      <c:valAx>
        <c:axId val="111212160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Reynolds Number, 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212736"/>
        <c:crossesAt val="1.0000000000000002E-2"/>
        <c:crossBetween val="midCat"/>
      </c:valAx>
      <c:valAx>
        <c:axId val="11121273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Coefficent of Frionct, Cf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212160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Sphere Area and Volume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'In-Class#3'!$B$11</c:f>
              <c:strCache>
                <c:ptCount val="1"/>
                <c:pt idx="0">
                  <c:v>A(m^2)</c:v>
                </c:pt>
              </c:strCache>
            </c:strRef>
          </c:tx>
          <c:xVal>
            <c:numRef>
              <c:f>'In-Class#3'!$A$12:$A$39</c:f>
              <c:numCache>
                <c:formatCode>General</c:formatCode>
                <c:ptCount val="2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</c:numCache>
            </c:numRef>
          </c:xVal>
          <c:yVal>
            <c:numRef>
              <c:f>'In-Class#3'!$B$12:$B$39</c:f>
              <c:numCache>
                <c:formatCode>General</c:formatCode>
                <c:ptCount val="28"/>
                <c:pt idx="0">
                  <c:v>1.2566370614359172E-3</c:v>
                </c:pt>
                <c:pt idx="1">
                  <c:v>5.0265482457436689E-3</c:v>
                </c:pt>
                <c:pt idx="2">
                  <c:v>1.1309733552923255E-2</c:v>
                </c:pt>
                <c:pt idx="3">
                  <c:v>2.0106192982974676E-2</c:v>
                </c:pt>
                <c:pt idx="4">
                  <c:v>3.1415926535897934E-2</c:v>
                </c:pt>
                <c:pt idx="5">
                  <c:v>4.5238934211693019E-2</c:v>
                </c:pt>
                <c:pt idx="6">
                  <c:v>6.1575216010359951E-2</c:v>
                </c:pt>
                <c:pt idx="7">
                  <c:v>8.0424771931898703E-2</c:v>
                </c:pt>
                <c:pt idx="8">
                  <c:v>0.10178760197630929</c:v>
                </c:pt>
                <c:pt idx="9">
                  <c:v>0.12566370614359174</c:v>
                </c:pt>
                <c:pt idx="10">
                  <c:v>0.50265482457436694</c:v>
                </c:pt>
                <c:pt idx="11">
                  <c:v>1.1309733552923256</c:v>
                </c:pt>
                <c:pt idx="12">
                  <c:v>2.0106192982974678</c:v>
                </c:pt>
                <c:pt idx="13">
                  <c:v>3.1415926535897931</c:v>
                </c:pt>
                <c:pt idx="14">
                  <c:v>4.5238934211693023</c:v>
                </c:pt>
                <c:pt idx="15">
                  <c:v>6.1575216010359934</c:v>
                </c:pt>
                <c:pt idx="16">
                  <c:v>8.0424771931898711</c:v>
                </c:pt>
                <c:pt idx="17">
                  <c:v>10.178760197630931</c:v>
                </c:pt>
                <c:pt idx="18">
                  <c:v>12.566370614359172</c:v>
                </c:pt>
                <c:pt idx="19">
                  <c:v>50.26548245743669</c:v>
                </c:pt>
                <c:pt idx="20">
                  <c:v>113.09733552923255</c:v>
                </c:pt>
                <c:pt idx="21">
                  <c:v>201.06192982974676</c:v>
                </c:pt>
                <c:pt idx="22">
                  <c:v>314.15926535897933</c:v>
                </c:pt>
                <c:pt idx="23">
                  <c:v>452.38934211693021</c:v>
                </c:pt>
                <c:pt idx="24">
                  <c:v>615.75216010359941</c:v>
                </c:pt>
                <c:pt idx="25">
                  <c:v>804.24771931898704</c:v>
                </c:pt>
                <c:pt idx="26">
                  <c:v>1017.8760197630929</c:v>
                </c:pt>
                <c:pt idx="27">
                  <c:v>1256.6370614359173</c:v>
                </c:pt>
              </c:numCache>
            </c:numRef>
          </c:yVal>
          <c:smooth val="0"/>
        </c:ser>
        <c:ser>
          <c:idx val="1"/>
          <c:order val="1"/>
          <c:tx>
            <c:v>V(m^3)</c:v>
          </c:tx>
          <c:xVal>
            <c:numRef>
              <c:f>'In-Class#3'!$A$12:$A$39</c:f>
              <c:numCache>
                <c:formatCode>General</c:formatCode>
                <c:ptCount val="2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</c:numCache>
            </c:numRef>
          </c:xVal>
          <c:yVal>
            <c:numRef>
              <c:f>'In-Class#3'!$C$12:$C$39</c:f>
              <c:numCache>
                <c:formatCode>General</c:formatCode>
                <c:ptCount val="28"/>
                <c:pt idx="0">
                  <c:v>4.1887902047863914E-6</c:v>
                </c:pt>
                <c:pt idx="1">
                  <c:v>3.3510321638291131E-5</c:v>
                </c:pt>
                <c:pt idx="2">
                  <c:v>1.1309733552923254E-4</c:v>
                </c:pt>
                <c:pt idx="3">
                  <c:v>2.6808257310632905E-4</c:v>
                </c:pt>
                <c:pt idx="4">
                  <c:v>5.2359877559829892E-4</c:v>
                </c:pt>
                <c:pt idx="5">
                  <c:v>9.0477868423386029E-4</c:v>
                </c:pt>
                <c:pt idx="6">
                  <c:v>1.4367550402417323E-3</c:v>
                </c:pt>
                <c:pt idx="7">
                  <c:v>2.1446605848506324E-3</c:v>
                </c:pt>
                <c:pt idx="8">
                  <c:v>3.0536280592892784E-3</c:v>
                </c:pt>
                <c:pt idx="9">
                  <c:v>4.1887902047863914E-3</c:v>
                </c:pt>
                <c:pt idx="10">
                  <c:v>3.3510321638291131E-2</c:v>
                </c:pt>
                <c:pt idx="11">
                  <c:v>0.11309733552923254</c:v>
                </c:pt>
                <c:pt idx="12">
                  <c:v>0.26808257310632905</c:v>
                </c:pt>
                <c:pt idx="13">
                  <c:v>0.52359877559829882</c:v>
                </c:pt>
                <c:pt idx="14">
                  <c:v>0.90477868423386032</c:v>
                </c:pt>
                <c:pt idx="15">
                  <c:v>1.4367550402417315</c:v>
                </c:pt>
                <c:pt idx="16">
                  <c:v>2.1446605848506324</c:v>
                </c:pt>
                <c:pt idx="17">
                  <c:v>3.0536280592892791</c:v>
                </c:pt>
                <c:pt idx="18">
                  <c:v>4.1887902047863905</c:v>
                </c:pt>
                <c:pt idx="19">
                  <c:v>33.510321638291124</c:v>
                </c:pt>
                <c:pt idx="20">
                  <c:v>113.09733552923254</c:v>
                </c:pt>
                <c:pt idx="21">
                  <c:v>268.08257310632899</c:v>
                </c:pt>
                <c:pt idx="22">
                  <c:v>523.59877559829886</c:v>
                </c:pt>
                <c:pt idx="23">
                  <c:v>904.7786842338603</c:v>
                </c:pt>
                <c:pt idx="24">
                  <c:v>1436.7550402417319</c:v>
                </c:pt>
                <c:pt idx="25">
                  <c:v>2144.6605848506319</c:v>
                </c:pt>
                <c:pt idx="26">
                  <c:v>3053.6280592892786</c:v>
                </c:pt>
                <c:pt idx="27">
                  <c:v>4188.7902047863909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68544"/>
        <c:axId val="112469120"/>
      </c:scatterChart>
      <c:valAx>
        <c:axId val="112468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469120"/>
        <c:crosses val="autoZero"/>
        <c:crossBetween val="midCat"/>
      </c:valAx>
      <c:valAx>
        <c:axId val="11246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(m^2)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468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Sphere Area and Volume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'In-Class#3'!$B$11</c:f>
              <c:strCache>
                <c:ptCount val="1"/>
                <c:pt idx="0">
                  <c:v>A(m^2)</c:v>
                </c:pt>
              </c:strCache>
            </c:strRef>
          </c:tx>
          <c:xVal>
            <c:numRef>
              <c:f>'In-Class#3'!$A$12:$A$39</c:f>
              <c:numCache>
                <c:formatCode>General</c:formatCode>
                <c:ptCount val="2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</c:numCache>
            </c:numRef>
          </c:xVal>
          <c:yVal>
            <c:numRef>
              <c:f>'In-Class#3'!$B$12:$B$39</c:f>
              <c:numCache>
                <c:formatCode>General</c:formatCode>
                <c:ptCount val="28"/>
                <c:pt idx="0">
                  <c:v>1.2566370614359172E-3</c:v>
                </c:pt>
                <c:pt idx="1">
                  <c:v>5.0265482457436689E-3</c:v>
                </c:pt>
                <c:pt idx="2">
                  <c:v>1.1309733552923255E-2</c:v>
                </c:pt>
                <c:pt idx="3">
                  <c:v>2.0106192982974676E-2</c:v>
                </c:pt>
                <c:pt idx="4">
                  <c:v>3.1415926535897934E-2</c:v>
                </c:pt>
                <c:pt idx="5">
                  <c:v>4.5238934211693019E-2</c:v>
                </c:pt>
                <c:pt idx="6">
                  <c:v>6.1575216010359951E-2</c:v>
                </c:pt>
                <c:pt idx="7">
                  <c:v>8.0424771931898703E-2</c:v>
                </c:pt>
                <c:pt idx="8">
                  <c:v>0.10178760197630929</c:v>
                </c:pt>
                <c:pt idx="9">
                  <c:v>0.12566370614359174</c:v>
                </c:pt>
                <c:pt idx="10">
                  <c:v>0.50265482457436694</c:v>
                </c:pt>
                <c:pt idx="11">
                  <c:v>1.1309733552923256</c:v>
                </c:pt>
                <c:pt idx="12">
                  <c:v>2.0106192982974678</c:v>
                </c:pt>
                <c:pt idx="13">
                  <c:v>3.1415926535897931</c:v>
                </c:pt>
                <c:pt idx="14">
                  <c:v>4.5238934211693023</c:v>
                </c:pt>
                <c:pt idx="15">
                  <c:v>6.1575216010359934</c:v>
                </c:pt>
                <c:pt idx="16">
                  <c:v>8.0424771931898711</c:v>
                </c:pt>
                <c:pt idx="17">
                  <c:v>10.178760197630931</c:v>
                </c:pt>
                <c:pt idx="18">
                  <c:v>12.566370614359172</c:v>
                </c:pt>
                <c:pt idx="19">
                  <c:v>50.26548245743669</c:v>
                </c:pt>
                <c:pt idx="20">
                  <c:v>113.09733552923255</c:v>
                </c:pt>
                <c:pt idx="21">
                  <c:v>201.06192982974676</c:v>
                </c:pt>
                <c:pt idx="22">
                  <c:v>314.15926535897933</c:v>
                </c:pt>
                <c:pt idx="23">
                  <c:v>452.38934211693021</c:v>
                </c:pt>
                <c:pt idx="24">
                  <c:v>615.75216010359941</c:v>
                </c:pt>
                <c:pt idx="25">
                  <c:v>804.24771931898704</c:v>
                </c:pt>
                <c:pt idx="26">
                  <c:v>1017.8760197630929</c:v>
                </c:pt>
                <c:pt idx="27">
                  <c:v>1256.6370614359173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'In-Class#3'!$C$11</c:f>
              <c:strCache>
                <c:ptCount val="1"/>
                <c:pt idx="0">
                  <c:v>V(m^3)</c:v>
                </c:pt>
              </c:strCache>
            </c:strRef>
          </c:tx>
          <c:xVal>
            <c:numRef>
              <c:f>'In-Class#3'!$A$12:$A$39</c:f>
              <c:numCache>
                <c:formatCode>General</c:formatCode>
                <c:ptCount val="2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</c:numCache>
            </c:numRef>
          </c:xVal>
          <c:yVal>
            <c:numRef>
              <c:f>'In-Class#3'!$C$12:$C$39</c:f>
              <c:numCache>
                <c:formatCode>General</c:formatCode>
                <c:ptCount val="28"/>
                <c:pt idx="0">
                  <c:v>4.1887902047863914E-6</c:v>
                </c:pt>
                <c:pt idx="1">
                  <c:v>3.3510321638291131E-5</c:v>
                </c:pt>
                <c:pt idx="2">
                  <c:v>1.1309733552923254E-4</c:v>
                </c:pt>
                <c:pt idx="3">
                  <c:v>2.6808257310632905E-4</c:v>
                </c:pt>
                <c:pt idx="4">
                  <c:v>5.2359877559829892E-4</c:v>
                </c:pt>
                <c:pt idx="5">
                  <c:v>9.0477868423386029E-4</c:v>
                </c:pt>
                <c:pt idx="6">
                  <c:v>1.4367550402417323E-3</c:v>
                </c:pt>
                <c:pt idx="7">
                  <c:v>2.1446605848506324E-3</c:v>
                </c:pt>
                <c:pt idx="8">
                  <c:v>3.0536280592892784E-3</c:v>
                </c:pt>
                <c:pt idx="9">
                  <c:v>4.1887902047863914E-3</c:v>
                </c:pt>
                <c:pt idx="10">
                  <c:v>3.3510321638291131E-2</c:v>
                </c:pt>
                <c:pt idx="11">
                  <c:v>0.11309733552923254</c:v>
                </c:pt>
                <c:pt idx="12">
                  <c:v>0.26808257310632905</c:v>
                </c:pt>
                <c:pt idx="13">
                  <c:v>0.52359877559829882</c:v>
                </c:pt>
                <c:pt idx="14">
                  <c:v>0.90477868423386032</c:v>
                </c:pt>
                <c:pt idx="15">
                  <c:v>1.4367550402417315</c:v>
                </c:pt>
                <c:pt idx="16">
                  <c:v>2.1446605848506324</c:v>
                </c:pt>
                <c:pt idx="17">
                  <c:v>3.0536280592892791</c:v>
                </c:pt>
                <c:pt idx="18">
                  <c:v>4.1887902047863905</c:v>
                </c:pt>
                <c:pt idx="19">
                  <c:v>33.510321638291124</c:v>
                </c:pt>
                <c:pt idx="20">
                  <c:v>113.09733552923254</c:v>
                </c:pt>
                <c:pt idx="21">
                  <c:v>268.08257310632899</c:v>
                </c:pt>
                <c:pt idx="22">
                  <c:v>523.59877559829886</c:v>
                </c:pt>
                <c:pt idx="23">
                  <c:v>904.7786842338603</c:v>
                </c:pt>
                <c:pt idx="24">
                  <c:v>1436.7550402417319</c:v>
                </c:pt>
                <c:pt idx="25">
                  <c:v>2144.6605848506319</c:v>
                </c:pt>
                <c:pt idx="26">
                  <c:v>3053.6280592892786</c:v>
                </c:pt>
                <c:pt idx="27">
                  <c:v>4188.7902047863909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97824"/>
        <c:axId val="112471424"/>
      </c:scatterChart>
      <c:valAx>
        <c:axId val="107797824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471424"/>
        <c:crossesAt val="1.0000000000000004E-6"/>
        <c:crossBetween val="midCat"/>
      </c:valAx>
      <c:valAx>
        <c:axId val="11247142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(m^2)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7978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Lake Ontario Water Level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'In-Class#4'!$A$11</c:f>
              <c:strCache>
                <c:ptCount val="1"/>
                <c:pt idx="0">
                  <c:v>2000</c:v>
                </c:pt>
              </c:strCache>
            </c:strRef>
          </c:tx>
          <c:marker>
            <c:symbol val="none"/>
          </c:marker>
          <c:cat>
            <c:strRef>
              <c:f>'In-Class#4'!$B$10:$M$10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'In-Class#4'!$B$11:$M$11</c:f>
              <c:numCache>
                <c:formatCode>General</c:formatCode>
                <c:ptCount val="12"/>
                <c:pt idx="0">
                  <c:v>74.5</c:v>
                </c:pt>
                <c:pt idx="1">
                  <c:v>74.45</c:v>
                </c:pt>
                <c:pt idx="2">
                  <c:v>74.58</c:v>
                </c:pt>
                <c:pt idx="3">
                  <c:v>74.819999999999993</c:v>
                </c:pt>
                <c:pt idx="4">
                  <c:v>75.099999999999994</c:v>
                </c:pt>
                <c:pt idx="5">
                  <c:v>75.260000000000005</c:v>
                </c:pt>
                <c:pt idx="6">
                  <c:v>75.239999999999995</c:v>
                </c:pt>
                <c:pt idx="7">
                  <c:v>75.06</c:v>
                </c:pt>
                <c:pt idx="8">
                  <c:v>74.81</c:v>
                </c:pt>
                <c:pt idx="9">
                  <c:v>74.61</c:v>
                </c:pt>
                <c:pt idx="10">
                  <c:v>74.459999999999994</c:v>
                </c:pt>
                <c:pt idx="11">
                  <c:v>74.47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'In-Class#4'!$A$12</c:f>
              <c:strCache>
                <c:ptCount val="1"/>
                <c:pt idx="0">
                  <c:v>2001</c:v>
                </c:pt>
              </c:strCache>
            </c:strRef>
          </c:tx>
          <c:marker>
            <c:symbol val="none"/>
          </c:marker>
          <c:cat>
            <c:strRef>
              <c:f>'In-Class#4'!$B$10:$M$10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'In-Class#4'!$B$12:$M$12</c:f>
              <c:numCache>
                <c:formatCode>General</c:formatCode>
                <c:ptCount val="12"/>
                <c:pt idx="0">
                  <c:v>74.489999999999995</c:v>
                </c:pt>
                <c:pt idx="1">
                  <c:v>74.55</c:v>
                </c:pt>
                <c:pt idx="2">
                  <c:v>74.650000000000006</c:v>
                </c:pt>
                <c:pt idx="3">
                  <c:v>74.84</c:v>
                </c:pt>
                <c:pt idx="4">
                  <c:v>74.930000000000007</c:v>
                </c:pt>
                <c:pt idx="5">
                  <c:v>74.989999999999995</c:v>
                </c:pt>
                <c:pt idx="6">
                  <c:v>74.97</c:v>
                </c:pt>
                <c:pt idx="7">
                  <c:v>74.819999999999993</c:v>
                </c:pt>
                <c:pt idx="8">
                  <c:v>74.63</c:v>
                </c:pt>
                <c:pt idx="9">
                  <c:v>74.53</c:v>
                </c:pt>
                <c:pt idx="10">
                  <c:v>74.47</c:v>
                </c:pt>
                <c:pt idx="11">
                  <c:v>74.52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'In-Class#4'!$A$13</c:f>
              <c:strCache>
                <c:ptCount val="1"/>
                <c:pt idx="0">
                  <c:v>2002</c:v>
                </c:pt>
              </c:strCache>
            </c:strRef>
          </c:tx>
          <c:marker>
            <c:symbol val="none"/>
          </c:marker>
          <c:cat>
            <c:strRef>
              <c:f>'In-Class#4'!$B$10:$M$10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'In-Class#4'!$B$13:$M$13</c:f>
              <c:numCache>
                <c:formatCode>General</c:formatCode>
                <c:ptCount val="12"/>
                <c:pt idx="0">
                  <c:v>74.56</c:v>
                </c:pt>
                <c:pt idx="1">
                  <c:v>74.680000000000007</c:v>
                </c:pt>
                <c:pt idx="2">
                  <c:v>74.790000000000006</c:v>
                </c:pt>
                <c:pt idx="3">
                  <c:v>74.98</c:v>
                </c:pt>
                <c:pt idx="4">
                  <c:v>75.22</c:v>
                </c:pt>
                <c:pt idx="5">
                  <c:v>75.33</c:v>
                </c:pt>
                <c:pt idx="6">
                  <c:v>75.19</c:v>
                </c:pt>
                <c:pt idx="7">
                  <c:v>74.91</c:v>
                </c:pt>
                <c:pt idx="8">
                  <c:v>74.650000000000006</c:v>
                </c:pt>
                <c:pt idx="9">
                  <c:v>74.489999999999995</c:v>
                </c:pt>
                <c:pt idx="10">
                  <c:v>74.36</c:v>
                </c:pt>
                <c:pt idx="11">
                  <c:v>74.37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'In-Class#4'!$A$14</c:f>
              <c:strCache>
                <c:ptCount val="1"/>
                <c:pt idx="0">
                  <c:v>2003</c:v>
                </c:pt>
              </c:strCache>
            </c:strRef>
          </c:tx>
          <c:marker>
            <c:symbol val="none"/>
          </c:marker>
          <c:cat>
            <c:strRef>
              <c:f>'In-Class#4'!$B$10:$M$10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'In-Class#4'!$B$14:$M$14</c:f>
              <c:numCache>
                <c:formatCode>General</c:formatCode>
                <c:ptCount val="12"/>
                <c:pt idx="0">
                  <c:v>74.33</c:v>
                </c:pt>
                <c:pt idx="1">
                  <c:v>74.290000000000006</c:v>
                </c:pt>
                <c:pt idx="2">
                  <c:v>74.349999999999994</c:v>
                </c:pt>
                <c:pt idx="3">
                  <c:v>74.73</c:v>
                </c:pt>
                <c:pt idx="4">
                  <c:v>74.95</c:v>
                </c:pt>
                <c:pt idx="5">
                  <c:v>75.12</c:v>
                </c:pt>
                <c:pt idx="6">
                  <c:v>75.05</c:v>
                </c:pt>
                <c:pt idx="7">
                  <c:v>74.989999999999995</c:v>
                </c:pt>
                <c:pt idx="8">
                  <c:v>74.75</c:v>
                </c:pt>
                <c:pt idx="9">
                  <c:v>74.63</c:v>
                </c:pt>
                <c:pt idx="10">
                  <c:v>74.64</c:v>
                </c:pt>
                <c:pt idx="11">
                  <c:v>74.73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'In-Class#4'!$A$15</c:f>
              <c:strCache>
                <c:ptCount val="1"/>
                <c:pt idx="0">
                  <c:v>2004</c:v>
                </c:pt>
              </c:strCache>
            </c:strRef>
          </c:tx>
          <c:marker>
            <c:symbol val="none"/>
          </c:marker>
          <c:cat>
            <c:strRef>
              <c:f>'In-Class#4'!$B$10:$M$10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'In-Class#4'!$B$15:$M$15</c:f>
              <c:numCache>
                <c:formatCode>General</c:formatCode>
                <c:ptCount val="12"/>
                <c:pt idx="0">
                  <c:v>74.83</c:v>
                </c:pt>
                <c:pt idx="1">
                  <c:v>74.75</c:v>
                </c:pt>
                <c:pt idx="2">
                  <c:v>74.72</c:v>
                </c:pt>
                <c:pt idx="3">
                  <c:v>74.89</c:v>
                </c:pt>
                <c:pt idx="4">
                  <c:v>75.040000000000006</c:v>
                </c:pt>
                <c:pt idx="5">
                  <c:v>75.14</c:v>
                </c:pt>
                <c:pt idx="6">
                  <c:v>75.09</c:v>
                </c:pt>
                <c:pt idx="7">
                  <c:v>75.02</c:v>
                </c:pt>
                <c:pt idx="8">
                  <c:v>74.95</c:v>
                </c:pt>
                <c:pt idx="9">
                  <c:v>74.7</c:v>
                </c:pt>
                <c:pt idx="10">
                  <c:v>74.5</c:v>
                </c:pt>
                <c:pt idx="11">
                  <c:v>74.55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'In-Class#4'!$A$16</c:f>
              <c:strCache>
                <c:ptCount val="1"/>
                <c:pt idx="0">
                  <c:v>2005</c:v>
                </c:pt>
              </c:strCache>
            </c:strRef>
          </c:tx>
          <c:marker>
            <c:symbol val="none"/>
          </c:marker>
          <c:cat>
            <c:strRef>
              <c:f>'In-Class#4'!$B$10:$M$10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'In-Class#4'!$B$16:$M$16</c:f>
              <c:numCache>
                <c:formatCode>General</c:formatCode>
                <c:ptCount val="12"/>
                <c:pt idx="0">
                  <c:v>74.75</c:v>
                </c:pt>
                <c:pt idx="1">
                  <c:v>74.86</c:v>
                </c:pt>
                <c:pt idx="2">
                  <c:v>74.849999999999994</c:v>
                </c:pt>
                <c:pt idx="3">
                  <c:v>75.040000000000006</c:v>
                </c:pt>
                <c:pt idx="4">
                  <c:v>75.12</c:v>
                </c:pt>
                <c:pt idx="5">
                  <c:v>75.03</c:v>
                </c:pt>
                <c:pt idx="6">
                  <c:v>74.95</c:v>
                </c:pt>
                <c:pt idx="7">
                  <c:v>74.8</c:v>
                </c:pt>
                <c:pt idx="8">
                  <c:v>74.7</c:v>
                </c:pt>
                <c:pt idx="9">
                  <c:v>74.61</c:v>
                </c:pt>
                <c:pt idx="10">
                  <c:v>74.59</c:v>
                </c:pt>
                <c:pt idx="11">
                  <c:v>74.56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'In-Class#4'!$A$17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cat>
            <c:strRef>
              <c:f>'In-Class#4'!$B$10:$M$10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'In-Class#4'!$B$17:$M$17</c:f>
              <c:numCache>
                <c:formatCode>General</c:formatCode>
                <c:ptCount val="12"/>
                <c:pt idx="0">
                  <c:v>74.63</c:v>
                </c:pt>
                <c:pt idx="1">
                  <c:v>74.86</c:v>
                </c:pt>
                <c:pt idx="2">
                  <c:v>74.819999999999993</c:v>
                </c:pt>
                <c:pt idx="3">
                  <c:v>74.83</c:v>
                </c:pt>
                <c:pt idx="4">
                  <c:v>74.84</c:v>
                </c:pt>
                <c:pt idx="5">
                  <c:v>74.89</c:v>
                </c:pt>
                <c:pt idx="6">
                  <c:v>74.98</c:v>
                </c:pt>
                <c:pt idx="7">
                  <c:v>74.95</c:v>
                </c:pt>
                <c:pt idx="8">
                  <c:v>74.81</c:v>
                </c:pt>
                <c:pt idx="9">
                  <c:v>74.739999999999995</c:v>
                </c:pt>
                <c:pt idx="10">
                  <c:v>74.790000000000006</c:v>
                </c:pt>
                <c:pt idx="11">
                  <c:v>74.83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64096"/>
        <c:axId val="112473728"/>
      </c:lineChart>
      <c:catAx>
        <c:axId val="1273640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473728"/>
        <c:crosses val="autoZero"/>
        <c:auto val="1"/>
        <c:lblAlgn val="ctr"/>
        <c:lblOffset val="100"/>
        <c:noMultiLvlLbl val="0"/>
      </c:catAx>
      <c:valAx>
        <c:axId val="112473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6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Lake Ontario Water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'In-Class#4'!$B$10</c:f>
              <c:strCache>
                <c:ptCount val="1"/>
                <c:pt idx="0">
                  <c:v>Jan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'In-Class#4'!$B$11:$B$17</c:f>
              <c:numCache>
                <c:formatCode>General</c:formatCode>
                <c:ptCount val="7"/>
                <c:pt idx="0">
                  <c:v>74.5</c:v>
                </c:pt>
                <c:pt idx="1">
                  <c:v>74.489999999999995</c:v>
                </c:pt>
                <c:pt idx="2">
                  <c:v>74.56</c:v>
                </c:pt>
                <c:pt idx="3">
                  <c:v>74.33</c:v>
                </c:pt>
                <c:pt idx="4">
                  <c:v>74.83</c:v>
                </c:pt>
                <c:pt idx="5">
                  <c:v>74.75</c:v>
                </c:pt>
                <c:pt idx="6">
                  <c:v>74.63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'In-Class#4'!$C$10</c:f>
              <c:strCache>
                <c:ptCount val="1"/>
                <c:pt idx="0">
                  <c:v>Feb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'In-Class#4'!$C$11:$C$17</c:f>
              <c:numCache>
                <c:formatCode>General</c:formatCode>
                <c:ptCount val="7"/>
                <c:pt idx="0">
                  <c:v>74.45</c:v>
                </c:pt>
                <c:pt idx="1">
                  <c:v>74.55</c:v>
                </c:pt>
                <c:pt idx="2">
                  <c:v>74.680000000000007</c:v>
                </c:pt>
                <c:pt idx="3">
                  <c:v>74.290000000000006</c:v>
                </c:pt>
                <c:pt idx="4">
                  <c:v>74.75</c:v>
                </c:pt>
                <c:pt idx="5">
                  <c:v>74.86</c:v>
                </c:pt>
                <c:pt idx="6">
                  <c:v>74.86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'In-Class#4'!$D$10</c:f>
              <c:strCache>
                <c:ptCount val="1"/>
                <c:pt idx="0">
                  <c:v>Mar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'In-Class#4'!$D$11:$D$17</c:f>
              <c:numCache>
                <c:formatCode>General</c:formatCode>
                <c:ptCount val="7"/>
                <c:pt idx="0">
                  <c:v>74.58</c:v>
                </c:pt>
                <c:pt idx="1">
                  <c:v>74.650000000000006</c:v>
                </c:pt>
                <c:pt idx="2">
                  <c:v>74.790000000000006</c:v>
                </c:pt>
                <c:pt idx="3">
                  <c:v>74.349999999999994</c:v>
                </c:pt>
                <c:pt idx="4">
                  <c:v>74.72</c:v>
                </c:pt>
                <c:pt idx="5">
                  <c:v>74.849999999999994</c:v>
                </c:pt>
                <c:pt idx="6">
                  <c:v>74.819999999999993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'In-Class#4'!$E$10</c:f>
              <c:strCache>
                <c:ptCount val="1"/>
                <c:pt idx="0">
                  <c:v>Apr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'In-Class#4'!$E$11:$E$17</c:f>
              <c:numCache>
                <c:formatCode>General</c:formatCode>
                <c:ptCount val="7"/>
                <c:pt idx="0">
                  <c:v>74.819999999999993</c:v>
                </c:pt>
                <c:pt idx="1">
                  <c:v>74.84</c:v>
                </c:pt>
                <c:pt idx="2">
                  <c:v>74.98</c:v>
                </c:pt>
                <c:pt idx="3">
                  <c:v>74.73</c:v>
                </c:pt>
                <c:pt idx="4">
                  <c:v>74.89</c:v>
                </c:pt>
                <c:pt idx="5">
                  <c:v>75.040000000000006</c:v>
                </c:pt>
                <c:pt idx="6">
                  <c:v>74.83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'In-Class#4'!$F$10</c:f>
              <c:strCache>
                <c:ptCount val="1"/>
                <c:pt idx="0">
                  <c:v>May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'In-Class#4'!$F$11:$F$17</c:f>
              <c:numCache>
                <c:formatCode>General</c:formatCode>
                <c:ptCount val="7"/>
                <c:pt idx="0">
                  <c:v>75.099999999999994</c:v>
                </c:pt>
                <c:pt idx="1">
                  <c:v>74.930000000000007</c:v>
                </c:pt>
                <c:pt idx="2">
                  <c:v>75.22</c:v>
                </c:pt>
                <c:pt idx="3">
                  <c:v>74.95</c:v>
                </c:pt>
                <c:pt idx="4">
                  <c:v>75.040000000000006</c:v>
                </c:pt>
                <c:pt idx="5">
                  <c:v>75.12</c:v>
                </c:pt>
                <c:pt idx="6">
                  <c:v>74.84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'In-Class#4'!$G$10</c:f>
              <c:strCache>
                <c:ptCount val="1"/>
                <c:pt idx="0">
                  <c:v>Jun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'In-Class#4'!$G$11:$G$17</c:f>
              <c:numCache>
                <c:formatCode>General</c:formatCode>
                <c:ptCount val="7"/>
                <c:pt idx="0">
                  <c:v>75.260000000000005</c:v>
                </c:pt>
                <c:pt idx="1">
                  <c:v>74.989999999999995</c:v>
                </c:pt>
                <c:pt idx="2">
                  <c:v>75.33</c:v>
                </c:pt>
                <c:pt idx="3">
                  <c:v>75.12</c:v>
                </c:pt>
                <c:pt idx="4">
                  <c:v>75.14</c:v>
                </c:pt>
                <c:pt idx="5">
                  <c:v>75.03</c:v>
                </c:pt>
                <c:pt idx="6">
                  <c:v>74.89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'In-Class#4'!$H$10</c:f>
              <c:strCache>
                <c:ptCount val="1"/>
                <c:pt idx="0">
                  <c:v>Jul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'In-Class#4'!$H$11:$H$17</c:f>
              <c:numCache>
                <c:formatCode>General</c:formatCode>
                <c:ptCount val="7"/>
                <c:pt idx="0">
                  <c:v>75.239999999999995</c:v>
                </c:pt>
                <c:pt idx="1">
                  <c:v>74.97</c:v>
                </c:pt>
                <c:pt idx="2">
                  <c:v>75.19</c:v>
                </c:pt>
                <c:pt idx="3">
                  <c:v>75.05</c:v>
                </c:pt>
                <c:pt idx="4">
                  <c:v>75.09</c:v>
                </c:pt>
                <c:pt idx="5">
                  <c:v>74.95</c:v>
                </c:pt>
                <c:pt idx="6">
                  <c:v>74.98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'In-Class#4'!$I$10</c:f>
              <c:strCache>
                <c:ptCount val="1"/>
                <c:pt idx="0">
                  <c:v>Aug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'In-Class#4'!$I$11:$I$17</c:f>
              <c:numCache>
                <c:formatCode>General</c:formatCode>
                <c:ptCount val="7"/>
                <c:pt idx="0">
                  <c:v>75.06</c:v>
                </c:pt>
                <c:pt idx="1">
                  <c:v>74.819999999999993</c:v>
                </c:pt>
                <c:pt idx="2">
                  <c:v>74.91</c:v>
                </c:pt>
                <c:pt idx="3">
                  <c:v>74.989999999999995</c:v>
                </c:pt>
                <c:pt idx="4">
                  <c:v>75.02</c:v>
                </c:pt>
                <c:pt idx="5">
                  <c:v>74.8</c:v>
                </c:pt>
                <c:pt idx="6">
                  <c:v>74.95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'In-Class#4'!$J$10</c:f>
              <c:strCache>
                <c:ptCount val="1"/>
                <c:pt idx="0">
                  <c:v>Sep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'In-Class#4'!$J$11:$J$17</c:f>
              <c:numCache>
                <c:formatCode>General</c:formatCode>
                <c:ptCount val="7"/>
                <c:pt idx="0">
                  <c:v>74.81</c:v>
                </c:pt>
                <c:pt idx="1">
                  <c:v>74.63</c:v>
                </c:pt>
                <c:pt idx="2">
                  <c:v>74.650000000000006</c:v>
                </c:pt>
                <c:pt idx="3">
                  <c:v>74.75</c:v>
                </c:pt>
                <c:pt idx="4">
                  <c:v>74.95</c:v>
                </c:pt>
                <c:pt idx="5">
                  <c:v>74.7</c:v>
                </c:pt>
                <c:pt idx="6">
                  <c:v>74.81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'In-Class#4'!$K$10</c:f>
              <c:strCache>
                <c:ptCount val="1"/>
                <c:pt idx="0">
                  <c:v>Oct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'In-Class#4'!$K$11:$K$17</c:f>
              <c:numCache>
                <c:formatCode>General</c:formatCode>
                <c:ptCount val="7"/>
                <c:pt idx="0">
                  <c:v>74.61</c:v>
                </c:pt>
                <c:pt idx="1">
                  <c:v>74.53</c:v>
                </c:pt>
                <c:pt idx="2">
                  <c:v>74.489999999999995</c:v>
                </c:pt>
                <c:pt idx="3">
                  <c:v>74.63</c:v>
                </c:pt>
                <c:pt idx="4">
                  <c:v>74.7</c:v>
                </c:pt>
                <c:pt idx="5">
                  <c:v>74.61</c:v>
                </c:pt>
                <c:pt idx="6">
                  <c:v>74.739999999999995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'In-Class#4'!$L$10</c:f>
              <c:strCache>
                <c:ptCount val="1"/>
                <c:pt idx="0">
                  <c:v>Nov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'In-Class#4'!$L$11:$L$17</c:f>
              <c:numCache>
                <c:formatCode>General</c:formatCode>
                <c:ptCount val="7"/>
                <c:pt idx="0">
                  <c:v>74.459999999999994</c:v>
                </c:pt>
                <c:pt idx="1">
                  <c:v>74.47</c:v>
                </c:pt>
                <c:pt idx="2">
                  <c:v>74.36</c:v>
                </c:pt>
                <c:pt idx="3">
                  <c:v>74.64</c:v>
                </c:pt>
                <c:pt idx="4">
                  <c:v>74.5</c:v>
                </c:pt>
                <c:pt idx="5">
                  <c:v>74.59</c:v>
                </c:pt>
                <c:pt idx="6">
                  <c:v>74.790000000000006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'In-Class#4'!$M$10</c:f>
              <c:strCache>
                <c:ptCount val="1"/>
                <c:pt idx="0">
                  <c:v>Dec</c:v>
                </c:pt>
              </c:strCache>
            </c:strRef>
          </c:tx>
          <c:marker>
            <c:symbol val="none"/>
          </c:marker>
          <c:xVal>
            <c:numRef>
              <c:f>'In-Class#4'!$A$11:$A$17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'In-Class#4'!$M$11:$M$17</c:f>
              <c:numCache>
                <c:formatCode>General</c:formatCode>
                <c:ptCount val="7"/>
                <c:pt idx="0">
                  <c:v>74.47</c:v>
                </c:pt>
                <c:pt idx="1">
                  <c:v>74.52</c:v>
                </c:pt>
                <c:pt idx="2">
                  <c:v>74.37</c:v>
                </c:pt>
                <c:pt idx="3">
                  <c:v>74.73</c:v>
                </c:pt>
                <c:pt idx="4">
                  <c:v>74.55</c:v>
                </c:pt>
                <c:pt idx="5">
                  <c:v>74.56</c:v>
                </c:pt>
                <c:pt idx="6">
                  <c:v>74.83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13440"/>
        <c:axId val="113214016"/>
      </c:scatterChart>
      <c:valAx>
        <c:axId val="113213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14016"/>
        <c:crosses val="autoZero"/>
        <c:crossBetween val="midCat"/>
      </c:valAx>
      <c:valAx>
        <c:axId val="11321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13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Archemides Spiral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'In-Class#5'!$D$13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'In-Class#5'!$C$14:$C$46</c:f>
              <c:numCache>
                <c:formatCode>General</c:formatCode>
                <c:ptCount val="33"/>
                <c:pt idx="0">
                  <c:v>0</c:v>
                </c:pt>
                <c:pt idx="1">
                  <c:v>0.36280664401742885</c:v>
                </c:pt>
                <c:pt idx="2">
                  <c:v>0.55536036726979576</c:v>
                </c:pt>
                <c:pt idx="3">
                  <c:v>0.45083829741325976</c:v>
                </c:pt>
                <c:pt idx="4">
                  <c:v>9.6222934637445164E-17</c:v>
                </c:pt>
                <c:pt idx="5">
                  <c:v>-0.75139716235543275</c:v>
                </c:pt>
                <c:pt idx="6">
                  <c:v>-1.6660811018093871</c:v>
                </c:pt>
                <c:pt idx="7">
                  <c:v>-2.5396465081220021</c:v>
                </c:pt>
                <c:pt idx="8">
                  <c:v>-3.1415926535897931</c:v>
                </c:pt>
                <c:pt idx="9">
                  <c:v>-3.2652597961568599</c:v>
                </c:pt>
                <c:pt idx="10">
                  <c:v>-2.7768018363489793</c:v>
                </c:pt>
                <c:pt idx="11">
                  <c:v>-1.6530737571819545</c:v>
                </c:pt>
                <c:pt idx="12">
                  <c:v>-8.6600641173700644E-16</c:v>
                </c:pt>
                <c:pt idx="13">
                  <c:v>1.9536326221241267</c:v>
                </c:pt>
                <c:pt idx="14">
                  <c:v>3.8875225708885695</c:v>
                </c:pt>
                <c:pt idx="15">
                  <c:v>5.4420996602614311</c:v>
                </c:pt>
                <c:pt idx="16">
                  <c:v>6.2831853071795862</c:v>
                </c:pt>
                <c:pt idx="17">
                  <c:v>6.1677129482962911</c:v>
                </c:pt>
                <c:pt idx="18">
                  <c:v>4.9982433054281632</c:v>
                </c:pt>
                <c:pt idx="19">
                  <c:v>2.8553092169506495</c:v>
                </c:pt>
                <c:pt idx="20">
                  <c:v>2.405573365936129E-15</c:v>
                </c:pt>
                <c:pt idx="21">
                  <c:v>-3.1558680818928191</c:v>
                </c:pt>
                <c:pt idx="22">
                  <c:v>-6.1089640399677458</c:v>
                </c:pt>
                <c:pt idx="23">
                  <c:v>-8.3445528124008597</c:v>
                </c:pt>
                <c:pt idx="24">
                  <c:v>-9.4247779607693793</c:v>
                </c:pt>
                <c:pt idx="25">
                  <c:v>-9.0701661004357224</c:v>
                </c:pt>
                <c:pt idx="26">
                  <c:v>-7.2196847745073418</c:v>
                </c:pt>
                <c:pt idx="27">
                  <c:v>-4.0575446767193455</c:v>
                </c:pt>
                <c:pt idx="28">
                  <c:v>-4.7149237972348128E-15</c:v>
                </c:pt>
                <c:pt idx="29">
                  <c:v>4.3581035416615101</c:v>
                </c:pt>
                <c:pt idx="30">
                  <c:v>8.3304055090469245</c:v>
                </c:pt>
                <c:pt idx="31">
                  <c:v>11.247005964540291</c:v>
                </c:pt>
                <c:pt idx="32">
                  <c:v>12.566370614359172</c:v>
                </c:pt>
              </c:numCache>
            </c:numRef>
          </c:xVal>
          <c:yVal>
            <c:numRef>
              <c:f>'In-Class#5'!$D$14:$D$46</c:f>
              <c:numCache>
                <c:formatCode>General</c:formatCode>
                <c:ptCount val="33"/>
                <c:pt idx="0">
                  <c:v>0</c:v>
                </c:pt>
                <c:pt idx="1">
                  <c:v>0.15027943247108658</c:v>
                </c:pt>
                <c:pt idx="2">
                  <c:v>0.55536036726979576</c:v>
                </c:pt>
                <c:pt idx="3">
                  <c:v>1.0884199320522865</c:v>
                </c:pt>
                <c:pt idx="4">
                  <c:v>1.5707963267948966</c:v>
                </c:pt>
                <c:pt idx="5">
                  <c:v>1.8140332200871443</c:v>
                </c:pt>
                <c:pt idx="6">
                  <c:v>1.6660811018093873</c:v>
                </c:pt>
                <c:pt idx="7">
                  <c:v>1.0519560272976063</c:v>
                </c:pt>
                <c:pt idx="8">
                  <c:v>3.8489173854978065E-16</c:v>
                </c:pt>
                <c:pt idx="9">
                  <c:v>-1.3525148922397787</c:v>
                </c:pt>
                <c:pt idx="10">
                  <c:v>-2.7768018363489784</c:v>
                </c:pt>
                <c:pt idx="11">
                  <c:v>-3.9908730841917159</c:v>
                </c:pt>
                <c:pt idx="12">
                  <c:v>-4.7123889803846897</c:v>
                </c:pt>
                <c:pt idx="13">
                  <c:v>-4.7164863722265746</c:v>
                </c:pt>
                <c:pt idx="14">
                  <c:v>-3.8875225708885712</c:v>
                </c:pt>
                <c:pt idx="15">
                  <c:v>-2.254191487066302</c:v>
                </c:pt>
                <c:pt idx="16">
                  <c:v>-1.5395669541991226E-15</c:v>
                </c:pt>
                <c:pt idx="17">
                  <c:v>2.5547503520084729</c:v>
                </c:pt>
                <c:pt idx="18">
                  <c:v>4.9982433054281605</c:v>
                </c:pt>
                <c:pt idx="19">
                  <c:v>6.8933262363311458</c:v>
                </c:pt>
                <c:pt idx="20">
                  <c:v>7.8539816339744828</c:v>
                </c:pt>
                <c:pt idx="21">
                  <c:v>7.6189395243660067</c:v>
                </c:pt>
                <c:pt idx="22">
                  <c:v>6.1089640399677601</c:v>
                </c:pt>
                <c:pt idx="23">
                  <c:v>3.4564269468349975</c:v>
                </c:pt>
                <c:pt idx="24">
                  <c:v>3.4640256469480257E-15</c:v>
                </c:pt>
                <c:pt idx="25">
                  <c:v>-3.7569858117771648</c:v>
                </c:pt>
                <c:pt idx="26">
                  <c:v>-7.2196847745073498</c:v>
                </c:pt>
                <c:pt idx="27">
                  <c:v>-9.7957793884705744</c:v>
                </c:pt>
                <c:pt idx="28">
                  <c:v>-10.995574287564276</c:v>
                </c:pt>
                <c:pt idx="29">
                  <c:v>-10.521392676505437</c:v>
                </c:pt>
                <c:pt idx="30">
                  <c:v>-8.3304055090469475</c:v>
                </c:pt>
                <c:pt idx="31">
                  <c:v>-4.6586624066036935</c:v>
                </c:pt>
                <c:pt idx="32">
                  <c:v>-6.1582678167964905E-15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16896"/>
        <c:axId val="113217472"/>
      </c:scatterChart>
      <c:valAx>
        <c:axId val="113216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17472"/>
        <c:crossesAt val="-15"/>
        <c:crossBetween val="midCat"/>
      </c:valAx>
      <c:valAx>
        <c:axId val="11321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16896"/>
        <c:crossesAt val="-15"/>
        <c:crossBetween val="midCat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J-Type Thermocouple Reading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'In-Class#6'!$B$11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0.15099961650903693"/>
                  <c:y val="-4.4968564722366348E-3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fixedVal"/>
            <c:noEndCap val="0"/>
            <c:val val="2.2000000000000002"/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'In-Class#6'!$A$12:$A$17</c:f>
              <c:numCache>
                <c:formatCode>General</c:formatCode>
                <c:ptCount val="6"/>
                <c:pt idx="0">
                  <c:v>1</c:v>
                </c:pt>
                <c:pt idx="1">
                  <c:v>2.2999999999999998</c:v>
                </c:pt>
                <c:pt idx="2">
                  <c:v>3.1</c:v>
                </c:pt>
                <c:pt idx="3">
                  <c:v>4.8</c:v>
                </c:pt>
                <c:pt idx="4">
                  <c:v>5.6</c:v>
                </c:pt>
                <c:pt idx="5">
                  <c:v>6.3</c:v>
                </c:pt>
              </c:numCache>
            </c:numRef>
          </c:xVal>
          <c:yVal>
            <c:numRef>
              <c:f>'In-Class#6'!$B$12:$B$17</c:f>
              <c:numCache>
                <c:formatCode>General</c:formatCode>
                <c:ptCount val="6"/>
                <c:pt idx="0">
                  <c:v>65</c:v>
                </c:pt>
                <c:pt idx="1">
                  <c:v>70</c:v>
                </c:pt>
                <c:pt idx="2">
                  <c:v>77.5</c:v>
                </c:pt>
                <c:pt idx="3">
                  <c:v>117.5</c:v>
                </c:pt>
                <c:pt idx="4">
                  <c:v>127.5</c:v>
                </c:pt>
                <c:pt idx="5">
                  <c:v>132.5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19200"/>
        <c:axId val="113219776"/>
      </c:scatterChart>
      <c:valAx>
        <c:axId val="113219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19776"/>
        <c:crosses val="autoZero"/>
        <c:crossBetween val="midCat"/>
      </c:valAx>
      <c:valAx>
        <c:axId val="113219776"/>
        <c:scaling>
          <c:orientation val="minMax"/>
          <c:min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19200"/>
        <c:crosses val="autoZero"/>
        <c:crossBetween val="midCat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Thermocouple Reading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'In-Class#7'!$B$12</c:f>
              <c:strCache>
                <c:ptCount val="1"/>
                <c:pt idx="0">
                  <c:v>Temp (°C)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0"/>
            <c:trendlineLbl>
              <c:layout/>
              <c:numFmt formatCode="General" sourceLinked="0"/>
            </c:trendlineLbl>
          </c:trendline>
          <c:trendline>
            <c:trendlineType val="power"/>
            <c:dispRSqr val="0"/>
            <c:dispEq val="0"/>
          </c:trendline>
          <c:trendline>
            <c:trendlineType val="exp"/>
            <c:dispRSqr val="1"/>
            <c:dispEq val="1"/>
            <c:trendlineLbl>
              <c:layout>
                <c:manualLayout>
                  <c:x val="-0.42225804728315747"/>
                  <c:y val="-0.154715885100040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percentage"/>
            <c:noEndCap val="0"/>
            <c:val val="10"/>
          </c:errBars>
          <c:xVal>
            <c:numRef>
              <c:f>'In-Class#7'!$A$13:$A$22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'In-Class#7'!$B$13:$B$22</c:f>
              <c:numCache>
                <c:formatCode>General</c:formatCode>
                <c:ptCount val="10"/>
                <c:pt idx="0">
                  <c:v>1000</c:v>
                </c:pt>
                <c:pt idx="1">
                  <c:v>502</c:v>
                </c:pt>
                <c:pt idx="2">
                  <c:v>249</c:v>
                </c:pt>
                <c:pt idx="3">
                  <c:v>127</c:v>
                </c:pt>
                <c:pt idx="4">
                  <c:v>64</c:v>
                </c:pt>
                <c:pt idx="5">
                  <c:v>30</c:v>
                </c:pt>
                <c:pt idx="6">
                  <c:v>16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6432"/>
        <c:axId val="113427008"/>
      </c:scatterChart>
      <c:valAx>
        <c:axId val="113426432"/>
        <c:scaling>
          <c:orientation val="minMax"/>
          <c:max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427008"/>
        <c:crosses val="autoZero"/>
        <c:crossBetween val="midCat"/>
      </c:valAx>
      <c:valAx>
        <c:axId val="113427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426432"/>
        <c:crossesAt val="-20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590551</xdr:colOff>
      <xdr:row>5</xdr:row>
      <xdr:rowOff>114300</xdr:rowOff>
    </xdr:from>
    <xdr:to>
      <xdr:col>2</xdr:col>
      <xdr:colOff>466725</xdr:colOff>
      <xdr:row>7</xdr:row>
      <xdr:rowOff>36140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4"/>
            <xdr:cNvSpPr txBox="1"/>
          </xdr:nvSpPr>
          <xdr:spPr>
            <a:xfrm>
              <a:off x="590551" y="1066800"/>
              <a:ext cx="1095374" cy="30284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𝑟</m:t>
                    </m:r>
                    <m:r>
                      <a:rPr lang="en-US" sz="1400" b="0" i="0">
                        <a:latin typeface="Cambria Math"/>
                      </a:rPr>
                      <m:t>=</m:t>
                    </m:r>
                    <m:r>
                      <a:rPr lang="en-US" sz="1400" b="0" i="1">
                        <a:latin typeface="Cambria Math"/>
                      </a:rPr>
                      <m:t>𝑎</m:t>
                    </m:r>
                    <m:r>
                      <a:rPr lang="en-US" sz="1400" b="0" i="0">
                        <a:latin typeface="Cambria Math"/>
                      </a:rPr>
                      <m:t>+</m:t>
                    </m:r>
                    <m:r>
                      <a:rPr lang="en-US" sz="1400" b="0" i="1">
                        <a:latin typeface="Cambria Math"/>
                      </a:rPr>
                      <m:t>𝑏</m:t>
                    </m:r>
                    <m:r>
                      <a:rPr lang="el-GR" sz="1400" b="0" i="1">
                        <a:latin typeface="Cambria Math"/>
                        <a:ea typeface="Cambria Math"/>
                      </a:rPr>
                      <m:t>𝜃</m:t>
                    </m:r>
                  </m:oMath>
                </m:oMathPara>
              </a14:m>
              <a:endParaRPr lang="en-US" sz="1400" i="1"/>
            </a:p>
          </xdr:txBody>
        </xdr:sp>
      </mc:Choice>
      <mc:Fallback xmlns="">
        <xdr:sp macro="" textlink="">
          <xdr:nvSpPr>
            <xdr:cNvPr id="2" name="TextBox 4"/>
            <xdr:cNvSpPr txBox="1"/>
          </xdr:nvSpPr>
          <xdr:spPr>
            <a:xfrm>
              <a:off x="590551" y="1066800"/>
              <a:ext cx="1095374" cy="30284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/>
                </a:rPr>
                <a:t>𝑟=𝑎+𝑏</a:t>
              </a:r>
              <a:r>
                <a:rPr lang="el-GR" sz="1400" b="0" i="0">
                  <a:latin typeface="Cambria Math"/>
                  <a:ea typeface="Cambria Math"/>
                </a:rPr>
                <a:t>𝜃</a:t>
              </a:r>
              <a:endParaRPr lang="en-US" sz="1400" i="1"/>
            </a:p>
          </xdr:txBody>
        </xdr:sp>
      </mc:Fallback>
    </mc:AlternateContent>
    <xdr:clientData/>
  </xdr:twoCellAnchor>
  <xdr:twoCellAnchor>
    <xdr:from>
      <xdr:col>2</xdr:col>
      <xdr:colOff>514351</xdr:colOff>
      <xdr:row>5</xdr:row>
      <xdr:rowOff>85725</xdr:rowOff>
    </xdr:from>
    <xdr:to>
      <xdr:col>6</xdr:col>
      <xdr:colOff>600075</xdr:colOff>
      <xdr:row>7</xdr:row>
      <xdr:rowOff>37637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5"/>
            <xdr:cNvSpPr txBox="1"/>
          </xdr:nvSpPr>
          <xdr:spPr>
            <a:xfrm>
              <a:off x="1733551" y="1038225"/>
              <a:ext cx="2524124" cy="33291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/>
                      </a:rPr>
                      <m:t>𝑥</m:t>
                    </m:r>
                    <m:r>
                      <a:rPr lang="en-US" sz="1600" b="0" i="1">
                        <a:latin typeface="Cambria Math"/>
                      </a:rPr>
                      <m:t>=</m:t>
                    </m:r>
                    <m:r>
                      <a:rPr lang="en-US" sz="1600" b="0" i="1">
                        <a:latin typeface="Cambria Math"/>
                      </a:rPr>
                      <m:t>𝑟</m:t>
                    </m:r>
                    <m:func>
                      <m:funcPr>
                        <m:ctrlPr>
                          <a:rPr lang="en-US" sz="16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/>
                          </a:rPr>
                          <m:t>cos</m:t>
                        </m:r>
                      </m:fName>
                      <m:e>
                        <m:r>
                          <a:rPr lang="en-US" sz="1600" b="0" i="1">
                            <a:latin typeface="Cambria Math"/>
                            <a:ea typeface="Cambria Math"/>
                          </a:rPr>
                          <m:t>𝜃</m:t>
                        </m:r>
                      </m:e>
                    </m:func>
                    <m:r>
                      <a:rPr lang="en-US" sz="1600" b="0" i="1">
                        <a:latin typeface="Cambria Math"/>
                        <a:ea typeface="Cambria Math"/>
                      </a:rPr>
                      <m:t>; </m:t>
                    </m:r>
                    <m:r>
                      <a:rPr lang="en-US" sz="1600" b="0" i="1">
                        <a:latin typeface="Cambria Math"/>
                      </a:rPr>
                      <m:t>𝑦</m:t>
                    </m:r>
                    <m:r>
                      <a:rPr lang="en-US" sz="1600" b="0" i="1">
                        <a:latin typeface="Cambria Math"/>
                      </a:rPr>
                      <m:t>=</m:t>
                    </m:r>
                    <m:r>
                      <a:rPr lang="en-US" sz="1600" b="0" i="1">
                        <a:latin typeface="Cambria Math"/>
                      </a:rPr>
                      <m:t>𝑟</m:t>
                    </m:r>
                    <m:func>
                      <m:funcPr>
                        <m:ctrlPr>
                          <a:rPr lang="en-US" sz="16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/>
                          </a:rPr>
                          <m:t>sin</m:t>
                        </m:r>
                      </m:fName>
                      <m:e>
                        <m:r>
                          <a:rPr lang="en-US" sz="1600" b="0" i="1">
                            <a:latin typeface="Cambria Math"/>
                            <a:ea typeface="Cambria Math"/>
                          </a:rPr>
                          <m:t>𝜃</m:t>
                        </m:r>
                      </m:e>
                    </m:func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5"/>
            <xdr:cNvSpPr txBox="1"/>
          </xdr:nvSpPr>
          <xdr:spPr>
            <a:xfrm>
              <a:off x="1733551" y="1038225"/>
              <a:ext cx="2524124" cy="33291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>
                  <a:latin typeface="Cambria Math"/>
                </a:rPr>
                <a:t>𝑥=𝑟 cos⁡</a:t>
              </a:r>
              <a:r>
                <a:rPr lang="en-US" sz="1600" b="0" i="0">
                  <a:latin typeface="Cambria Math"/>
                  <a:ea typeface="Cambria Math"/>
                </a:rPr>
                <a:t>𝜃; </a:t>
              </a:r>
              <a:r>
                <a:rPr lang="en-US" sz="1600" b="0" i="0">
                  <a:latin typeface="Cambria Math"/>
                </a:rPr>
                <a:t>𝑦=𝑟 sin⁡</a:t>
              </a:r>
              <a:r>
                <a:rPr lang="en-US" sz="1600" b="0" i="0">
                  <a:latin typeface="Cambria Math"/>
                  <a:ea typeface="Cambria Math"/>
                </a:rPr>
                <a:t>𝜃</a:t>
              </a:r>
              <a:endParaRPr lang="en-US" sz="1600"/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3</xdr:row>
      <xdr:rowOff>133350</xdr:rowOff>
    </xdr:from>
    <xdr:to>
      <xdr:col>5</xdr:col>
      <xdr:colOff>219075</xdr:colOff>
      <xdr:row>7</xdr:row>
      <xdr:rowOff>27299</xdr:rowOff>
    </xdr:to>
    <xdr:sp macro="" textlink="">
      <xdr:nvSpPr>
        <xdr:cNvPr id="2" name="Text Box 43"/>
        <xdr:cNvSpPr txBox="1">
          <a:spLocks noChangeArrowheads="1"/>
        </xdr:cNvSpPr>
      </xdr:nvSpPr>
      <xdr:spPr bwMode="auto">
        <a:xfrm>
          <a:off x="1438275" y="714375"/>
          <a:ext cx="1828800" cy="65594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eaLnBrk="1" hangingPunct="1"/>
          <a:r>
            <a:rPr lang="en-US" sz="1800">
              <a:latin typeface="Calibri" pitchFamily="34" charset="0"/>
            </a:rPr>
            <a:t>f2(x) = 1  if x </a:t>
          </a:r>
          <a:r>
            <a:rPr lang="en-US" sz="1800">
              <a:latin typeface="Calibri" pitchFamily="34" charset="0"/>
              <a:cs typeface="Arial" charset="0"/>
            </a:rPr>
            <a:t>≥ 0</a:t>
          </a:r>
          <a:br>
            <a:rPr lang="en-US" sz="1800">
              <a:latin typeface="Calibri" pitchFamily="34" charset="0"/>
              <a:cs typeface="Arial" charset="0"/>
            </a:rPr>
          </a:br>
          <a:r>
            <a:rPr lang="en-US" sz="1800">
              <a:latin typeface="Calibri" pitchFamily="34" charset="0"/>
              <a:cs typeface="Arial" charset="0"/>
            </a:rPr>
            <a:t>f2(x) = 0  if x &lt; 0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3</xdr:row>
      <xdr:rowOff>142876</xdr:rowOff>
    </xdr:from>
    <xdr:to>
      <xdr:col>6</xdr:col>
      <xdr:colOff>238124</xdr:colOff>
      <xdr:row>6</xdr:row>
      <xdr:rowOff>164615</xdr:rowOff>
    </xdr:to>
    <xdr:sp macro="" textlink="">
      <xdr:nvSpPr>
        <xdr:cNvPr id="2" name="Text Box 34"/>
        <xdr:cNvSpPr txBox="1">
          <a:spLocks noChangeArrowheads="1"/>
        </xdr:cNvSpPr>
      </xdr:nvSpPr>
      <xdr:spPr bwMode="auto">
        <a:xfrm>
          <a:off x="495299" y="723901"/>
          <a:ext cx="3400425" cy="59323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eaLnBrk="1" hangingPunct="1"/>
          <a:r>
            <a:rPr lang="en-US" sz="1600">
              <a:latin typeface="+mn-lt"/>
            </a:rPr>
            <a:t>g(x) = 2x                 when 0 ≤ x ≤ 3, or</a:t>
          </a:r>
        </a:p>
        <a:p>
          <a:pPr eaLnBrk="1" hangingPunct="1"/>
          <a:r>
            <a:rPr lang="en-US" sz="1600">
              <a:latin typeface="+mn-lt"/>
            </a:rPr>
            <a:t>g(x) = (x – 3)</a:t>
          </a:r>
          <a:r>
            <a:rPr lang="en-US" sz="1600" baseline="30000">
              <a:latin typeface="+mn-lt"/>
            </a:rPr>
            <a:t>2</a:t>
          </a:r>
          <a:r>
            <a:rPr lang="en-US" sz="1600">
              <a:latin typeface="+mn-lt"/>
            </a:rPr>
            <a:t> + 6  when 3 &lt; x ≤ 10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5</xdr:row>
      <xdr:rowOff>28575</xdr:rowOff>
    </xdr:from>
    <xdr:to>
      <xdr:col>4</xdr:col>
      <xdr:colOff>142875</xdr:colOff>
      <xdr:row>7</xdr:row>
      <xdr:rowOff>125142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4"/>
            <xdr:cNvSpPr txBox="1"/>
          </xdr:nvSpPr>
          <xdr:spPr>
            <a:xfrm>
              <a:off x="1619250" y="990600"/>
              <a:ext cx="962025" cy="47756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lang="en-US" sz="1200" b="0" i="1">
                            <a:latin typeface="Cambria Math"/>
                          </a:rPr>
                          <m:t>𝑓</m:t>
                        </m:r>
                      </m:sub>
                    </m:sSub>
                    <m:r>
                      <a:rPr lang="en-US" sz="12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/>
                          </a:rPr>
                          <m:t>5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20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𝑅𝑒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4" name="TextBox 4"/>
            <xdr:cNvSpPr txBox="1"/>
          </xdr:nvSpPr>
          <xdr:spPr>
            <a:xfrm>
              <a:off x="1619250" y="990600"/>
              <a:ext cx="962025" cy="47756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/>
                </a:rPr>
                <a:t>𝐶_𝑓</a:t>
              </a:r>
              <a:r>
                <a:rPr lang="en-US" sz="1200" i="0">
                  <a:latin typeface="Cambria Math"/>
                </a:rPr>
                <a:t>=</a:t>
              </a:r>
              <a:r>
                <a:rPr lang="en-US" sz="1200" b="0" i="0">
                  <a:latin typeface="Cambria Math"/>
                </a:rPr>
                <a:t>5/√𝑅𝑒</a:t>
              </a:r>
              <a:endParaRPr lang="en-US" sz="12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5</xdr:row>
      <xdr:rowOff>166687</xdr:rowOff>
    </xdr:from>
    <xdr:ext cx="771525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981075" y="1128712"/>
              <a:ext cx="771525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𝐴</m:t>
                    </m:r>
                    <m:r>
                      <a:rPr lang="en-US" sz="1100" b="0" i="1">
                        <a:latin typeface="Cambria Math"/>
                      </a:rPr>
                      <m:t>=4</m:t>
                    </m:r>
                    <m:r>
                      <m:rPr>
                        <m:sty m:val="p"/>
                      </m:rPr>
                      <a:rPr lang="en-US" sz="1100" b="0" i="1">
                        <a:latin typeface="Cambria Math"/>
                      </a:rPr>
                      <m:t>π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r</m:t>
                        </m:r>
                      </m:e>
                      <m:sup>
                        <m:r>
                          <a:rPr lang="en-US" sz="1100" b="0" i="0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981075" y="1128712"/>
              <a:ext cx="771525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𝐴=4πr^2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238125</xdr:colOff>
      <xdr:row>5</xdr:row>
      <xdr:rowOff>80962</xdr:rowOff>
    </xdr:from>
    <xdr:ext cx="914400" cy="409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676525" y="1033462"/>
              <a:ext cx="914400" cy="409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𝑉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𝜋</m:t>
                    </m:r>
                    <m:r>
                      <a:rPr lang="en-US" sz="1100" b="0" i="1">
                        <a:latin typeface="Cambria Math"/>
                      </a:rPr>
                      <m:t>𝑟</m:t>
                    </m:r>
                    <m:r>
                      <a:rPr lang="en-US" sz="1100" b="0" i="1">
                        <a:latin typeface="Cambria Math"/>
                      </a:rPr>
                      <m:t>^3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676525" y="1033462"/>
              <a:ext cx="914400" cy="409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𝑉=4/3 𝜋𝑟^3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-3600450</xdr:rowOff>
        </xdr:from>
        <xdr:to>
          <xdr:col>0</xdr:col>
          <xdr:colOff>228600</xdr:colOff>
          <xdr:row>0</xdr:row>
          <xdr:rowOff>-3600450</xdr:rowOff>
        </xdr:to>
        <xdr:grpSp>
          <xdr:nvGrpSpPr>
            <xdr:cNvPr id="8" name="Group 7"/>
            <xdr:cNvGrpSpPr/>
          </xdr:nvGrpSpPr>
          <xdr:grpSpPr>
            <a:xfrm>
              <a:off x="228600" y="-3600450"/>
              <a:ext cx="0" cy="0"/>
              <a:chOff x="0" y="0"/>
              <a:chExt cx="0" cy="0"/>
            </a:xfrm>
          </xdr:grpSpPr>
        </xdr:grp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25" sqref="G25"/>
    </sheetView>
  </sheetViews>
  <sheetFormatPr defaultRowHeight="15" x14ac:dyDescent="0.25"/>
  <sheetData>
    <row r="1" spans="1:7" x14ac:dyDescent="0.25">
      <c r="A1" t="s">
        <v>5</v>
      </c>
      <c r="D1" t="s">
        <v>6</v>
      </c>
      <c r="F1" t="s">
        <v>55</v>
      </c>
      <c r="G1" t="s">
        <v>7</v>
      </c>
    </row>
    <row r="2" spans="1:7" ht="15.75" thickBot="1" x14ac:dyDescent="0.3"/>
    <row r="3" spans="1:7" x14ac:dyDescent="0.25">
      <c r="A3" s="24" t="s">
        <v>9</v>
      </c>
      <c r="B3" s="25"/>
      <c r="C3" s="25"/>
      <c r="D3" s="25"/>
      <c r="E3" s="25"/>
      <c r="F3" s="25"/>
      <c r="G3" s="26"/>
    </row>
    <row r="4" spans="1:7" x14ac:dyDescent="0.25">
      <c r="A4" s="27"/>
      <c r="B4" s="28"/>
      <c r="C4" s="28"/>
      <c r="D4" s="28"/>
      <c r="E4" s="28"/>
      <c r="F4" s="28"/>
      <c r="G4" s="29"/>
    </row>
    <row r="5" spans="1:7" x14ac:dyDescent="0.25">
      <c r="A5" s="27"/>
      <c r="B5" s="28"/>
      <c r="C5" s="28"/>
      <c r="D5" s="28"/>
      <c r="E5" s="28"/>
      <c r="F5" s="28"/>
      <c r="G5" s="29"/>
    </row>
    <row r="6" spans="1:7" x14ac:dyDescent="0.25">
      <c r="A6" s="27"/>
      <c r="B6" s="28"/>
      <c r="C6" s="28"/>
      <c r="D6" s="28"/>
      <c r="E6" s="28"/>
      <c r="F6" s="28"/>
      <c r="G6" s="29"/>
    </row>
    <row r="7" spans="1:7" x14ac:dyDescent="0.25">
      <c r="A7" s="27"/>
      <c r="B7" s="28"/>
      <c r="C7" s="28"/>
      <c r="D7" s="28"/>
      <c r="E7" s="28"/>
      <c r="F7" s="28"/>
      <c r="G7" s="29"/>
    </row>
    <row r="8" spans="1:7" ht="15.75" thickBot="1" x14ac:dyDescent="0.3">
      <c r="A8" s="30"/>
      <c r="B8" s="31"/>
      <c r="C8" s="31"/>
      <c r="D8" s="31"/>
      <c r="E8" s="31"/>
      <c r="F8" s="31"/>
      <c r="G8" s="32"/>
    </row>
    <row r="9" spans="1:7" ht="15.75" thickBot="1" x14ac:dyDescent="0.3"/>
    <row r="10" spans="1:7" x14ac:dyDescent="0.25">
      <c r="A10" s="1" t="s">
        <v>0</v>
      </c>
      <c r="B10" s="2" t="s">
        <v>1</v>
      </c>
      <c r="C10" s="3" t="s">
        <v>2</v>
      </c>
    </row>
    <row r="11" spans="1:7" x14ac:dyDescent="0.25">
      <c r="A11" s="4" t="s">
        <v>8</v>
      </c>
      <c r="B11" s="5" t="s">
        <v>3</v>
      </c>
      <c r="C11" s="6" t="s">
        <v>4</v>
      </c>
    </row>
    <row r="12" spans="1:7" x14ac:dyDescent="0.25">
      <c r="A12" s="7">
        <v>100</v>
      </c>
      <c r="B12" s="5">
        <v>2676.05</v>
      </c>
      <c r="C12" s="6">
        <v>7.3548</v>
      </c>
    </row>
    <row r="13" spans="1:7" x14ac:dyDescent="0.25">
      <c r="A13" s="7">
        <v>125</v>
      </c>
      <c r="B13" s="5">
        <v>2713.46</v>
      </c>
      <c r="C13" s="6">
        <v>7.0773999999999999</v>
      </c>
    </row>
    <row r="14" spans="1:7" x14ac:dyDescent="0.25">
      <c r="A14" s="7">
        <v>150</v>
      </c>
      <c r="B14" s="5">
        <v>2746.44</v>
      </c>
      <c r="C14" s="6">
        <v>6.8377999999999997</v>
      </c>
    </row>
    <row r="15" spans="1:7" x14ac:dyDescent="0.25">
      <c r="A15" s="7">
        <v>175</v>
      </c>
      <c r="B15" s="5">
        <v>2773.58</v>
      </c>
      <c r="C15" s="6">
        <v>6.6256000000000004</v>
      </c>
    </row>
    <row r="16" spans="1:7" x14ac:dyDescent="0.25">
      <c r="A16" s="7">
        <v>200</v>
      </c>
      <c r="B16" s="5">
        <v>2793.18</v>
      </c>
      <c r="C16" s="6">
        <v>6.4321999999999999</v>
      </c>
    </row>
    <row r="17" spans="1:3" x14ac:dyDescent="0.25">
      <c r="A17" s="7">
        <v>225</v>
      </c>
      <c r="B17" s="5">
        <v>2803.27</v>
      </c>
      <c r="C17" s="6">
        <v>6.2502000000000004</v>
      </c>
    </row>
    <row r="18" spans="1:3" x14ac:dyDescent="0.25">
      <c r="A18" s="7">
        <v>250</v>
      </c>
      <c r="B18" s="5">
        <v>2801.52</v>
      </c>
      <c r="C18" s="6">
        <v>6.0728999999999997</v>
      </c>
    </row>
    <row r="19" spans="1:3" x14ac:dyDescent="0.25">
      <c r="A19" s="7">
        <v>275</v>
      </c>
      <c r="B19" s="5">
        <v>2784.97</v>
      </c>
      <c r="C19" s="6">
        <v>5.8936999999999999</v>
      </c>
    </row>
    <row r="20" spans="1:3" ht="15.75" thickBot="1" x14ac:dyDescent="0.3">
      <c r="A20" s="8">
        <v>300</v>
      </c>
      <c r="B20" s="9">
        <v>2748.94</v>
      </c>
      <c r="C20" s="10">
        <v>5.7043999999999997</v>
      </c>
    </row>
  </sheetData>
  <mergeCells count="1">
    <mergeCell ref="A3:G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D21" sqref="D21"/>
    </sheetView>
  </sheetViews>
  <sheetFormatPr defaultRowHeight="15" x14ac:dyDescent="0.25"/>
  <cols>
    <col min="9" max="9" width="10.42578125" customWidth="1"/>
    <col min="10" max="10" width="12.5703125" customWidth="1"/>
  </cols>
  <sheetData>
    <row r="1" spans="1:11" x14ac:dyDescent="0.25">
      <c r="A1" t="s">
        <v>5</v>
      </c>
      <c r="D1" t="s">
        <v>6</v>
      </c>
      <c r="F1" t="s">
        <v>55</v>
      </c>
      <c r="G1" t="s">
        <v>60</v>
      </c>
    </row>
    <row r="2" spans="1:11" ht="15.75" thickBot="1" x14ac:dyDescent="0.3"/>
    <row r="3" spans="1:11" x14ac:dyDescent="0.25">
      <c r="A3" s="24" t="s">
        <v>69</v>
      </c>
      <c r="B3" s="33"/>
      <c r="C3" s="33"/>
      <c r="D3" s="33"/>
      <c r="E3" s="33"/>
      <c r="F3" s="33"/>
      <c r="G3" s="34"/>
    </row>
    <row r="4" spans="1:11" x14ac:dyDescent="0.25">
      <c r="A4" s="35"/>
      <c r="B4" s="36"/>
      <c r="C4" s="36"/>
      <c r="D4" s="36"/>
      <c r="E4" s="36"/>
      <c r="F4" s="36"/>
      <c r="G4" s="37"/>
    </row>
    <row r="5" spans="1:11" x14ac:dyDescent="0.25">
      <c r="A5" s="35"/>
      <c r="B5" s="36"/>
      <c r="C5" s="36"/>
      <c r="D5" s="36"/>
      <c r="E5" s="36"/>
      <c r="F5" s="36"/>
      <c r="G5" s="37"/>
    </row>
    <row r="6" spans="1:11" x14ac:dyDescent="0.25">
      <c r="A6" s="35"/>
      <c r="B6" s="36"/>
      <c r="C6" s="36"/>
      <c r="D6" s="36"/>
      <c r="E6" s="36"/>
      <c r="F6" s="36"/>
      <c r="G6" s="37"/>
    </row>
    <row r="7" spans="1:11" x14ac:dyDescent="0.25">
      <c r="A7" s="35"/>
      <c r="B7" s="36"/>
      <c r="C7" s="36"/>
      <c r="D7" s="36"/>
      <c r="E7" s="36"/>
      <c r="F7" s="36"/>
      <c r="G7" s="37"/>
    </row>
    <row r="8" spans="1:11" ht="15.75" thickBot="1" x14ac:dyDescent="0.3">
      <c r="A8" s="38"/>
      <c r="B8" s="39"/>
      <c r="C8" s="39"/>
      <c r="D8" s="39"/>
      <c r="E8" s="39"/>
      <c r="F8" s="39"/>
      <c r="G8" s="40"/>
    </row>
    <row r="9" spans="1:11" ht="15.75" thickBot="1" x14ac:dyDescent="0.3"/>
    <row r="10" spans="1:11" x14ac:dyDescent="0.25">
      <c r="A10" s="12"/>
      <c r="B10" s="78" t="s">
        <v>62</v>
      </c>
      <c r="C10" s="79"/>
      <c r="D10" s="79"/>
      <c r="E10" s="79"/>
      <c r="F10" s="79"/>
      <c r="G10" s="79"/>
      <c r="H10" s="91"/>
      <c r="I10" s="94" t="s">
        <v>71</v>
      </c>
      <c r="J10" s="96" t="s">
        <v>72</v>
      </c>
    </row>
    <row r="11" spans="1:11" x14ac:dyDescent="0.25">
      <c r="A11" s="77" t="s">
        <v>63</v>
      </c>
      <c r="B11" s="76">
        <v>1</v>
      </c>
      <c r="C11" s="76">
        <v>2</v>
      </c>
      <c r="D11" s="76">
        <v>3</v>
      </c>
      <c r="E11" s="76">
        <v>4</v>
      </c>
      <c r="F11" s="76">
        <v>5</v>
      </c>
      <c r="G11" s="76">
        <v>6</v>
      </c>
      <c r="H11" s="76">
        <v>7</v>
      </c>
      <c r="I11" s="95"/>
      <c r="J11" s="97"/>
    </row>
    <row r="12" spans="1:11" x14ac:dyDescent="0.25">
      <c r="A12" s="80" t="s">
        <v>64</v>
      </c>
      <c r="B12" s="5">
        <v>95</v>
      </c>
      <c r="C12" s="5">
        <v>60</v>
      </c>
      <c r="D12" s="5">
        <v>89</v>
      </c>
      <c r="E12" s="5">
        <v>90</v>
      </c>
      <c r="F12" s="5">
        <v>92</v>
      </c>
      <c r="G12" s="5">
        <v>80</v>
      </c>
      <c r="H12" s="5">
        <v>87</v>
      </c>
      <c r="I12" s="88">
        <f>AVERAGE(B12:H12)</f>
        <v>84.714285714285708</v>
      </c>
      <c r="J12" s="86" t="str">
        <f>IF(I12&gt;=GrdA,"A",IF(I12&gt;=GrdB,"B",IF(I12&gt;=GrdC,"C",IF(I12&gt;=GrdD,"D","F"))))</f>
        <v>B</v>
      </c>
    </row>
    <row r="13" spans="1:11" x14ac:dyDescent="0.25">
      <c r="A13" s="80" t="s">
        <v>65</v>
      </c>
      <c r="B13" s="5">
        <v>92</v>
      </c>
      <c r="C13" s="5">
        <v>100</v>
      </c>
      <c r="D13" s="5">
        <v>93</v>
      </c>
      <c r="E13" s="5">
        <v>87</v>
      </c>
      <c r="F13" s="5">
        <v>90</v>
      </c>
      <c r="G13" s="5">
        <v>85</v>
      </c>
      <c r="H13" s="5">
        <v>90</v>
      </c>
      <c r="I13" s="89">
        <f t="shared" ref="I13:I16" si="0">AVERAGE(B13:H13)</f>
        <v>91</v>
      </c>
      <c r="J13" s="84" t="str">
        <f>IF(I13&gt;=GrdA,"A",IF(I13&gt;=GrdB,"B",IF(I13&gt;=GrdC,"C",IF(I13&gt;=GrdD,"D","F"))))</f>
        <v>A</v>
      </c>
    </row>
    <row r="14" spans="1:11" x14ac:dyDescent="0.25">
      <c r="A14" s="80" t="s">
        <v>66</v>
      </c>
      <c r="B14" s="5">
        <v>88</v>
      </c>
      <c r="C14" s="5">
        <v>60</v>
      </c>
      <c r="D14" s="5">
        <v>76</v>
      </c>
      <c r="E14" s="5">
        <v>89</v>
      </c>
      <c r="F14" s="5">
        <v>70</v>
      </c>
      <c r="G14" s="5">
        <v>40</v>
      </c>
      <c r="H14" s="5">
        <v>60</v>
      </c>
      <c r="I14" s="89">
        <f t="shared" si="0"/>
        <v>69</v>
      </c>
      <c r="J14" s="84" t="str">
        <f>IF(I14&gt;=GrdA,"A",IF(I14&gt;=GrdB,"B",IF(I14&gt;=GrdC,"C",IF(I14&gt;=GrdD,"D","F"))))</f>
        <v>D</v>
      </c>
    </row>
    <row r="15" spans="1:11" x14ac:dyDescent="0.25">
      <c r="A15" s="80" t="s">
        <v>67</v>
      </c>
      <c r="B15" s="5">
        <v>90</v>
      </c>
      <c r="C15" s="5">
        <v>87</v>
      </c>
      <c r="D15" s="5">
        <v>70</v>
      </c>
      <c r="E15" s="5">
        <v>89</v>
      </c>
      <c r="F15" s="5">
        <v>92</v>
      </c>
      <c r="G15" s="5">
        <v>85</v>
      </c>
      <c r="H15" s="5">
        <v>85</v>
      </c>
      <c r="I15" s="89">
        <f t="shared" si="0"/>
        <v>85.428571428571431</v>
      </c>
      <c r="J15" s="6" t="str">
        <f>IF(I15&gt;=GrdA,"A",IF(I15&gt;=GrdB,"B",IF(I15&gt;=GrdC,"C",IF(I15&gt;=GrdD,"D","F"))))</f>
        <v>B</v>
      </c>
      <c r="K15" s="5"/>
    </row>
    <row r="16" spans="1:11" ht="15.75" thickBot="1" x14ac:dyDescent="0.3">
      <c r="A16" s="81" t="s">
        <v>68</v>
      </c>
      <c r="B16" s="9">
        <v>78</v>
      </c>
      <c r="C16" s="9">
        <v>90</v>
      </c>
      <c r="D16" s="9">
        <v>94</v>
      </c>
      <c r="E16" s="9">
        <v>89</v>
      </c>
      <c r="F16" s="9">
        <v>98</v>
      </c>
      <c r="G16" s="9">
        <v>95</v>
      </c>
      <c r="H16" s="85">
        <v>97</v>
      </c>
      <c r="I16" s="90">
        <f t="shared" si="0"/>
        <v>91.571428571428569</v>
      </c>
      <c r="J16" s="87" t="str">
        <f>IF(I16&gt;=GrdA,"A",IF(I16&gt;=GrdB,"B",IF(I16&gt;=GrdC,"C",IF(I16&gt;=GrdD,"D","F"))))</f>
        <v>A</v>
      </c>
    </row>
    <row r="17" spans="1:10" ht="15.75" thickBot="1" x14ac:dyDescent="0.3">
      <c r="J17" s="5"/>
    </row>
    <row r="18" spans="1:10" x14ac:dyDescent="0.25">
      <c r="A18" s="92" t="s">
        <v>73</v>
      </c>
      <c r="B18" s="93" t="s">
        <v>74</v>
      </c>
      <c r="C18" s="93" t="s">
        <v>75</v>
      </c>
      <c r="D18" s="68" t="s">
        <v>76</v>
      </c>
      <c r="E18" s="59"/>
    </row>
    <row r="19" spans="1:10" ht="15.75" thickBot="1" x14ac:dyDescent="0.3">
      <c r="A19" s="8">
        <v>90</v>
      </c>
      <c r="B19" s="9">
        <v>80</v>
      </c>
      <c r="C19" s="9">
        <v>70</v>
      </c>
      <c r="D19" s="10">
        <v>60</v>
      </c>
    </row>
  </sheetData>
  <mergeCells count="4">
    <mergeCell ref="A3:G8"/>
    <mergeCell ref="B10:H10"/>
    <mergeCell ref="I10:I11"/>
    <mergeCell ref="J10:J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1" sqref="F1"/>
    </sheetView>
  </sheetViews>
  <sheetFormatPr defaultRowHeight="15" x14ac:dyDescent="0.25"/>
  <sheetData>
    <row r="1" spans="1:7" x14ac:dyDescent="0.25">
      <c r="A1" t="s">
        <v>5</v>
      </c>
      <c r="D1" t="s">
        <v>6</v>
      </c>
      <c r="F1" t="s">
        <v>55</v>
      </c>
      <c r="G1" t="s">
        <v>28</v>
      </c>
    </row>
    <row r="2" spans="1:7" ht="15.75" thickBot="1" x14ac:dyDescent="0.3"/>
    <row r="3" spans="1:7" x14ac:dyDescent="0.25">
      <c r="A3" s="24" t="s">
        <v>12</v>
      </c>
      <c r="B3" s="25"/>
      <c r="C3" s="25"/>
      <c r="D3" s="25"/>
      <c r="E3" s="25"/>
      <c r="F3" s="25"/>
      <c r="G3" s="26"/>
    </row>
    <row r="4" spans="1:7" x14ac:dyDescent="0.25">
      <c r="A4" s="27"/>
      <c r="B4" s="28"/>
      <c r="C4" s="28"/>
      <c r="D4" s="28"/>
      <c r="E4" s="28"/>
      <c r="F4" s="28"/>
      <c r="G4" s="29"/>
    </row>
    <row r="5" spans="1:7" x14ac:dyDescent="0.25">
      <c r="A5" s="27"/>
      <c r="B5" s="28"/>
      <c r="C5" s="28"/>
      <c r="D5" s="28"/>
      <c r="E5" s="28"/>
      <c r="F5" s="28"/>
      <c r="G5" s="29"/>
    </row>
    <row r="6" spans="1:7" x14ac:dyDescent="0.25">
      <c r="A6" s="27"/>
      <c r="B6" s="28"/>
      <c r="C6" s="28"/>
      <c r="D6" s="28"/>
      <c r="E6" s="28"/>
      <c r="F6" s="28"/>
      <c r="G6" s="29"/>
    </row>
    <row r="7" spans="1:7" x14ac:dyDescent="0.25">
      <c r="A7" s="27"/>
      <c r="B7" s="28"/>
      <c r="C7" s="28"/>
      <c r="D7" s="28"/>
      <c r="E7" s="28"/>
      <c r="F7" s="28"/>
      <c r="G7" s="29"/>
    </row>
    <row r="8" spans="1:7" ht="15.75" thickBot="1" x14ac:dyDescent="0.3">
      <c r="A8" s="30"/>
      <c r="B8" s="31"/>
      <c r="C8" s="31"/>
      <c r="D8" s="31"/>
      <c r="E8" s="31"/>
      <c r="F8" s="31"/>
      <c r="G8" s="32"/>
    </row>
    <row r="11" spans="1:7" ht="15.75" thickBot="1" x14ac:dyDescent="0.3"/>
    <row r="12" spans="1:7" x14ac:dyDescent="0.25">
      <c r="A12" s="1" t="s">
        <v>10</v>
      </c>
      <c r="B12" s="3" t="s">
        <v>11</v>
      </c>
    </row>
    <row r="13" spans="1:7" x14ac:dyDescent="0.25">
      <c r="A13" s="7">
        <v>1</v>
      </c>
      <c r="B13" s="6">
        <f>5/SQRT($A13)</f>
        <v>5</v>
      </c>
    </row>
    <row r="14" spans="1:7" x14ac:dyDescent="0.25">
      <c r="A14" s="7">
        <v>2</v>
      </c>
      <c r="B14" s="6">
        <f t="shared" ref="B14:B28" si="0">5/SQRT($A14)</f>
        <v>3.5355339059327373</v>
      </c>
    </row>
    <row r="15" spans="1:7" x14ac:dyDescent="0.25">
      <c r="A15" s="7">
        <v>5</v>
      </c>
      <c r="B15" s="6">
        <f t="shared" si="0"/>
        <v>2.2360679774997898</v>
      </c>
    </row>
    <row r="16" spans="1:7" x14ac:dyDescent="0.25">
      <c r="A16" s="7">
        <v>10</v>
      </c>
      <c r="B16" s="6">
        <f t="shared" si="0"/>
        <v>1.5811388300841895</v>
      </c>
    </row>
    <row r="17" spans="1:2" x14ac:dyDescent="0.25">
      <c r="A17" s="7">
        <v>20</v>
      </c>
      <c r="B17" s="6">
        <f t="shared" si="0"/>
        <v>1.1180339887498949</v>
      </c>
    </row>
    <row r="18" spans="1:2" x14ac:dyDescent="0.25">
      <c r="A18" s="7">
        <v>50</v>
      </c>
      <c r="B18" s="6">
        <f t="shared" si="0"/>
        <v>0.70710678118654746</v>
      </c>
    </row>
    <row r="19" spans="1:2" x14ac:dyDescent="0.25">
      <c r="A19" s="7">
        <v>100</v>
      </c>
      <c r="B19" s="6">
        <f t="shared" si="0"/>
        <v>0.5</v>
      </c>
    </row>
    <row r="20" spans="1:2" x14ac:dyDescent="0.25">
      <c r="A20" s="7">
        <v>200</v>
      </c>
      <c r="B20" s="6">
        <f t="shared" si="0"/>
        <v>0.35355339059327373</v>
      </c>
    </row>
    <row r="21" spans="1:2" x14ac:dyDescent="0.25">
      <c r="A21" s="7">
        <v>500</v>
      </c>
      <c r="B21" s="6">
        <f t="shared" si="0"/>
        <v>0.22360679774997896</v>
      </c>
    </row>
    <row r="22" spans="1:2" x14ac:dyDescent="0.25">
      <c r="A22" s="7">
        <v>1000</v>
      </c>
      <c r="B22" s="6">
        <f t="shared" si="0"/>
        <v>0.15811388300841897</v>
      </c>
    </row>
    <row r="23" spans="1:2" x14ac:dyDescent="0.25">
      <c r="A23" s="7">
        <v>2000</v>
      </c>
      <c r="B23" s="6">
        <f t="shared" si="0"/>
        <v>0.11180339887498948</v>
      </c>
    </row>
    <row r="24" spans="1:2" x14ac:dyDescent="0.25">
      <c r="A24" s="7">
        <v>5000</v>
      </c>
      <c r="B24" s="6">
        <f t="shared" si="0"/>
        <v>7.0710678118654752E-2</v>
      </c>
    </row>
    <row r="25" spans="1:2" x14ac:dyDescent="0.25">
      <c r="A25" s="7">
        <v>10000</v>
      </c>
      <c r="B25" s="6">
        <f t="shared" si="0"/>
        <v>0.05</v>
      </c>
    </row>
    <row r="26" spans="1:2" x14ac:dyDescent="0.25">
      <c r="A26" s="7">
        <v>20000</v>
      </c>
      <c r="B26" s="6">
        <f t="shared" si="0"/>
        <v>3.5355339059327376E-2</v>
      </c>
    </row>
    <row r="27" spans="1:2" x14ac:dyDescent="0.25">
      <c r="A27" s="7">
        <v>50000</v>
      </c>
      <c r="B27" s="6">
        <f t="shared" si="0"/>
        <v>2.2360679774997897E-2</v>
      </c>
    </row>
    <row r="28" spans="1:2" ht="15.75" thickBot="1" x14ac:dyDescent="0.3">
      <c r="A28" s="8">
        <v>100000</v>
      </c>
      <c r="B28" s="10">
        <f t="shared" si="0"/>
        <v>1.5811388300841896E-2</v>
      </c>
    </row>
  </sheetData>
  <mergeCells count="1">
    <mergeCell ref="A3:G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F1" sqref="F1"/>
    </sheetView>
  </sheetViews>
  <sheetFormatPr defaultRowHeight="15" x14ac:dyDescent="0.25"/>
  <cols>
    <col min="3" max="3" width="12" bestFit="1" customWidth="1"/>
  </cols>
  <sheetData>
    <row r="1" spans="1:8" x14ac:dyDescent="0.25">
      <c r="A1" t="s">
        <v>5</v>
      </c>
      <c r="D1" t="s">
        <v>6</v>
      </c>
      <c r="F1" t="s">
        <v>55</v>
      </c>
      <c r="G1" t="s">
        <v>34</v>
      </c>
    </row>
    <row r="2" spans="1:8" ht="15.75" thickBot="1" x14ac:dyDescent="0.3"/>
    <row r="3" spans="1:8" x14ac:dyDescent="0.25">
      <c r="A3" s="24" t="s">
        <v>29</v>
      </c>
      <c r="B3" s="25"/>
      <c r="C3" s="25"/>
      <c r="D3" s="25"/>
      <c r="E3" s="25"/>
      <c r="F3" s="25"/>
      <c r="G3" s="25"/>
      <c r="H3" s="26"/>
    </row>
    <row r="4" spans="1:8" x14ac:dyDescent="0.25">
      <c r="A4" s="27"/>
      <c r="B4" s="28"/>
      <c r="C4" s="28"/>
      <c r="D4" s="28"/>
      <c r="E4" s="28"/>
      <c r="F4" s="28"/>
      <c r="G4" s="28"/>
      <c r="H4" s="29"/>
    </row>
    <row r="5" spans="1:8" x14ac:dyDescent="0.25">
      <c r="A5" s="27"/>
      <c r="B5" s="28"/>
      <c r="C5" s="28"/>
      <c r="D5" s="28"/>
      <c r="E5" s="28"/>
      <c r="F5" s="28"/>
      <c r="G5" s="28"/>
      <c r="H5" s="29"/>
    </row>
    <row r="6" spans="1:8" x14ac:dyDescent="0.25">
      <c r="A6" s="27"/>
      <c r="B6" s="28"/>
      <c r="C6" s="28"/>
      <c r="D6" s="28"/>
      <c r="E6" s="28"/>
      <c r="F6" s="28"/>
      <c r="G6" s="28"/>
      <c r="H6" s="29"/>
    </row>
    <row r="7" spans="1:8" x14ac:dyDescent="0.25">
      <c r="A7" s="27"/>
      <c r="B7" s="28"/>
      <c r="C7" s="28"/>
      <c r="D7" s="28"/>
      <c r="E7" s="28"/>
      <c r="F7" s="28"/>
      <c r="G7" s="28"/>
      <c r="H7" s="29"/>
    </row>
    <row r="8" spans="1:8" ht="15.75" thickBot="1" x14ac:dyDescent="0.3">
      <c r="A8" s="30"/>
      <c r="B8" s="31"/>
      <c r="C8" s="31"/>
      <c r="D8" s="31"/>
      <c r="E8" s="31"/>
      <c r="F8" s="31"/>
      <c r="G8" s="31"/>
      <c r="H8" s="32"/>
    </row>
    <row r="10" spans="1:8" ht="15.75" thickBot="1" x14ac:dyDescent="0.3"/>
    <row r="11" spans="1:8" x14ac:dyDescent="0.25">
      <c r="A11" s="1" t="s">
        <v>30</v>
      </c>
      <c r="B11" s="2" t="s">
        <v>31</v>
      </c>
      <c r="C11" s="3" t="s">
        <v>32</v>
      </c>
    </row>
    <row r="12" spans="1:8" x14ac:dyDescent="0.25">
      <c r="A12" s="7">
        <v>0.01</v>
      </c>
      <c r="B12" s="5">
        <f>4*PI()*A12^2</f>
        <v>1.2566370614359172E-3</v>
      </c>
      <c r="C12" s="6">
        <f>4/3*PI()*A12^3</f>
        <v>4.1887902047863914E-6</v>
      </c>
    </row>
    <row r="13" spans="1:8" x14ac:dyDescent="0.25">
      <c r="A13" s="7">
        <v>0.02</v>
      </c>
      <c r="B13" s="5">
        <f t="shared" ref="B13:B39" si="0">4*PI()*A13^2</f>
        <v>5.0265482457436689E-3</v>
      </c>
      <c r="C13" s="6">
        <f t="shared" ref="C13:C39" si="1">4/3*PI()*A13^3</f>
        <v>3.3510321638291131E-5</v>
      </c>
    </row>
    <row r="14" spans="1:8" x14ac:dyDescent="0.25">
      <c r="A14" s="7">
        <v>0.03</v>
      </c>
      <c r="B14" s="5">
        <f t="shared" si="0"/>
        <v>1.1309733552923255E-2</v>
      </c>
      <c r="C14" s="6">
        <f t="shared" si="1"/>
        <v>1.1309733552923254E-4</v>
      </c>
    </row>
    <row r="15" spans="1:8" x14ac:dyDescent="0.25">
      <c r="A15" s="7">
        <v>0.04</v>
      </c>
      <c r="B15" s="5">
        <f t="shared" si="0"/>
        <v>2.0106192982974676E-2</v>
      </c>
      <c r="C15" s="6">
        <f t="shared" si="1"/>
        <v>2.6808257310632905E-4</v>
      </c>
    </row>
    <row r="16" spans="1:8" x14ac:dyDescent="0.25">
      <c r="A16" s="7">
        <v>0.05</v>
      </c>
      <c r="B16" s="5">
        <f t="shared" si="0"/>
        <v>3.1415926535897934E-2</v>
      </c>
      <c r="C16" s="6">
        <f t="shared" si="1"/>
        <v>5.2359877559829892E-4</v>
      </c>
    </row>
    <row r="17" spans="1:3" x14ac:dyDescent="0.25">
      <c r="A17" s="7">
        <v>0.06</v>
      </c>
      <c r="B17" s="5">
        <f t="shared" si="0"/>
        <v>4.5238934211693019E-2</v>
      </c>
      <c r="C17" s="6">
        <f t="shared" si="1"/>
        <v>9.0477868423386029E-4</v>
      </c>
    </row>
    <row r="18" spans="1:3" x14ac:dyDescent="0.25">
      <c r="A18" s="7">
        <v>7.0000000000000007E-2</v>
      </c>
      <c r="B18" s="5">
        <f t="shared" si="0"/>
        <v>6.1575216010359951E-2</v>
      </c>
      <c r="C18" s="6">
        <f t="shared" si="1"/>
        <v>1.4367550402417323E-3</v>
      </c>
    </row>
    <row r="19" spans="1:3" x14ac:dyDescent="0.25">
      <c r="A19" s="7">
        <v>0.08</v>
      </c>
      <c r="B19" s="5">
        <f t="shared" si="0"/>
        <v>8.0424771931898703E-2</v>
      </c>
      <c r="C19" s="6">
        <f t="shared" si="1"/>
        <v>2.1446605848506324E-3</v>
      </c>
    </row>
    <row r="20" spans="1:3" x14ac:dyDescent="0.25">
      <c r="A20" s="7">
        <v>0.09</v>
      </c>
      <c r="B20" s="5">
        <f t="shared" si="0"/>
        <v>0.10178760197630929</v>
      </c>
      <c r="C20" s="6">
        <f t="shared" si="1"/>
        <v>3.0536280592892784E-3</v>
      </c>
    </row>
    <row r="21" spans="1:3" x14ac:dyDescent="0.25">
      <c r="A21" s="7">
        <v>0.1</v>
      </c>
      <c r="B21" s="5">
        <f t="shared" si="0"/>
        <v>0.12566370614359174</v>
      </c>
      <c r="C21" s="6">
        <f t="shared" si="1"/>
        <v>4.1887902047863914E-3</v>
      </c>
    </row>
    <row r="22" spans="1:3" x14ac:dyDescent="0.25">
      <c r="A22" s="7">
        <v>0.2</v>
      </c>
      <c r="B22" s="5">
        <f t="shared" si="0"/>
        <v>0.50265482457436694</v>
      </c>
      <c r="C22" s="6">
        <f t="shared" si="1"/>
        <v>3.3510321638291131E-2</v>
      </c>
    </row>
    <row r="23" spans="1:3" x14ac:dyDescent="0.25">
      <c r="A23" s="7">
        <v>0.3</v>
      </c>
      <c r="B23" s="5">
        <f t="shared" si="0"/>
        <v>1.1309733552923256</v>
      </c>
      <c r="C23" s="6">
        <f t="shared" si="1"/>
        <v>0.11309733552923254</v>
      </c>
    </row>
    <row r="24" spans="1:3" x14ac:dyDescent="0.25">
      <c r="A24" s="7">
        <v>0.4</v>
      </c>
      <c r="B24" s="5">
        <f t="shared" si="0"/>
        <v>2.0106192982974678</v>
      </c>
      <c r="C24" s="6">
        <f t="shared" si="1"/>
        <v>0.26808257310632905</v>
      </c>
    </row>
    <row r="25" spans="1:3" x14ac:dyDescent="0.25">
      <c r="A25" s="7">
        <v>0.5</v>
      </c>
      <c r="B25" s="5">
        <f t="shared" si="0"/>
        <v>3.1415926535897931</v>
      </c>
      <c r="C25" s="6">
        <f t="shared" si="1"/>
        <v>0.52359877559829882</v>
      </c>
    </row>
    <row r="26" spans="1:3" x14ac:dyDescent="0.25">
      <c r="A26" s="7">
        <v>0.6</v>
      </c>
      <c r="B26" s="5">
        <f t="shared" si="0"/>
        <v>4.5238934211693023</v>
      </c>
      <c r="C26" s="6">
        <f t="shared" si="1"/>
        <v>0.90477868423386032</v>
      </c>
    </row>
    <row r="27" spans="1:3" x14ac:dyDescent="0.25">
      <c r="A27" s="7">
        <v>0.7</v>
      </c>
      <c r="B27" s="5">
        <f t="shared" si="0"/>
        <v>6.1575216010359934</v>
      </c>
      <c r="C27" s="6">
        <f t="shared" si="1"/>
        <v>1.4367550402417315</v>
      </c>
    </row>
    <row r="28" spans="1:3" x14ac:dyDescent="0.25">
      <c r="A28" s="7">
        <v>0.8</v>
      </c>
      <c r="B28" s="5">
        <f t="shared" si="0"/>
        <v>8.0424771931898711</v>
      </c>
      <c r="C28" s="6">
        <f t="shared" si="1"/>
        <v>2.1446605848506324</v>
      </c>
    </row>
    <row r="29" spans="1:3" x14ac:dyDescent="0.25">
      <c r="A29" s="7">
        <v>0.9</v>
      </c>
      <c r="B29" s="5">
        <f t="shared" si="0"/>
        <v>10.178760197630931</v>
      </c>
      <c r="C29" s="6">
        <f t="shared" si="1"/>
        <v>3.0536280592892791</v>
      </c>
    </row>
    <row r="30" spans="1:3" x14ac:dyDescent="0.25">
      <c r="A30" s="7">
        <v>1</v>
      </c>
      <c r="B30" s="5">
        <f t="shared" si="0"/>
        <v>12.566370614359172</v>
      </c>
      <c r="C30" s="6">
        <f t="shared" si="1"/>
        <v>4.1887902047863905</v>
      </c>
    </row>
    <row r="31" spans="1:3" x14ac:dyDescent="0.25">
      <c r="A31" s="7">
        <v>2</v>
      </c>
      <c r="B31" s="5">
        <f t="shared" si="0"/>
        <v>50.26548245743669</v>
      </c>
      <c r="C31" s="6">
        <f t="shared" si="1"/>
        <v>33.510321638291124</v>
      </c>
    </row>
    <row r="32" spans="1:3" x14ac:dyDescent="0.25">
      <c r="A32" s="7">
        <v>3</v>
      </c>
      <c r="B32" s="5">
        <f t="shared" si="0"/>
        <v>113.09733552923255</v>
      </c>
      <c r="C32" s="6">
        <f t="shared" si="1"/>
        <v>113.09733552923254</v>
      </c>
    </row>
    <row r="33" spans="1:3" x14ac:dyDescent="0.25">
      <c r="A33" s="7">
        <v>4</v>
      </c>
      <c r="B33" s="5">
        <f t="shared" si="0"/>
        <v>201.06192982974676</v>
      </c>
      <c r="C33" s="6">
        <f t="shared" si="1"/>
        <v>268.08257310632899</v>
      </c>
    </row>
    <row r="34" spans="1:3" x14ac:dyDescent="0.25">
      <c r="A34" s="7">
        <v>5</v>
      </c>
      <c r="B34" s="5">
        <f t="shared" si="0"/>
        <v>314.15926535897933</v>
      </c>
      <c r="C34" s="6">
        <f t="shared" si="1"/>
        <v>523.59877559829886</v>
      </c>
    </row>
    <row r="35" spans="1:3" x14ac:dyDescent="0.25">
      <c r="A35" s="7">
        <v>6</v>
      </c>
      <c r="B35" s="5">
        <f t="shared" si="0"/>
        <v>452.38934211693021</v>
      </c>
      <c r="C35" s="6">
        <f t="shared" si="1"/>
        <v>904.7786842338603</v>
      </c>
    </row>
    <row r="36" spans="1:3" x14ac:dyDescent="0.25">
      <c r="A36" s="7">
        <v>7</v>
      </c>
      <c r="B36" s="5">
        <f t="shared" si="0"/>
        <v>615.75216010359941</v>
      </c>
      <c r="C36" s="6">
        <f t="shared" si="1"/>
        <v>1436.7550402417319</v>
      </c>
    </row>
    <row r="37" spans="1:3" x14ac:dyDescent="0.25">
      <c r="A37" s="7">
        <v>8</v>
      </c>
      <c r="B37" s="5">
        <f t="shared" si="0"/>
        <v>804.24771931898704</v>
      </c>
      <c r="C37" s="6">
        <f t="shared" si="1"/>
        <v>2144.6605848506319</v>
      </c>
    </row>
    <row r="38" spans="1:3" x14ac:dyDescent="0.25">
      <c r="A38" s="7">
        <v>9</v>
      </c>
      <c r="B38" s="5">
        <f t="shared" si="0"/>
        <v>1017.8760197630929</v>
      </c>
      <c r="C38" s="6">
        <f t="shared" si="1"/>
        <v>3053.6280592892786</v>
      </c>
    </row>
    <row r="39" spans="1:3" ht="15.75" thickBot="1" x14ac:dyDescent="0.3">
      <c r="A39" s="8">
        <v>10</v>
      </c>
      <c r="B39" s="9">
        <f t="shared" si="0"/>
        <v>1256.6370614359173</v>
      </c>
      <c r="C39" s="10">
        <f t="shared" si="1"/>
        <v>4188.7902047863909</v>
      </c>
    </row>
  </sheetData>
  <mergeCells count="1">
    <mergeCell ref="A3:H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F1" sqref="F1"/>
    </sheetView>
  </sheetViews>
  <sheetFormatPr defaultRowHeight="15" x14ac:dyDescent="0.25"/>
  <sheetData>
    <row r="1" spans="1:14" ht="15.75" thickBot="1" x14ac:dyDescent="0.3">
      <c r="A1" t="s">
        <v>5</v>
      </c>
      <c r="D1" t="s">
        <v>6</v>
      </c>
      <c r="F1" t="s">
        <v>55</v>
      </c>
      <c r="G1" t="s">
        <v>27</v>
      </c>
    </row>
    <row r="2" spans="1:14" ht="15.75" thickBot="1" x14ac:dyDescent="0.3">
      <c r="I2" s="41" t="s">
        <v>33</v>
      </c>
      <c r="J2" s="42"/>
      <c r="K2" s="42"/>
      <c r="L2" s="42"/>
      <c r="M2" s="42"/>
      <c r="N2" s="43"/>
    </row>
    <row r="3" spans="1:14" ht="15" customHeight="1" x14ac:dyDescent="0.25">
      <c r="A3" s="24" t="s">
        <v>13</v>
      </c>
      <c r="B3" s="33"/>
      <c r="C3" s="33"/>
      <c r="D3" s="33"/>
      <c r="E3" s="33"/>
      <c r="F3" s="33"/>
      <c r="G3" s="34"/>
      <c r="I3" s="44"/>
      <c r="J3" s="45"/>
      <c r="K3" s="45"/>
      <c r="L3" s="45"/>
      <c r="M3" s="45"/>
      <c r="N3" s="46"/>
    </row>
    <row r="4" spans="1:14" x14ac:dyDescent="0.25">
      <c r="A4" s="35"/>
      <c r="B4" s="36"/>
      <c r="C4" s="36"/>
      <c r="D4" s="36"/>
      <c r="E4" s="36"/>
      <c r="F4" s="36"/>
      <c r="G4" s="37"/>
      <c r="I4" s="44"/>
      <c r="J4" s="45"/>
      <c r="K4" s="45"/>
      <c r="L4" s="45"/>
      <c r="M4" s="45"/>
      <c r="N4" s="46"/>
    </row>
    <row r="5" spans="1:14" x14ac:dyDescent="0.25">
      <c r="A5" s="35"/>
      <c r="B5" s="36"/>
      <c r="C5" s="36"/>
      <c r="D5" s="36"/>
      <c r="E5" s="36"/>
      <c r="F5" s="36"/>
      <c r="G5" s="37"/>
      <c r="I5" s="44"/>
      <c r="J5" s="45"/>
      <c r="K5" s="45"/>
      <c r="L5" s="45"/>
      <c r="M5" s="45"/>
      <c r="N5" s="46"/>
    </row>
    <row r="6" spans="1:14" x14ac:dyDescent="0.25">
      <c r="A6" s="35"/>
      <c r="B6" s="36"/>
      <c r="C6" s="36"/>
      <c r="D6" s="36"/>
      <c r="E6" s="36"/>
      <c r="F6" s="36"/>
      <c r="G6" s="37"/>
      <c r="I6" s="44"/>
      <c r="J6" s="45"/>
      <c r="K6" s="45"/>
      <c r="L6" s="45"/>
      <c r="M6" s="45"/>
      <c r="N6" s="46"/>
    </row>
    <row r="7" spans="1:14" x14ac:dyDescent="0.25">
      <c r="A7" s="35"/>
      <c r="B7" s="36"/>
      <c r="C7" s="36"/>
      <c r="D7" s="36"/>
      <c r="E7" s="36"/>
      <c r="F7" s="36"/>
      <c r="G7" s="37"/>
      <c r="I7" s="44"/>
      <c r="J7" s="45"/>
      <c r="K7" s="45"/>
      <c r="L7" s="45"/>
      <c r="M7" s="45"/>
      <c r="N7" s="46"/>
    </row>
    <row r="8" spans="1:14" ht="15.75" thickBot="1" x14ac:dyDescent="0.3">
      <c r="A8" s="38"/>
      <c r="B8" s="39"/>
      <c r="C8" s="39"/>
      <c r="D8" s="39"/>
      <c r="E8" s="39"/>
      <c r="F8" s="39"/>
      <c r="G8" s="40"/>
      <c r="I8" s="44"/>
      <c r="J8" s="45"/>
      <c r="K8" s="45"/>
      <c r="L8" s="45"/>
      <c r="M8" s="45"/>
      <c r="N8" s="46"/>
    </row>
    <row r="9" spans="1:14" ht="15.75" thickBot="1" x14ac:dyDescent="0.3">
      <c r="I9" s="47"/>
      <c r="J9" s="48"/>
      <c r="K9" s="48"/>
      <c r="L9" s="48"/>
      <c r="M9" s="48"/>
      <c r="N9" s="49"/>
    </row>
    <row r="10" spans="1:14" x14ac:dyDescent="0.25">
      <c r="A10" s="12" t="s">
        <v>14</v>
      </c>
      <c r="B10" s="11" t="s">
        <v>15</v>
      </c>
      <c r="C10" s="11" t="s">
        <v>16</v>
      </c>
      <c r="D10" s="11" t="s">
        <v>17</v>
      </c>
      <c r="E10" s="11" t="s">
        <v>18</v>
      </c>
      <c r="F10" s="11" t="s">
        <v>19</v>
      </c>
      <c r="G10" s="11" t="s">
        <v>20</v>
      </c>
      <c r="H10" s="11" t="s">
        <v>21</v>
      </c>
      <c r="I10" s="15" t="s">
        <v>22</v>
      </c>
      <c r="J10" s="15" t="s">
        <v>23</v>
      </c>
      <c r="K10" s="15" t="s">
        <v>24</v>
      </c>
      <c r="L10" s="15" t="s">
        <v>25</v>
      </c>
      <c r="M10" s="16" t="s">
        <v>26</v>
      </c>
    </row>
    <row r="11" spans="1:14" x14ac:dyDescent="0.25">
      <c r="A11" s="13">
        <v>2000</v>
      </c>
      <c r="B11" s="5">
        <v>74.5</v>
      </c>
      <c r="C11" s="5">
        <v>74.45</v>
      </c>
      <c r="D11" s="5">
        <v>74.58</v>
      </c>
      <c r="E11" s="5">
        <v>74.819999999999993</v>
      </c>
      <c r="F11" s="5">
        <v>75.099999999999994</v>
      </c>
      <c r="G11" s="5">
        <v>75.260000000000005</v>
      </c>
      <c r="H11" s="5">
        <v>75.239999999999995</v>
      </c>
      <c r="I11" s="5">
        <v>75.06</v>
      </c>
      <c r="J11" s="5">
        <v>74.81</v>
      </c>
      <c r="K11" s="5">
        <v>74.61</v>
      </c>
      <c r="L11" s="5">
        <v>74.459999999999994</v>
      </c>
      <c r="M11" s="6">
        <v>74.47</v>
      </c>
    </row>
    <row r="12" spans="1:14" x14ac:dyDescent="0.25">
      <c r="A12" s="13">
        <v>2001</v>
      </c>
      <c r="B12" s="5">
        <v>74.489999999999995</v>
      </c>
      <c r="C12" s="5">
        <v>74.55</v>
      </c>
      <c r="D12" s="5">
        <v>74.650000000000006</v>
      </c>
      <c r="E12" s="5">
        <v>74.84</v>
      </c>
      <c r="F12" s="5">
        <v>74.930000000000007</v>
      </c>
      <c r="G12" s="5">
        <v>74.989999999999995</v>
      </c>
      <c r="H12" s="5">
        <v>74.97</v>
      </c>
      <c r="I12" s="5">
        <v>74.819999999999993</v>
      </c>
      <c r="J12" s="5">
        <v>74.63</v>
      </c>
      <c r="K12" s="5">
        <v>74.53</v>
      </c>
      <c r="L12" s="5">
        <v>74.47</v>
      </c>
      <c r="M12" s="6">
        <v>74.52</v>
      </c>
    </row>
    <row r="13" spans="1:14" x14ac:dyDescent="0.25">
      <c r="A13" s="13">
        <v>2002</v>
      </c>
      <c r="B13" s="5">
        <v>74.56</v>
      </c>
      <c r="C13" s="5">
        <v>74.680000000000007</v>
      </c>
      <c r="D13" s="5">
        <v>74.790000000000006</v>
      </c>
      <c r="E13" s="5">
        <v>74.98</v>
      </c>
      <c r="F13" s="5">
        <v>75.22</v>
      </c>
      <c r="G13" s="5">
        <v>75.33</v>
      </c>
      <c r="H13" s="5">
        <v>75.19</v>
      </c>
      <c r="I13" s="5">
        <v>74.91</v>
      </c>
      <c r="J13" s="5">
        <v>74.650000000000006</v>
      </c>
      <c r="K13" s="5">
        <v>74.489999999999995</v>
      </c>
      <c r="L13" s="5">
        <v>74.36</v>
      </c>
      <c r="M13" s="6">
        <v>74.37</v>
      </c>
    </row>
    <row r="14" spans="1:14" x14ac:dyDescent="0.25">
      <c r="A14" s="13">
        <v>2003</v>
      </c>
      <c r="B14" s="5">
        <v>74.33</v>
      </c>
      <c r="C14" s="5">
        <v>74.290000000000006</v>
      </c>
      <c r="D14" s="5">
        <v>74.349999999999994</v>
      </c>
      <c r="E14" s="5">
        <v>74.73</v>
      </c>
      <c r="F14" s="5">
        <v>74.95</v>
      </c>
      <c r="G14" s="5">
        <v>75.12</v>
      </c>
      <c r="H14" s="5">
        <v>75.05</v>
      </c>
      <c r="I14" s="5">
        <v>74.989999999999995</v>
      </c>
      <c r="J14" s="5">
        <v>74.75</v>
      </c>
      <c r="K14" s="5">
        <v>74.63</v>
      </c>
      <c r="L14" s="5">
        <v>74.64</v>
      </c>
      <c r="M14" s="6">
        <v>74.73</v>
      </c>
    </row>
    <row r="15" spans="1:14" x14ac:dyDescent="0.25">
      <c r="A15" s="13">
        <v>2004</v>
      </c>
      <c r="B15" s="5">
        <v>74.83</v>
      </c>
      <c r="C15" s="5">
        <v>74.75</v>
      </c>
      <c r="D15" s="5">
        <v>74.72</v>
      </c>
      <c r="E15" s="5">
        <v>74.89</v>
      </c>
      <c r="F15" s="5">
        <v>75.040000000000006</v>
      </c>
      <c r="G15" s="5">
        <v>75.14</v>
      </c>
      <c r="H15" s="5">
        <v>75.09</v>
      </c>
      <c r="I15" s="5">
        <v>75.02</v>
      </c>
      <c r="J15" s="5">
        <v>74.95</v>
      </c>
      <c r="K15" s="5">
        <v>74.7</v>
      </c>
      <c r="L15" s="5">
        <v>74.5</v>
      </c>
      <c r="M15" s="6">
        <v>74.55</v>
      </c>
    </row>
    <row r="16" spans="1:14" x14ac:dyDescent="0.25">
      <c r="A16" s="13">
        <v>2005</v>
      </c>
      <c r="B16" s="5">
        <v>74.75</v>
      </c>
      <c r="C16" s="5">
        <v>74.86</v>
      </c>
      <c r="D16" s="5">
        <v>74.849999999999994</v>
      </c>
      <c r="E16" s="5">
        <v>75.040000000000006</v>
      </c>
      <c r="F16" s="5">
        <v>75.12</v>
      </c>
      <c r="G16" s="5">
        <v>75.03</v>
      </c>
      <c r="H16" s="5">
        <v>74.95</v>
      </c>
      <c r="I16" s="5">
        <v>74.8</v>
      </c>
      <c r="J16" s="5">
        <v>74.7</v>
      </c>
      <c r="K16" s="5">
        <v>74.61</v>
      </c>
      <c r="L16" s="5">
        <v>74.59</v>
      </c>
      <c r="M16" s="6">
        <v>74.56</v>
      </c>
    </row>
    <row r="17" spans="1:13" ht="15.75" thickBot="1" x14ac:dyDescent="0.3">
      <c r="A17" s="14">
        <v>2006</v>
      </c>
      <c r="B17" s="9">
        <v>74.63</v>
      </c>
      <c r="C17" s="9">
        <v>74.86</v>
      </c>
      <c r="D17" s="9">
        <v>74.819999999999993</v>
      </c>
      <c r="E17" s="9">
        <v>74.83</v>
      </c>
      <c r="F17" s="9">
        <v>74.84</v>
      </c>
      <c r="G17" s="9">
        <v>74.89</v>
      </c>
      <c r="H17" s="9">
        <v>74.98</v>
      </c>
      <c r="I17" s="9">
        <v>74.95</v>
      </c>
      <c r="J17" s="9">
        <v>74.81</v>
      </c>
      <c r="K17" s="9">
        <v>74.739999999999995</v>
      </c>
      <c r="L17" s="9">
        <v>74.790000000000006</v>
      </c>
      <c r="M17" s="10">
        <v>74.83</v>
      </c>
    </row>
  </sheetData>
  <mergeCells count="2">
    <mergeCell ref="A3:G8"/>
    <mergeCell ref="I2:N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F1" sqref="F1"/>
    </sheetView>
  </sheetViews>
  <sheetFormatPr defaultRowHeight="15" x14ac:dyDescent="0.25"/>
  <cols>
    <col min="1" max="1" width="10.5703125" customWidth="1"/>
  </cols>
  <sheetData>
    <row r="1" spans="1:8" x14ac:dyDescent="0.25">
      <c r="A1" t="s">
        <v>5</v>
      </c>
      <c r="D1" t="s">
        <v>6</v>
      </c>
      <c r="F1" t="s">
        <v>55</v>
      </c>
      <c r="G1" t="s">
        <v>42</v>
      </c>
    </row>
    <row r="2" spans="1:8" ht="15.75" thickBot="1" x14ac:dyDescent="0.3"/>
    <row r="3" spans="1:8" x14ac:dyDescent="0.25">
      <c r="A3" s="50" t="s">
        <v>35</v>
      </c>
      <c r="B3" s="51"/>
      <c r="C3" s="51"/>
      <c r="D3" s="51"/>
      <c r="E3" s="51"/>
      <c r="F3" s="51"/>
      <c r="G3" s="51"/>
      <c r="H3" s="52"/>
    </row>
    <row r="4" spans="1:8" x14ac:dyDescent="0.25">
      <c r="A4" s="53"/>
      <c r="B4" s="54"/>
      <c r="C4" s="54"/>
      <c r="D4" s="54"/>
      <c r="E4" s="54"/>
      <c r="F4" s="54"/>
      <c r="G4" s="54"/>
      <c r="H4" s="55"/>
    </row>
    <row r="5" spans="1:8" x14ac:dyDescent="0.25">
      <c r="A5" s="53"/>
      <c r="B5" s="54"/>
      <c r="C5" s="54"/>
      <c r="D5" s="54"/>
      <c r="E5" s="54"/>
      <c r="F5" s="54"/>
      <c r="G5" s="54"/>
      <c r="H5" s="55"/>
    </row>
    <row r="6" spans="1:8" x14ac:dyDescent="0.25">
      <c r="A6" s="53"/>
      <c r="B6" s="54"/>
      <c r="C6" s="54"/>
      <c r="D6" s="54"/>
      <c r="E6" s="54"/>
      <c r="F6" s="54"/>
      <c r="G6" s="54"/>
      <c r="H6" s="55"/>
    </row>
    <row r="7" spans="1:8" x14ac:dyDescent="0.25">
      <c r="A7" s="53"/>
      <c r="B7" s="54"/>
      <c r="C7" s="54"/>
      <c r="D7" s="54"/>
      <c r="E7" s="54"/>
      <c r="F7" s="54"/>
      <c r="G7" s="54"/>
      <c r="H7" s="55"/>
    </row>
    <row r="8" spans="1:8" ht="15.75" thickBot="1" x14ac:dyDescent="0.3">
      <c r="A8" s="56"/>
      <c r="B8" s="57"/>
      <c r="C8" s="57"/>
      <c r="D8" s="57"/>
      <c r="E8" s="57"/>
      <c r="F8" s="57"/>
      <c r="G8" s="57"/>
      <c r="H8" s="58"/>
    </row>
    <row r="9" spans="1:8" ht="15.75" thickBot="1" x14ac:dyDescent="0.3"/>
    <row r="10" spans="1:8" x14ac:dyDescent="0.25">
      <c r="A10" s="1" t="s">
        <v>36</v>
      </c>
      <c r="B10" s="3">
        <v>0</v>
      </c>
    </row>
    <row r="11" spans="1:8" ht="15.75" thickBot="1" x14ac:dyDescent="0.3">
      <c r="A11" s="8" t="s">
        <v>37</v>
      </c>
      <c r="B11" s="10">
        <v>1</v>
      </c>
    </row>
    <row r="12" spans="1:8" ht="15.75" thickBot="1" x14ac:dyDescent="0.3"/>
    <row r="13" spans="1:8" x14ac:dyDescent="0.25">
      <c r="A13" s="1" t="s">
        <v>38</v>
      </c>
      <c r="B13" s="2" t="s">
        <v>39</v>
      </c>
      <c r="C13" s="2" t="s">
        <v>40</v>
      </c>
      <c r="D13" s="3" t="s">
        <v>41</v>
      </c>
    </row>
    <row r="14" spans="1:8" x14ac:dyDescent="0.25">
      <c r="A14" s="7">
        <v>0</v>
      </c>
      <c r="B14" s="5">
        <f t="shared" ref="B14:B46" si="0">a+b*A14</f>
        <v>0</v>
      </c>
      <c r="C14" s="5">
        <f>B14*COS(A14)</f>
        <v>0</v>
      </c>
      <c r="D14" s="6">
        <f>C14*SIN(B14)</f>
        <v>0</v>
      </c>
    </row>
    <row r="15" spans="1:8" x14ac:dyDescent="0.25">
      <c r="A15" s="17">
        <f>0.125*PI()</f>
        <v>0.39269908169872414</v>
      </c>
      <c r="B15" s="5">
        <f t="shared" si="0"/>
        <v>0.39269908169872414</v>
      </c>
      <c r="C15" s="5">
        <f>$B15*COS($A15)</f>
        <v>0.36280664401742885</v>
      </c>
      <c r="D15" s="6">
        <f>$B15*SIN($A15)</f>
        <v>0.15027943247108658</v>
      </c>
    </row>
    <row r="16" spans="1:8" x14ac:dyDescent="0.25">
      <c r="A16" s="7">
        <f>PI()*0.25</f>
        <v>0.78539816339744828</v>
      </c>
      <c r="B16" s="5">
        <f t="shared" si="0"/>
        <v>0.78539816339744828</v>
      </c>
      <c r="C16" s="5">
        <f t="shared" ref="C16:C46" si="1">$B16*COS($A16)</f>
        <v>0.55536036726979576</v>
      </c>
      <c r="D16" s="6">
        <f t="shared" ref="D16:D46" si="2">$B16*SIN($A16)</f>
        <v>0.55536036726979576</v>
      </c>
    </row>
    <row r="17" spans="1:4" x14ac:dyDescent="0.25">
      <c r="A17" s="17">
        <f>PI()*0.375</f>
        <v>1.1780972450961724</v>
      </c>
      <c r="B17" s="5">
        <f t="shared" si="0"/>
        <v>1.1780972450961724</v>
      </c>
      <c r="C17" s="5">
        <f t="shared" si="1"/>
        <v>0.45083829741325976</v>
      </c>
      <c r="D17" s="6">
        <f t="shared" si="2"/>
        <v>1.0884199320522865</v>
      </c>
    </row>
    <row r="18" spans="1:4" x14ac:dyDescent="0.25">
      <c r="A18" s="7">
        <f>PI()*0.5</f>
        <v>1.5707963267948966</v>
      </c>
      <c r="B18" s="5">
        <f t="shared" si="0"/>
        <v>1.5707963267948966</v>
      </c>
      <c r="C18" s="5">
        <f t="shared" si="1"/>
        <v>9.6222934637445164E-17</v>
      </c>
      <c r="D18" s="6">
        <f t="shared" si="2"/>
        <v>1.5707963267948966</v>
      </c>
    </row>
    <row r="19" spans="1:4" x14ac:dyDescent="0.25">
      <c r="A19" s="17">
        <f>PI()*0.625</f>
        <v>1.9634954084936207</v>
      </c>
      <c r="B19" s="5">
        <f t="shared" si="0"/>
        <v>1.9634954084936207</v>
      </c>
      <c r="C19" s="5">
        <f t="shared" si="1"/>
        <v>-0.75139716235543275</v>
      </c>
      <c r="D19" s="6">
        <f t="shared" si="2"/>
        <v>1.8140332200871443</v>
      </c>
    </row>
    <row r="20" spans="1:4" x14ac:dyDescent="0.25">
      <c r="A20" s="7">
        <f>PI()*0.75</f>
        <v>2.3561944901923448</v>
      </c>
      <c r="B20" s="5">
        <f t="shared" si="0"/>
        <v>2.3561944901923448</v>
      </c>
      <c r="C20" s="5">
        <f t="shared" si="1"/>
        <v>-1.6660811018093871</v>
      </c>
      <c r="D20" s="6">
        <f t="shared" si="2"/>
        <v>1.6660811018093873</v>
      </c>
    </row>
    <row r="21" spans="1:4" x14ac:dyDescent="0.25">
      <c r="A21" s="17">
        <f>PI()*0.875</f>
        <v>2.748893571891069</v>
      </c>
      <c r="B21" s="5">
        <f t="shared" si="0"/>
        <v>2.748893571891069</v>
      </c>
      <c r="C21" s="5">
        <f t="shared" si="1"/>
        <v>-2.5396465081220021</v>
      </c>
      <c r="D21" s="6">
        <f t="shared" si="2"/>
        <v>1.0519560272976063</v>
      </c>
    </row>
    <row r="22" spans="1:4" x14ac:dyDescent="0.25">
      <c r="A22" s="7">
        <f>PI()*1</f>
        <v>3.1415926535897931</v>
      </c>
      <c r="B22" s="5">
        <f t="shared" si="0"/>
        <v>3.1415926535897931</v>
      </c>
      <c r="C22" s="5">
        <f t="shared" si="1"/>
        <v>-3.1415926535897931</v>
      </c>
      <c r="D22" s="6">
        <f t="shared" si="2"/>
        <v>3.8489173854978065E-16</v>
      </c>
    </row>
    <row r="23" spans="1:4" x14ac:dyDescent="0.25">
      <c r="A23" s="17">
        <f>PI()*1.125</f>
        <v>3.5342917352885173</v>
      </c>
      <c r="B23" s="5">
        <f t="shared" si="0"/>
        <v>3.5342917352885173</v>
      </c>
      <c r="C23" s="5">
        <f t="shared" si="1"/>
        <v>-3.2652597961568599</v>
      </c>
      <c r="D23" s="6">
        <f t="shared" si="2"/>
        <v>-1.3525148922397787</v>
      </c>
    </row>
    <row r="24" spans="1:4" x14ac:dyDescent="0.25">
      <c r="A24" s="7">
        <f>PI()*1.25</f>
        <v>3.9269908169872414</v>
      </c>
      <c r="B24" s="5">
        <f t="shared" si="0"/>
        <v>3.9269908169872414</v>
      </c>
      <c r="C24" s="5">
        <f t="shared" si="1"/>
        <v>-2.7768018363489793</v>
      </c>
      <c r="D24" s="6">
        <f t="shared" si="2"/>
        <v>-2.7768018363489784</v>
      </c>
    </row>
    <row r="25" spans="1:4" x14ac:dyDescent="0.25">
      <c r="A25" s="17">
        <f>PI()*1.375</f>
        <v>4.3196898986859651</v>
      </c>
      <c r="B25" s="5">
        <f t="shared" si="0"/>
        <v>4.3196898986859651</v>
      </c>
      <c r="C25" s="5">
        <f t="shared" si="1"/>
        <v>-1.6530737571819545</v>
      </c>
      <c r="D25" s="6">
        <f t="shared" si="2"/>
        <v>-3.9908730841917159</v>
      </c>
    </row>
    <row r="26" spans="1:4" x14ac:dyDescent="0.25">
      <c r="A26" s="7">
        <f>PI()*1.5</f>
        <v>4.7123889803846897</v>
      </c>
      <c r="B26" s="5">
        <f t="shared" si="0"/>
        <v>4.7123889803846897</v>
      </c>
      <c r="C26" s="5">
        <f t="shared" si="1"/>
        <v>-8.6600641173700644E-16</v>
      </c>
      <c r="D26" s="6">
        <f t="shared" si="2"/>
        <v>-4.7123889803846897</v>
      </c>
    </row>
    <row r="27" spans="1:4" x14ac:dyDescent="0.25">
      <c r="A27" s="17">
        <f>PI()*1.625</f>
        <v>5.1050880620834143</v>
      </c>
      <c r="B27" s="5">
        <f t="shared" si="0"/>
        <v>5.1050880620834143</v>
      </c>
      <c r="C27" s="5">
        <f t="shared" si="1"/>
        <v>1.9536326221241267</v>
      </c>
      <c r="D27" s="6">
        <f t="shared" si="2"/>
        <v>-4.7164863722265746</v>
      </c>
    </row>
    <row r="28" spans="1:4" x14ac:dyDescent="0.25">
      <c r="A28" s="7">
        <f>PI()*1.75</f>
        <v>5.497787143782138</v>
      </c>
      <c r="B28" s="5">
        <f t="shared" si="0"/>
        <v>5.497787143782138</v>
      </c>
      <c r="C28" s="5">
        <f t="shared" si="1"/>
        <v>3.8875225708885695</v>
      </c>
      <c r="D28" s="6">
        <f t="shared" si="2"/>
        <v>-3.8875225708885712</v>
      </c>
    </row>
    <row r="29" spans="1:4" x14ac:dyDescent="0.25">
      <c r="A29" s="17">
        <f>PI()*1.875</f>
        <v>5.8904862254808616</v>
      </c>
      <c r="B29" s="5">
        <f t="shared" si="0"/>
        <v>5.8904862254808616</v>
      </c>
      <c r="C29" s="5">
        <f t="shared" si="1"/>
        <v>5.4420996602614311</v>
      </c>
      <c r="D29" s="6">
        <f t="shared" si="2"/>
        <v>-2.254191487066302</v>
      </c>
    </row>
    <row r="30" spans="1:4" x14ac:dyDescent="0.25">
      <c r="A30" s="7">
        <f>PI()*2</f>
        <v>6.2831853071795862</v>
      </c>
      <c r="B30" s="5">
        <f t="shared" si="0"/>
        <v>6.2831853071795862</v>
      </c>
      <c r="C30" s="5">
        <f t="shared" si="1"/>
        <v>6.2831853071795862</v>
      </c>
      <c r="D30" s="6">
        <f t="shared" si="2"/>
        <v>-1.5395669541991226E-15</v>
      </c>
    </row>
    <row r="31" spans="1:4" x14ac:dyDescent="0.25">
      <c r="A31" s="17">
        <f>PI()*2.125</f>
        <v>6.6758843888783108</v>
      </c>
      <c r="B31" s="5">
        <f t="shared" si="0"/>
        <v>6.6758843888783108</v>
      </c>
      <c r="C31" s="5">
        <f t="shared" si="1"/>
        <v>6.1677129482962911</v>
      </c>
      <c r="D31" s="6">
        <f t="shared" si="2"/>
        <v>2.5547503520084729</v>
      </c>
    </row>
    <row r="32" spans="1:4" x14ac:dyDescent="0.25">
      <c r="A32" s="7">
        <f>PI()*2.25</f>
        <v>7.0685834705770345</v>
      </c>
      <c r="B32" s="5">
        <f t="shared" si="0"/>
        <v>7.0685834705770345</v>
      </c>
      <c r="C32" s="5">
        <f t="shared" si="1"/>
        <v>4.9982433054281632</v>
      </c>
      <c r="D32" s="6">
        <f t="shared" si="2"/>
        <v>4.9982433054281605</v>
      </c>
    </row>
    <row r="33" spans="1:4" x14ac:dyDescent="0.25">
      <c r="A33" s="17">
        <f>PI()*2.375</f>
        <v>7.4612825522757582</v>
      </c>
      <c r="B33" s="5">
        <f t="shared" si="0"/>
        <v>7.4612825522757582</v>
      </c>
      <c r="C33" s="5">
        <f t="shared" si="1"/>
        <v>2.8553092169506495</v>
      </c>
      <c r="D33" s="6">
        <f t="shared" si="2"/>
        <v>6.8933262363311458</v>
      </c>
    </row>
    <row r="34" spans="1:4" x14ac:dyDescent="0.25">
      <c r="A34" s="7">
        <f>PI()*2.5</f>
        <v>7.8539816339744828</v>
      </c>
      <c r="B34" s="5">
        <f t="shared" si="0"/>
        <v>7.8539816339744828</v>
      </c>
      <c r="C34" s="5">
        <f t="shared" si="1"/>
        <v>2.405573365936129E-15</v>
      </c>
      <c r="D34" s="6">
        <f t="shared" si="2"/>
        <v>7.8539816339744828</v>
      </c>
    </row>
    <row r="35" spans="1:4" x14ac:dyDescent="0.25">
      <c r="A35" s="17">
        <f>PI()*2.625</f>
        <v>8.2466807156732074</v>
      </c>
      <c r="B35" s="5">
        <f t="shared" si="0"/>
        <v>8.2466807156732074</v>
      </c>
      <c r="C35" s="5">
        <f t="shared" si="1"/>
        <v>-3.1558680818928191</v>
      </c>
      <c r="D35" s="6">
        <f t="shared" si="2"/>
        <v>7.6189395243660067</v>
      </c>
    </row>
    <row r="36" spans="1:4" x14ac:dyDescent="0.25">
      <c r="A36" s="7">
        <f>PI()*2.75</f>
        <v>8.6393797973719302</v>
      </c>
      <c r="B36" s="5">
        <f t="shared" si="0"/>
        <v>8.6393797973719302</v>
      </c>
      <c r="C36" s="5">
        <f t="shared" si="1"/>
        <v>-6.1089640399677458</v>
      </c>
      <c r="D36" s="6">
        <f t="shared" si="2"/>
        <v>6.1089640399677601</v>
      </c>
    </row>
    <row r="37" spans="1:4" x14ac:dyDescent="0.25">
      <c r="A37" s="17">
        <f>PI()*2.875</f>
        <v>9.0320788790706548</v>
      </c>
      <c r="B37" s="5">
        <f t="shared" si="0"/>
        <v>9.0320788790706548</v>
      </c>
      <c r="C37" s="5">
        <f t="shared" si="1"/>
        <v>-8.3445528124008597</v>
      </c>
      <c r="D37" s="6">
        <f t="shared" si="2"/>
        <v>3.4564269468349975</v>
      </c>
    </row>
    <row r="38" spans="1:4" x14ac:dyDescent="0.25">
      <c r="A38" s="7">
        <f>PI()*3</f>
        <v>9.4247779607693793</v>
      </c>
      <c r="B38" s="5">
        <f t="shared" si="0"/>
        <v>9.4247779607693793</v>
      </c>
      <c r="C38" s="5">
        <f t="shared" si="1"/>
        <v>-9.4247779607693793</v>
      </c>
      <c r="D38" s="6">
        <f t="shared" si="2"/>
        <v>3.4640256469480257E-15</v>
      </c>
    </row>
    <row r="39" spans="1:4" x14ac:dyDescent="0.25">
      <c r="A39" s="17">
        <f>PI()*3.125</f>
        <v>9.8174770424681039</v>
      </c>
      <c r="B39" s="5">
        <f t="shared" si="0"/>
        <v>9.8174770424681039</v>
      </c>
      <c r="C39" s="5">
        <f t="shared" si="1"/>
        <v>-9.0701661004357224</v>
      </c>
      <c r="D39" s="6">
        <f t="shared" si="2"/>
        <v>-3.7569858117771648</v>
      </c>
    </row>
    <row r="40" spans="1:4" x14ac:dyDescent="0.25">
      <c r="A40" s="7">
        <f>PI()*3.25</f>
        <v>10.210176124166829</v>
      </c>
      <c r="B40" s="5">
        <f t="shared" si="0"/>
        <v>10.210176124166829</v>
      </c>
      <c r="C40" s="5">
        <f t="shared" si="1"/>
        <v>-7.2196847745073418</v>
      </c>
      <c r="D40" s="6">
        <f t="shared" si="2"/>
        <v>-7.2196847745073498</v>
      </c>
    </row>
    <row r="41" spans="1:4" x14ac:dyDescent="0.25">
      <c r="A41" s="17">
        <f>PI()*3.375</f>
        <v>10.602875205865551</v>
      </c>
      <c r="B41" s="5">
        <f t="shared" si="0"/>
        <v>10.602875205865551</v>
      </c>
      <c r="C41" s="5">
        <f t="shared" si="1"/>
        <v>-4.0575446767193455</v>
      </c>
      <c r="D41" s="6">
        <f t="shared" si="2"/>
        <v>-9.7957793884705744</v>
      </c>
    </row>
    <row r="42" spans="1:4" x14ac:dyDescent="0.25">
      <c r="A42" s="7">
        <f>PI()*3.5</f>
        <v>10.995574287564276</v>
      </c>
      <c r="B42" s="5">
        <f t="shared" si="0"/>
        <v>10.995574287564276</v>
      </c>
      <c r="C42" s="5">
        <f t="shared" si="1"/>
        <v>-4.7149237972348128E-15</v>
      </c>
      <c r="D42" s="6">
        <f t="shared" si="2"/>
        <v>-10.995574287564276</v>
      </c>
    </row>
    <row r="43" spans="1:4" x14ac:dyDescent="0.25">
      <c r="A43" s="17">
        <f>PI()*3.625</f>
        <v>11.388273369263</v>
      </c>
      <c r="B43" s="5">
        <f t="shared" si="0"/>
        <v>11.388273369263</v>
      </c>
      <c r="C43" s="5">
        <f t="shared" si="1"/>
        <v>4.3581035416615101</v>
      </c>
      <c r="D43" s="6">
        <f t="shared" si="2"/>
        <v>-10.521392676505437</v>
      </c>
    </row>
    <row r="44" spans="1:4" x14ac:dyDescent="0.25">
      <c r="A44" s="7">
        <f>PI()*3.75</f>
        <v>11.780972450961723</v>
      </c>
      <c r="B44" s="5">
        <f t="shared" si="0"/>
        <v>11.780972450961723</v>
      </c>
      <c r="C44" s="5">
        <f t="shared" si="1"/>
        <v>8.3304055090469245</v>
      </c>
      <c r="D44" s="6">
        <f t="shared" si="2"/>
        <v>-8.3304055090469475</v>
      </c>
    </row>
    <row r="45" spans="1:4" x14ac:dyDescent="0.25">
      <c r="A45" s="17">
        <f>PI()*3.875</f>
        <v>12.173671532660448</v>
      </c>
      <c r="B45" s="5">
        <f t="shared" si="0"/>
        <v>12.173671532660448</v>
      </c>
      <c r="C45" s="5">
        <f t="shared" si="1"/>
        <v>11.247005964540291</v>
      </c>
      <c r="D45" s="6">
        <f t="shared" si="2"/>
        <v>-4.6586624066036935</v>
      </c>
    </row>
    <row r="46" spans="1:4" ht="15.75" thickBot="1" x14ac:dyDescent="0.3">
      <c r="A46" s="8">
        <f>PI()*4</f>
        <v>12.566370614359172</v>
      </c>
      <c r="B46" s="9">
        <f t="shared" si="0"/>
        <v>12.566370614359172</v>
      </c>
      <c r="C46" s="9">
        <f t="shared" si="1"/>
        <v>12.566370614359172</v>
      </c>
      <c r="D46" s="10">
        <f t="shared" si="2"/>
        <v>-6.1582678167964905E-15</v>
      </c>
    </row>
  </sheetData>
  <mergeCells count="1">
    <mergeCell ref="A3:H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Normal="100" workbookViewId="0">
      <selection activeCell="F1" sqref="F1"/>
    </sheetView>
  </sheetViews>
  <sheetFormatPr defaultRowHeight="15" x14ac:dyDescent="0.25"/>
  <sheetData>
    <row r="1" spans="1:7" x14ac:dyDescent="0.25">
      <c r="A1" t="s">
        <v>5</v>
      </c>
      <c r="D1" t="s">
        <v>6</v>
      </c>
      <c r="F1" t="s">
        <v>55</v>
      </c>
      <c r="G1" t="s">
        <v>44</v>
      </c>
    </row>
    <row r="2" spans="1:7" ht="15.75" thickBot="1" x14ac:dyDescent="0.3"/>
    <row r="3" spans="1:7" x14ac:dyDescent="0.25">
      <c r="A3" s="50" t="s">
        <v>45</v>
      </c>
      <c r="B3" s="51"/>
      <c r="C3" s="51"/>
      <c r="D3" s="51"/>
      <c r="E3" s="51"/>
      <c r="F3" s="51"/>
      <c r="G3" s="52"/>
    </row>
    <row r="4" spans="1:7" x14ac:dyDescent="0.25">
      <c r="A4" s="53"/>
      <c r="B4" s="54"/>
      <c r="C4" s="54"/>
      <c r="D4" s="54"/>
      <c r="E4" s="54"/>
      <c r="F4" s="54"/>
      <c r="G4" s="55"/>
    </row>
    <row r="5" spans="1:7" x14ac:dyDescent="0.25">
      <c r="A5" s="53"/>
      <c r="B5" s="54"/>
      <c r="C5" s="54"/>
      <c r="D5" s="54"/>
      <c r="E5" s="54"/>
      <c r="F5" s="54"/>
      <c r="G5" s="55"/>
    </row>
    <row r="6" spans="1:7" x14ac:dyDescent="0.25">
      <c r="A6" s="53"/>
      <c r="B6" s="54"/>
      <c r="C6" s="54"/>
      <c r="D6" s="54"/>
      <c r="E6" s="54"/>
      <c r="F6" s="54"/>
      <c r="G6" s="55"/>
    </row>
    <row r="7" spans="1:7" x14ac:dyDescent="0.25">
      <c r="A7" s="53"/>
      <c r="B7" s="54"/>
      <c r="C7" s="54"/>
      <c r="D7" s="54"/>
      <c r="E7" s="54"/>
      <c r="F7" s="54"/>
      <c r="G7" s="55"/>
    </row>
    <row r="8" spans="1:7" ht="15.75" thickBot="1" x14ac:dyDescent="0.3">
      <c r="A8" s="56"/>
      <c r="B8" s="57"/>
      <c r="C8" s="57"/>
      <c r="D8" s="57"/>
      <c r="E8" s="57"/>
      <c r="F8" s="57"/>
      <c r="G8" s="58"/>
    </row>
    <row r="10" spans="1:7" ht="15.75" thickBot="1" x14ac:dyDescent="0.3"/>
    <row r="11" spans="1:7" x14ac:dyDescent="0.25">
      <c r="A11" s="1" t="s">
        <v>46</v>
      </c>
      <c r="B11" s="3" t="s">
        <v>47</v>
      </c>
    </row>
    <row r="12" spans="1:7" x14ac:dyDescent="0.25">
      <c r="A12" s="7">
        <v>1</v>
      </c>
      <c r="B12" s="6">
        <v>65</v>
      </c>
    </row>
    <row r="13" spans="1:7" x14ac:dyDescent="0.25">
      <c r="A13" s="7">
        <v>2.2999999999999998</v>
      </c>
      <c r="B13" s="6">
        <v>70</v>
      </c>
    </row>
    <row r="14" spans="1:7" x14ac:dyDescent="0.25">
      <c r="A14" s="7">
        <v>3.1</v>
      </c>
      <c r="B14" s="6">
        <v>77.5</v>
      </c>
    </row>
    <row r="15" spans="1:7" x14ac:dyDescent="0.25">
      <c r="A15" s="7">
        <v>4.8</v>
      </c>
      <c r="B15" s="6">
        <v>117.5</v>
      </c>
    </row>
    <row r="16" spans="1:7" x14ac:dyDescent="0.25">
      <c r="A16" s="7">
        <v>5.6</v>
      </c>
      <c r="B16" s="6">
        <v>127.5</v>
      </c>
    </row>
    <row r="17" spans="1:2" ht="15.75" thickBot="1" x14ac:dyDescent="0.3">
      <c r="A17" s="8">
        <v>6.3</v>
      </c>
      <c r="B17" s="10">
        <v>132.5</v>
      </c>
    </row>
    <row r="18" spans="1:2" ht="15.75" thickBot="1" x14ac:dyDescent="0.3"/>
    <row r="19" spans="1:2" x14ac:dyDescent="0.25">
      <c r="A19" s="1" t="s">
        <v>50</v>
      </c>
      <c r="B19" s="3" t="s">
        <v>51</v>
      </c>
    </row>
    <row r="20" spans="1:2" x14ac:dyDescent="0.25">
      <c r="A20" s="7">
        <v>2.75</v>
      </c>
      <c r="B20" s="18">
        <f>-0.2306*A20^4 + 2.1745*A20^3 - 2.5081*A20^2-2.7896*A20+68.512</f>
        <v>73.90756015625</v>
      </c>
    </row>
    <row r="21" spans="1:2" ht="15.75" thickBot="1" x14ac:dyDescent="0.3">
      <c r="A21" s="8"/>
      <c r="B21" s="10">
        <f>B13+(B14-B13)/(A14-A13)*(A20-A13)</f>
        <v>74.21875</v>
      </c>
    </row>
  </sheetData>
  <mergeCells count="1">
    <mergeCell ref="A3:G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Normal="100" workbookViewId="0">
      <selection activeCell="F1" sqref="F1"/>
    </sheetView>
  </sheetViews>
  <sheetFormatPr defaultRowHeight="15" x14ac:dyDescent="0.25"/>
  <sheetData>
    <row r="1" spans="1:7" x14ac:dyDescent="0.25">
      <c r="A1" t="s">
        <v>5</v>
      </c>
      <c r="D1" t="s">
        <v>6</v>
      </c>
      <c r="F1" t="s">
        <v>55</v>
      </c>
      <c r="G1" t="s">
        <v>43</v>
      </c>
    </row>
    <row r="2" spans="1:7" ht="15.75" thickBot="1" x14ac:dyDescent="0.3"/>
    <row r="3" spans="1:7" x14ac:dyDescent="0.25">
      <c r="A3" s="50" t="s">
        <v>48</v>
      </c>
      <c r="B3" s="51"/>
      <c r="C3" s="51"/>
      <c r="D3" s="51"/>
      <c r="E3" s="51"/>
      <c r="F3" s="51"/>
      <c r="G3" s="52"/>
    </row>
    <row r="4" spans="1:7" x14ac:dyDescent="0.25">
      <c r="A4" s="53"/>
      <c r="B4" s="54"/>
      <c r="C4" s="54"/>
      <c r="D4" s="54"/>
      <c r="E4" s="54"/>
      <c r="F4" s="54"/>
      <c r="G4" s="55"/>
    </row>
    <row r="5" spans="1:7" x14ac:dyDescent="0.25">
      <c r="A5" s="53"/>
      <c r="B5" s="54"/>
      <c r="C5" s="54"/>
      <c r="D5" s="54"/>
      <c r="E5" s="54"/>
      <c r="F5" s="54"/>
      <c r="G5" s="55"/>
    </row>
    <row r="6" spans="1:7" x14ac:dyDescent="0.25">
      <c r="A6" s="53"/>
      <c r="B6" s="54"/>
      <c r="C6" s="54"/>
      <c r="D6" s="54"/>
      <c r="E6" s="54"/>
      <c r="F6" s="54"/>
      <c r="G6" s="55"/>
    </row>
    <row r="7" spans="1:7" x14ac:dyDescent="0.25">
      <c r="A7" s="53"/>
      <c r="B7" s="54"/>
      <c r="C7" s="54"/>
      <c r="D7" s="54"/>
      <c r="E7" s="54"/>
      <c r="F7" s="54"/>
      <c r="G7" s="55"/>
    </row>
    <row r="8" spans="1:7" ht="15.75" thickBot="1" x14ac:dyDescent="0.3">
      <c r="A8" s="56"/>
      <c r="B8" s="57"/>
      <c r="C8" s="57"/>
      <c r="D8" s="57"/>
      <c r="E8" s="57"/>
      <c r="F8" s="57"/>
      <c r="G8" s="58"/>
    </row>
    <row r="9" spans="1:7" ht="15.75" thickBot="1" x14ac:dyDescent="0.3"/>
    <row r="10" spans="1:7" ht="15.75" thickBot="1" x14ac:dyDescent="0.3">
      <c r="A10" s="19" t="s">
        <v>53</v>
      </c>
      <c r="B10" s="20">
        <v>10</v>
      </c>
      <c r="C10" t="s">
        <v>54</v>
      </c>
    </row>
    <row r="11" spans="1:7" ht="15.75" thickBot="1" x14ac:dyDescent="0.3"/>
    <row r="12" spans="1:7" ht="15.75" thickBot="1" x14ac:dyDescent="0.3">
      <c r="A12" s="23" t="s">
        <v>49</v>
      </c>
      <c r="B12" s="23" t="s">
        <v>52</v>
      </c>
    </row>
    <row r="13" spans="1:7" x14ac:dyDescent="0.25">
      <c r="A13" s="21">
        <v>0</v>
      </c>
      <c r="B13" s="21">
        <v>1000</v>
      </c>
    </row>
    <row r="14" spans="1:7" x14ac:dyDescent="0.25">
      <c r="A14" s="21">
        <v>10</v>
      </c>
      <c r="B14" s="21">
        <v>502</v>
      </c>
    </row>
    <row r="15" spans="1:7" x14ac:dyDescent="0.25">
      <c r="A15" s="21">
        <v>20</v>
      </c>
      <c r="B15" s="21">
        <v>249</v>
      </c>
    </row>
    <row r="16" spans="1:7" x14ac:dyDescent="0.25">
      <c r="A16" s="21">
        <v>30</v>
      </c>
      <c r="B16" s="21">
        <v>127</v>
      </c>
    </row>
    <row r="17" spans="1:2" x14ac:dyDescent="0.25">
      <c r="A17" s="21">
        <v>40</v>
      </c>
      <c r="B17" s="21">
        <v>64</v>
      </c>
    </row>
    <row r="18" spans="1:2" x14ac:dyDescent="0.25">
      <c r="A18" s="21">
        <v>50</v>
      </c>
      <c r="B18" s="21">
        <v>30</v>
      </c>
    </row>
    <row r="19" spans="1:2" x14ac:dyDescent="0.25">
      <c r="A19" s="21">
        <v>60</v>
      </c>
      <c r="B19" s="21">
        <v>16</v>
      </c>
    </row>
    <row r="20" spans="1:2" x14ac:dyDescent="0.25">
      <c r="A20" s="21">
        <v>70</v>
      </c>
      <c r="B20" s="21">
        <v>7</v>
      </c>
    </row>
    <row r="21" spans="1:2" x14ac:dyDescent="0.25">
      <c r="A21" s="21">
        <v>80</v>
      </c>
      <c r="B21" s="21">
        <v>3</v>
      </c>
    </row>
    <row r="22" spans="1:2" ht="15.75" thickBot="1" x14ac:dyDescent="0.3">
      <c r="A22" s="22">
        <v>90</v>
      </c>
      <c r="B22" s="22">
        <v>1</v>
      </c>
    </row>
  </sheetData>
  <mergeCells count="1">
    <mergeCell ref="A3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4" sqref="B24"/>
    </sheetView>
  </sheetViews>
  <sheetFormatPr defaultRowHeight="15" x14ac:dyDescent="0.25"/>
  <sheetData>
    <row r="1" spans="1:7" x14ac:dyDescent="0.25">
      <c r="A1" t="s">
        <v>5</v>
      </c>
      <c r="D1" t="s">
        <v>6</v>
      </c>
      <c r="F1" t="s">
        <v>55</v>
      </c>
      <c r="G1" t="s">
        <v>59</v>
      </c>
    </row>
    <row r="2" spans="1:7" ht="15.75" thickBot="1" x14ac:dyDescent="0.3"/>
    <row r="3" spans="1:7" x14ac:dyDescent="0.25">
      <c r="A3" s="50" t="s">
        <v>56</v>
      </c>
      <c r="B3" s="60"/>
      <c r="C3" s="60"/>
      <c r="D3" s="60"/>
      <c r="E3" s="60"/>
      <c r="F3" s="60"/>
      <c r="G3" s="61"/>
    </row>
    <row r="4" spans="1:7" x14ac:dyDescent="0.25">
      <c r="A4" s="62"/>
      <c r="B4" s="63"/>
      <c r="C4" s="63"/>
      <c r="D4" s="63"/>
      <c r="E4" s="63"/>
      <c r="F4" s="63"/>
      <c r="G4" s="64"/>
    </row>
    <row r="5" spans="1:7" x14ac:dyDescent="0.25">
      <c r="A5" s="62"/>
      <c r="B5" s="63"/>
      <c r="C5" s="63"/>
      <c r="D5" s="63"/>
      <c r="E5" s="63"/>
      <c r="F5" s="63"/>
      <c r="G5" s="64"/>
    </row>
    <row r="6" spans="1:7" x14ac:dyDescent="0.25">
      <c r="A6" s="62"/>
      <c r="B6" s="63"/>
      <c r="C6" s="63"/>
      <c r="D6" s="63"/>
      <c r="E6" s="63"/>
      <c r="F6" s="63"/>
      <c r="G6" s="64"/>
    </row>
    <row r="7" spans="1:7" x14ac:dyDescent="0.25">
      <c r="A7" s="62"/>
      <c r="B7" s="63"/>
      <c r="C7" s="63"/>
      <c r="D7" s="63"/>
      <c r="E7" s="63"/>
      <c r="F7" s="63"/>
      <c r="G7" s="64"/>
    </row>
    <row r="8" spans="1:7" ht="15.75" thickBot="1" x14ac:dyDescent="0.3">
      <c r="A8" s="65"/>
      <c r="B8" s="66"/>
      <c r="C8" s="66"/>
      <c r="D8" s="66"/>
      <c r="E8" s="66"/>
      <c r="F8" s="66"/>
      <c r="G8" s="67"/>
    </row>
    <row r="9" spans="1:7" ht="15.75" thickBot="1" x14ac:dyDescent="0.3"/>
    <row r="10" spans="1:7" ht="15.75" thickBot="1" x14ac:dyDescent="0.3">
      <c r="A10" s="75" t="s">
        <v>57</v>
      </c>
      <c r="B10" s="74" t="s">
        <v>58</v>
      </c>
    </row>
    <row r="11" spans="1:7" x14ac:dyDescent="0.25">
      <c r="A11" s="69">
        <v>-10</v>
      </c>
      <c r="B11" s="70">
        <f>IF(A11&gt;=0,1,0)</f>
        <v>0</v>
      </c>
    </row>
    <row r="12" spans="1:7" x14ac:dyDescent="0.25">
      <c r="A12" s="69">
        <v>2</v>
      </c>
      <c r="B12" s="70">
        <f t="shared" ref="B12:B24" si="0">IF(A12&gt;=0,1,0)</f>
        <v>1</v>
      </c>
    </row>
    <row r="13" spans="1:7" x14ac:dyDescent="0.25">
      <c r="A13" s="69">
        <v>-5</v>
      </c>
      <c r="B13" s="70">
        <f t="shared" si="0"/>
        <v>0</v>
      </c>
    </row>
    <row r="14" spans="1:7" x14ac:dyDescent="0.25">
      <c r="A14" s="69">
        <v>0</v>
      </c>
      <c r="B14" s="70">
        <f t="shared" si="0"/>
        <v>1</v>
      </c>
    </row>
    <row r="15" spans="1:7" x14ac:dyDescent="0.25">
      <c r="A15" s="69">
        <v>1</v>
      </c>
      <c r="B15" s="70">
        <f t="shared" si="0"/>
        <v>1</v>
      </c>
    </row>
    <row r="16" spans="1:7" x14ac:dyDescent="0.25">
      <c r="A16" s="69">
        <v>4</v>
      </c>
      <c r="B16" s="70">
        <f t="shared" si="0"/>
        <v>1</v>
      </c>
    </row>
    <row r="17" spans="1:2" x14ac:dyDescent="0.25">
      <c r="A17" s="69">
        <v>-6</v>
      </c>
      <c r="B17" s="70">
        <f t="shared" si="0"/>
        <v>0</v>
      </c>
    </row>
    <row r="18" spans="1:2" x14ac:dyDescent="0.25">
      <c r="A18" s="69">
        <v>12</v>
      </c>
      <c r="B18" s="70">
        <f t="shared" si="0"/>
        <v>1</v>
      </c>
    </row>
    <row r="19" spans="1:2" x14ac:dyDescent="0.25">
      <c r="A19" s="69">
        <v>50</v>
      </c>
      <c r="B19" s="70">
        <f t="shared" si="0"/>
        <v>1</v>
      </c>
    </row>
    <row r="20" spans="1:2" x14ac:dyDescent="0.25">
      <c r="A20" s="69">
        <v>0</v>
      </c>
      <c r="B20" s="70">
        <f t="shared" si="0"/>
        <v>1</v>
      </c>
    </row>
    <row r="21" spans="1:2" x14ac:dyDescent="0.25">
      <c r="A21" s="69">
        <v>-35</v>
      </c>
      <c r="B21" s="70">
        <f t="shared" si="0"/>
        <v>0</v>
      </c>
    </row>
    <row r="22" spans="1:2" x14ac:dyDescent="0.25">
      <c r="A22" s="69">
        <v>-25</v>
      </c>
      <c r="B22" s="70">
        <f t="shared" si="0"/>
        <v>0</v>
      </c>
    </row>
    <row r="23" spans="1:2" x14ac:dyDescent="0.25">
      <c r="A23" s="69">
        <v>-17</v>
      </c>
      <c r="B23" s="70">
        <f t="shared" si="0"/>
        <v>0</v>
      </c>
    </row>
    <row r="24" spans="1:2" ht="15.75" thickBot="1" x14ac:dyDescent="0.3">
      <c r="A24" s="71">
        <v>48</v>
      </c>
      <c r="B24" s="72">
        <f t="shared" si="0"/>
        <v>1</v>
      </c>
    </row>
  </sheetData>
  <mergeCells count="1">
    <mergeCell ref="A3:G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0" sqref="B10"/>
    </sheetView>
  </sheetViews>
  <sheetFormatPr defaultRowHeight="15" x14ac:dyDescent="0.25"/>
  <cols>
    <col min="2" max="2" width="15.140625" customWidth="1"/>
  </cols>
  <sheetData>
    <row r="1" spans="1:7" x14ac:dyDescent="0.25">
      <c r="A1" t="s">
        <v>5</v>
      </c>
      <c r="D1" t="s">
        <v>6</v>
      </c>
      <c r="F1" t="s">
        <v>55</v>
      </c>
      <c r="G1" t="s">
        <v>59</v>
      </c>
    </row>
    <row r="2" spans="1:7" ht="15.75" thickBot="1" x14ac:dyDescent="0.3"/>
    <row r="3" spans="1:7" x14ac:dyDescent="0.25">
      <c r="A3" s="50" t="s">
        <v>61</v>
      </c>
      <c r="B3" s="60"/>
      <c r="C3" s="60"/>
      <c r="D3" s="60"/>
      <c r="E3" s="60"/>
      <c r="F3" s="60"/>
      <c r="G3" s="61"/>
    </row>
    <row r="4" spans="1:7" x14ac:dyDescent="0.25">
      <c r="A4" s="62"/>
      <c r="B4" s="63"/>
      <c r="C4" s="63"/>
      <c r="D4" s="63"/>
      <c r="E4" s="63"/>
      <c r="F4" s="63"/>
      <c r="G4" s="64"/>
    </row>
    <row r="5" spans="1:7" x14ac:dyDescent="0.25">
      <c r="A5" s="62"/>
      <c r="B5" s="63"/>
      <c r="C5" s="63"/>
      <c r="D5" s="63"/>
      <c r="E5" s="63"/>
      <c r="F5" s="63"/>
      <c r="G5" s="64"/>
    </row>
    <row r="6" spans="1:7" x14ac:dyDescent="0.25">
      <c r="A6" s="62"/>
      <c r="B6" s="63"/>
      <c r="C6" s="63"/>
      <c r="D6" s="63"/>
      <c r="E6" s="63"/>
      <c r="F6" s="63"/>
      <c r="G6" s="64"/>
    </row>
    <row r="7" spans="1:7" x14ac:dyDescent="0.25">
      <c r="A7" s="62"/>
      <c r="B7" s="63"/>
      <c r="C7" s="63"/>
      <c r="D7" s="63"/>
      <c r="E7" s="63"/>
      <c r="F7" s="63"/>
      <c r="G7" s="64"/>
    </row>
    <row r="8" spans="1:7" ht="15.75" thickBot="1" x14ac:dyDescent="0.3">
      <c r="A8" s="65"/>
      <c r="B8" s="66"/>
      <c r="C8" s="66"/>
      <c r="D8" s="66"/>
      <c r="E8" s="66"/>
      <c r="F8" s="66"/>
      <c r="G8" s="67"/>
    </row>
    <row r="9" spans="1:7" ht="15.75" thickBot="1" x14ac:dyDescent="0.3"/>
    <row r="10" spans="1:7" ht="15.75" thickBot="1" x14ac:dyDescent="0.3">
      <c r="A10" s="73" t="s">
        <v>57</v>
      </c>
      <c r="B10" s="74" t="s">
        <v>70</v>
      </c>
      <c r="C10" s="5"/>
    </row>
    <row r="11" spans="1:7" x14ac:dyDescent="0.25">
      <c r="A11" s="82">
        <v>-1</v>
      </c>
      <c r="B11" s="70" t="str">
        <f>IF(OR(x&lt;0,x&gt;10),"Out of Range",IF(AND(x&gt;=0,x&lt;=3),2*x,(x-3)^2+6))</f>
        <v>Out of Range</v>
      </c>
      <c r="C11" s="5"/>
    </row>
    <row r="12" spans="1:7" x14ac:dyDescent="0.25">
      <c r="A12" s="82">
        <v>-2</v>
      </c>
      <c r="B12" s="70" t="str">
        <f>IF(OR(x&lt;0,x&gt;10),"Out of Range",IF(AND(x&gt;=0,x&lt;=3),2*x,(x-3)^2+6))</f>
        <v>Out of Range</v>
      </c>
      <c r="C12" s="5"/>
    </row>
    <row r="13" spans="1:7" x14ac:dyDescent="0.25">
      <c r="A13" s="82">
        <v>9</v>
      </c>
      <c r="B13" s="70">
        <f>IF(OR(x&lt;0,x&gt;10),"Out of Range",IF(AND(x&gt;=0,x&lt;=3),2*x,(x-3)^2+6))</f>
        <v>42</v>
      </c>
      <c r="C13" s="5"/>
    </row>
    <row r="14" spans="1:7" x14ac:dyDescent="0.25">
      <c r="A14" s="82">
        <v>11</v>
      </c>
      <c r="B14" s="70" t="str">
        <f>IF(OR(x&lt;0,x&gt;10),"Out of Range",IF(AND(x&gt;=0,x&lt;=3),2*x,(x-3)^2+6))</f>
        <v>Out of Range</v>
      </c>
      <c r="C14" s="5"/>
    </row>
    <row r="15" spans="1:7" x14ac:dyDescent="0.25">
      <c r="A15" s="82">
        <v>-5</v>
      </c>
      <c r="B15" s="70" t="str">
        <f>IF(OR(x&lt;0,x&gt;10),"Out of Range",IF(AND(x&gt;=0,x&lt;=3),2*x,(x-3)^2+6))</f>
        <v>Out of Range</v>
      </c>
      <c r="C15" s="5"/>
    </row>
    <row r="16" spans="1:7" x14ac:dyDescent="0.25">
      <c r="A16" s="82">
        <v>6</v>
      </c>
      <c r="B16" s="70">
        <f>IF(OR(x&lt;0,x&gt;10),"Out of Range",IF(AND(x&gt;=0,x&lt;=3),2*x,(x-3)^2+6))</f>
        <v>15</v>
      </c>
      <c r="C16" s="5"/>
    </row>
    <row r="17" spans="1:3" x14ac:dyDescent="0.25">
      <c r="A17" s="82">
        <v>2</v>
      </c>
      <c r="B17" s="70">
        <f>IF(OR(x&lt;0,x&gt;10),"Out of Range",IF(AND(x&gt;=0,x&lt;=3),2*x,(x-3)^2+6))</f>
        <v>4</v>
      </c>
      <c r="C17" s="5"/>
    </row>
    <row r="18" spans="1:3" x14ac:dyDescent="0.25">
      <c r="A18" s="82">
        <v>-5</v>
      </c>
      <c r="B18" s="70" t="str">
        <f>IF(OR(x&lt;0,x&gt;10),"Out of Range",IF(AND(x&gt;=0,x&lt;=3),2*x,(x-3)^2+6))</f>
        <v>Out of Range</v>
      </c>
      <c r="C18" s="5"/>
    </row>
    <row r="19" spans="1:3" x14ac:dyDescent="0.25">
      <c r="A19" s="82">
        <v>15</v>
      </c>
      <c r="B19" s="70" t="str">
        <f>IF(OR(x&lt;0,x&gt;10),"Out of Range",IF(AND(x&gt;=0,x&lt;=3),2*x,(x-3)^2+6))</f>
        <v>Out of Range</v>
      </c>
      <c r="C19" s="5"/>
    </row>
    <row r="20" spans="1:3" ht="15.75" thickBot="1" x14ac:dyDescent="0.3">
      <c r="A20" s="83">
        <v>0</v>
      </c>
      <c r="B20" s="72">
        <f>IF(OR(x&lt;0,x&gt;10),"Out of Range",IF(AND(x&gt;=0,x&lt;=3),2*x,(x-3)^2+6))</f>
        <v>0</v>
      </c>
      <c r="C20" s="5"/>
    </row>
  </sheetData>
  <mergeCells count="1">
    <mergeCell ref="A3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In-Class#1</vt:lpstr>
      <vt:lpstr>In-Class#2</vt:lpstr>
      <vt:lpstr>In-Class#3</vt:lpstr>
      <vt:lpstr>In-Class#4</vt:lpstr>
      <vt:lpstr>In-Class#5</vt:lpstr>
      <vt:lpstr>In-Class#6</vt:lpstr>
      <vt:lpstr>In-Class#7</vt:lpstr>
      <vt:lpstr>In-Class#8</vt:lpstr>
      <vt:lpstr>In-Class#9</vt:lpstr>
      <vt:lpstr>In-Class#10</vt:lpstr>
      <vt:lpstr>Chart#1.1</vt:lpstr>
      <vt:lpstr>Chart#2.1</vt:lpstr>
      <vt:lpstr>Chart#3.1</vt:lpstr>
      <vt:lpstr>Chart#3.2</vt:lpstr>
      <vt:lpstr>Chart#4.1</vt:lpstr>
      <vt:lpstr>Chart#4.2</vt:lpstr>
      <vt:lpstr>Chart#5.1</vt:lpstr>
      <vt:lpstr>Chart#6.1</vt:lpstr>
      <vt:lpstr>Chart#7.1</vt:lpstr>
      <vt:lpstr>a</vt:lpstr>
      <vt:lpstr>b</vt:lpstr>
      <vt:lpstr>f2_x</vt:lpstr>
      <vt:lpstr>GrdA</vt:lpstr>
      <vt:lpstr>GrdB</vt:lpstr>
      <vt:lpstr>GrdC</vt:lpstr>
      <vt:lpstr>GrdD</vt:lpstr>
      <vt:lpstr>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 CUNNINGHAM (RIT Student)</dc:creator>
  <cp:lastModifiedBy>CLAIR CUNNINGHAM (RIT Student)</cp:lastModifiedBy>
  <dcterms:created xsi:type="dcterms:W3CDTF">2012-03-19T16:12:57Z</dcterms:created>
  <dcterms:modified xsi:type="dcterms:W3CDTF">2012-03-22T17:02:32Z</dcterms:modified>
</cp:coreProperties>
</file>