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ignment 1_McAleer\"/>
    </mc:Choice>
  </mc:AlternateContent>
  <xr:revisionPtr revIDLastSave="0" documentId="13_ncr:1_{CFD3BF87-2FA1-4E02-A16B-D9E022C9F379}" xr6:coauthVersionLast="40" xr6:coauthVersionMax="40" xr10:uidLastSave="{00000000-0000-0000-0000-000000000000}"/>
  <bookViews>
    <workbookView xWindow="0" yWindow="0" windowWidth="17250" windowHeight="5625" tabRatio="814" activeTab="6" xr2:uid="{00000000-000D-0000-FFFF-FFFF00000000}"/>
  </bookViews>
  <sheets>
    <sheet name="Data" sheetId="1" r:id="rId1"/>
    <sheet name="Pivot table_category" sheetId="6" r:id="rId2"/>
    <sheet name="Pivot table_Subcategory " sheetId="4" r:id="rId3"/>
    <sheet name="Pivot table_state by years" sheetId="7" r:id="rId4"/>
    <sheet name="Bonus" sheetId="2" r:id="rId5"/>
    <sheet name="Additional Info_%" sheetId="14" r:id="rId6"/>
    <sheet name="Additional info_by country" sheetId="16" r:id="rId7"/>
  </sheet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3" i="16" l="1"/>
  <c r="B53" i="16"/>
  <c r="C53" i="16"/>
  <c r="D53" i="16"/>
  <c r="A48" i="16"/>
  <c r="B48" i="16"/>
  <c r="C48" i="16"/>
  <c r="D48" i="16"/>
  <c r="A49" i="16"/>
  <c r="B49" i="16"/>
  <c r="C49" i="16"/>
  <c r="D49" i="16"/>
  <c r="A50" i="16"/>
  <c r="B50" i="16"/>
  <c r="C50" i="16"/>
  <c r="D50" i="16"/>
  <c r="A51" i="16"/>
  <c r="B51" i="16"/>
  <c r="C51" i="16"/>
  <c r="D51" i="16"/>
  <c r="A52" i="16"/>
  <c r="B52" i="16"/>
  <c r="C52" i="16"/>
  <c r="D52" i="16"/>
  <c r="A32" i="16"/>
  <c r="B32" i="16"/>
  <c r="C32" i="16"/>
  <c r="D32" i="16"/>
  <c r="A33" i="16"/>
  <c r="B33" i="16"/>
  <c r="C33" i="16"/>
  <c r="D33" i="16"/>
  <c r="A34" i="16"/>
  <c r="B34" i="16"/>
  <c r="C34" i="16"/>
  <c r="D34" i="16"/>
  <c r="A35" i="16"/>
  <c r="B35" i="16"/>
  <c r="C35" i="16"/>
  <c r="D35" i="16"/>
  <c r="A36" i="16"/>
  <c r="B36" i="16"/>
  <c r="C36" i="16"/>
  <c r="D36" i="16"/>
  <c r="A37" i="16"/>
  <c r="B37" i="16"/>
  <c r="C37" i="16"/>
  <c r="D37" i="16"/>
  <c r="A38" i="16"/>
  <c r="B38" i="16"/>
  <c r="C38" i="16"/>
  <c r="D38" i="16"/>
  <c r="A39" i="16"/>
  <c r="B39" i="16"/>
  <c r="C39" i="16"/>
  <c r="D39" i="16"/>
  <c r="A40" i="16"/>
  <c r="B40" i="16"/>
  <c r="C40" i="16"/>
  <c r="D40" i="16"/>
  <c r="A41" i="16"/>
  <c r="B41" i="16"/>
  <c r="C41" i="16"/>
  <c r="D41" i="16"/>
  <c r="A42" i="16"/>
  <c r="B42" i="16"/>
  <c r="C42" i="16"/>
  <c r="D42" i="16"/>
  <c r="A43" i="16"/>
  <c r="B43" i="16"/>
  <c r="C43" i="16"/>
  <c r="D43" i="16"/>
  <c r="A44" i="16"/>
  <c r="B44" i="16"/>
  <c r="C44" i="16"/>
  <c r="D44" i="16"/>
  <c r="A45" i="16"/>
  <c r="B45" i="16"/>
  <c r="C45" i="16"/>
  <c r="D45" i="16"/>
  <c r="A46" i="16"/>
  <c r="B46" i="16"/>
  <c r="C46" i="16"/>
  <c r="D46" i="16"/>
  <c r="A47" i="16"/>
  <c r="B47" i="16"/>
  <c r="C47" i="16"/>
  <c r="D47" i="16"/>
  <c r="D31" i="16"/>
  <c r="C31" i="16"/>
  <c r="B31" i="16"/>
  <c r="A31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20" i="16"/>
  <c r="Q21" i="16"/>
  <c r="Q22" i="16"/>
  <c r="Q23" i="16"/>
  <c r="Q24" i="16"/>
  <c r="Q26" i="16"/>
  <c r="Q6" i="16"/>
  <c r="I7" i="16" l="1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J6" i="16"/>
  <c r="K6" i="16"/>
  <c r="K5" i="16"/>
  <c r="J5" i="16"/>
  <c r="I6" i="16"/>
  <c r="N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O27" i="16"/>
  <c r="O5" i="16"/>
  <c r="N5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6" i="16"/>
  <c r="H46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5" i="14"/>
  <c r="I6" i="14"/>
  <c r="J6" i="14"/>
  <c r="K6" i="14"/>
  <c r="L6" i="14"/>
  <c r="I7" i="14"/>
  <c r="J7" i="14"/>
  <c r="K7" i="14"/>
  <c r="L7" i="14"/>
  <c r="I8" i="14"/>
  <c r="J8" i="14"/>
  <c r="K8" i="14"/>
  <c r="L8" i="14"/>
  <c r="I9" i="14"/>
  <c r="J9" i="14"/>
  <c r="K9" i="14"/>
  <c r="L9" i="14"/>
  <c r="I10" i="14"/>
  <c r="J10" i="14"/>
  <c r="K10" i="14"/>
  <c r="L10" i="14"/>
  <c r="I11" i="14"/>
  <c r="J11" i="14"/>
  <c r="K11" i="14"/>
  <c r="L11" i="14"/>
  <c r="I12" i="14"/>
  <c r="J12" i="14"/>
  <c r="K12" i="14"/>
  <c r="L12" i="14"/>
  <c r="I13" i="14"/>
  <c r="J13" i="14"/>
  <c r="K13" i="14"/>
  <c r="L13" i="14"/>
  <c r="I14" i="14"/>
  <c r="J14" i="14"/>
  <c r="K14" i="14"/>
  <c r="L14" i="14"/>
  <c r="I15" i="14"/>
  <c r="J15" i="14"/>
  <c r="K15" i="14"/>
  <c r="L15" i="14"/>
  <c r="I16" i="14"/>
  <c r="J16" i="14"/>
  <c r="K16" i="14"/>
  <c r="L16" i="14"/>
  <c r="I17" i="14"/>
  <c r="J17" i="14"/>
  <c r="K17" i="14"/>
  <c r="L17" i="14"/>
  <c r="I18" i="14"/>
  <c r="J18" i="14"/>
  <c r="K18" i="14"/>
  <c r="L18" i="14"/>
  <c r="I19" i="14"/>
  <c r="J19" i="14"/>
  <c r="K19" i="14"/>
  <c r="L19" i="14"/>
  <c r="I20" i="14"/>
  <c r="J20" i="14"/>
  <c r="K20" i="14"/>
  <c r="L20" i="14"/>
  <c r="I21" i="14"/>
  <c r="J21" i="14"/>
  <c r="K21" i="14"/>
  <c r="L21" i="14"/>
  <c r="I22" i="14"/>
  <c r="J22" i="14"/>
  <c r="K22" i="14"/>
  <c r="L22" i="14"/>
  <c r="I23" i="14"/>
  <c r="J23" i="14"/>
  <c r="K23" i="14"/>
  <c r="L23" i="14"/>
  <c r="I24" i="14"/>
  <c r="J24" i="14"/>
  <c r="K24" i="14"/>
  <c r="L24" i="14"/>
  <c r="I25" i="14"/>
  <c r="J25" i="14"/>
  <c r="K25" i="14"/>
  <c r="L25" i="14"/>
  <c r="I26" i="14"/>
  <c r="J26" i="14"/>
  <c r="K26" i="14"/>
  <c r="L26" i="14"/>
  <c r="I27" i="14"/>
  <c r="J27" i="14"/>
  <c r="K27" i="14"/>
  <c r="L27" i="14"/>
  <c r="I28" i="14"/>
  <c r="J28" i="14"/>
  <c r="K28" i="14"/>
  <c r="L28" i="14"/>
  <c r="I29" i="14"/>
  <c r="J29" i="14"/>
  <c r="K29" i="14"/>
  <c r="L29" i="14"/>
  <c r="I30" i="14"/>
  <c r="J30" i="14"/>
  <c r="K30" i="14"/>
  <c r="L30" i="14"/>
  <c r="I31" i="14"/>
  <c r="J31" i="14"/>
  <c r="K31" i="14"/>
  <c r="L31" i="14"/>
  <c r="I32" i="14"/>
  <c r="J32" i="14"/>
  <c r="K32" i="14"/>
  <c r="L32" i="14"/>
  <c r="I33" i="14"/>
  <c r="J33" i="14"/>
  <c r="K33" i="14"/>
  <c r="L33" i="14"/>
  <c r="I34" i="14"/>
  <c r="J34" i="14"/>
  <c r="K34" i="14"/>
  <c r="L34" i="14"/>
  <c r="I35" i="14"/>
  <c r="J35" i="14"/>
  <c r="K35" i="14"/>
  <c r="L35" i="14"/>
  <c r="I36" i="14"/>
  <c r="J36" i="14"/>
  <c r="K36" i="14"/>
  <c r="L36" i="14"/>
  <c r="I37" i="14"/>
  <c r="J37" i="14"/>
  <c r="K37" i="14"/>
  <c r="L37" i="14"/>
  <c r="I38" i="14"/>
  <c r="J38" i="14"/>
  <c r="K38" i="14"/>
  <c r="L38" i="14"/>
  <c r="I39" i="14"/>
  <c r="J39" i="14"/>
  <c r="K39" i="14"/>
  <c r="L39" i="14"/>
  <c r="I40" i="14"/>
  <c r="J40" i="14"/>
  <c r="K40" i="14"/>
  <c r="L40" i="14"/>
  <c r="I41" i="14"/>
  <c r="J41" i="14"/>
  <c r="K41" i="14"/>
  <c r="L41" i="14"/>
  <c r="I42" i="14"/>
  <c r="J42" i="14"/>
  <c r="K42" i="14"/>
  <c r="L42" i="14"/>
  <c r="I43" i="14"/>
  <c r="J43" i="14"/>
  <c r="K43" i="14"/>
  <c r="L43" i="14"/>
  <c r="I44" i="14"/>
  <c r="J44" i="14"/>
  <c r="K44" i="14"/>
  <c r="L44" i="14"/>
  <c r="I45" i="14"/>
  <c r="J45" i="14"/>
  <c r="K45" i="14"/>
  <c r="L45" i="14"/>
  <c r="I46" i="14"/>
  <c r="J46" i="14"/>
  <c r="K46" i="14"/>
  <c r="L46" i="14"/>
  <c r="I5" i="14"/>
  <c r="J5" i="14"/>
  <c r="K5" i="14"/>
  <c r="L5" i="14"/>
  <c r="C6" i="2"/>
  <c r="C7" i="2"/>
  <c r="C8" i="2"/>
  <c r="C9" i="2"/>
  <c r="C10" i="2"/>
  <c r="C11" i="2"/>
  <c r="C12" i="2"/>
  <c r="C3" i="2"/>
  <c r="D3" i="2"/>
  <c r="E3" i="2"/>
  <c r="C4" i="2"/>
  <c r="D4" i="2"/>
  <c r="E4" i="2"/>
  <c r="C5" i="2"/>
  <c r="D5" i="2"/>
  <c r="E5" i="2"/>
  <c r="D6" i="2"/>
  <c r="E6" i="2"/>
  <c r="D7" i="2"/>
  <c r="E7" i="2"/>
  <c r="D8" i="2"/>
  <c r="E8" i="2"/>
  <c r="D9" i="2"/>
  <c r="E9" i="2"/>
  <c r="D10" i="2"/>
  <c r="E10" i="2"/>
  <c r="E13" i="2" l="1"/>
  <c r="E12" i="2"/>
  <c r="E11" i="2"/>
  <c r="D13" i="2"/>
  <c r="D12" i="2"/>
  <c r="D11" i="2"/>
  <c r="G2" i="2"/>
  <c r="C13" i="2"/>
  <c r="C2" i="2"/>
  <c r="E2" i="2"/>
  <c r="D2" i="2"/>
  <c r="F6" i="2" l="1"/>
  <c r="H6" i="2" s="1"/>
  <c r="F5" i="2"/>
  <c r="G5" i="2" s="1"/>
  <c r="F7" i="2"/>
  <c r="G7" i="2" s="1"/>
  <c r="F8" i="2"/>
  <c r="G8" i="2" s="1"/>
  <c r="F9" i="2"/>
  <c r="I9" i="2" s="1"/>
  <c r="F10" i="2"/>
  <c r="G10" i="2" s="1"/>
  <c r="F11" i="2"/>
  <c r="G11" i="2" s="1"/>
  <c r="F12" i="2"/>
  <c r="F13" i="2"/>
  <c r="G13" i="2" s="1"/>
  <c r="F4" i="2"/>
  <c r="G4" i="2" s="1"/>
  <c r="F3" i="2"/>
  <c r="I6" i="2"/>
  <c r="F2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2" i="1"/>
  <c r="G6" i="2" l="1"/>
  <c r="I5" i="2"/>
  <c r="I3" i="2"/>
  <c r="G3" i="2"/>
  <c r="I10" i="2"/>
  <c r="I8" i="2"/>
  <c r="H8" i="2"/>
  <c r="H11" i="2"/>
  <c r="I13" i="2"/>
  <c r="H12" i="2"/>
  <c r="G12" i="2"/>
  <c r="H9" i="2"/>
  <c r="G9" i="2"/>
  <c r="I11" i="2"/>
  <c r="H7" i="2"/>
  <c r="I7" i="2"/>
  <c r="H10" i="2"/>
  <c r="H5" i="2"/>
  <c r="I12" i="2"/>
  <c r="H13" i="2"/>
  <c r="H4" i="2"/>
  <c r="I4" i="2"/>
  <c r="H3" i="2"/>
  <c r="I2" i="2"/>
  <c r="H2" i="2"/>
</calcChain>
</file>

<file path=xl/sharedStrings.xml><?xml version="1.0" encoding="utf-8"?>
<sst xmlns="http://schemas.openxmlformats.org/spreadsheetml/2006/main" count="33136" uniqueCount="8405">
  <si>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</si>
  <si>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</si>
  <si>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</si>
  <si>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</si>
  <si>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</si>
  <si>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</si>
  <si>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</si>
  <si>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</si>
  <si>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</si>
  <si>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</si>
  <si>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</si>
  <si>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</si>
  <si>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</si>
  <si>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</si>
  <si>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</si>
  <si>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</si>
  <si>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</si>
  <si>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</si>
  <si>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</si>
  <si>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</si>
  <si>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</si>
  <si>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</si>
  <si>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</si>
  <si>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</si>
  <si>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</si>
  <si>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</si>
  <si>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</si>
  <si>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</si>
  <si>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</si>
  <si>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</si>
  <si>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</si>
  <si>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</si>
  <si>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</si>
  <si>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</si>
  <si>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</si>
  <si>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</si>
  <si>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</si>
  <si>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</si>
  <si>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</si>
  <si>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</si>
  <si>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</si>
  <si>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</si>
  <si>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</si>
  <si>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</si>
  <si>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</si>
  <si>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</si>
  <si>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</si>
  <si>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</si>
  <si>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</si>
  <si>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</si>
  <si>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</si>
  <si>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</si>
  <si>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</si>
  <si>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</si>
  <si>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</si>
  <si>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</si>
  <si>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</si>
  <si>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</si>
  <si>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</si>
  <si>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</si>
  <si>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</si>
  <si>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</si>
  <si>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</si>
  <si>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</si>
  <si>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</si>
  <si>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</si>
  <si>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</si>
  <si>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</si>
  <si>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</si>
  <si>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</si>
  <si>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</si>
  <si>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</si>
  <si>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</si>
  <si>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</si>
  <si>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</si>
  <si>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</si>
  <si>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</si>
  <si>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</si>
  <si>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</si>
  <si>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</si>
  <si>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</si>
  <si>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</si>
  <si>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</si>
  <si>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</si>
  <si>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</si>
  <si>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</si>
  <si>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</si>
  <si>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</si>
  <si>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</si>
  <si>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</si>
  <si>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</si>
  <si>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</si>
  <si>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</si>
  <si>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</si>
  <si>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</si>
  <si>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</si>
  <si>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</si>
  <si>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</si>
  <si>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</si>
  <si>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</si>
  <si>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</si>
  <si>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</si>
  <si>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</si>
  <si>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</si>
  <si>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</si>
  <si>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</si>
  <si>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</si>
  <si>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</si>
  <si>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</si>
  <si>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</si>
  <si>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</si>
  <si>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</si>
  <si>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</si>
  <si>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</si>
  <si>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</si>
  <si>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</si>
  <si>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</si>
  <si>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</si>
  <si>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</si>
  <si>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</si>
  <si>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</si>
  <si>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</si>
  <si>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</si>
  <si>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</si>
  <si>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</si>
  <si>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</si>
  <si>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</si>
  <si>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</si>
  <si>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</si>
  <si>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</si>
  <si>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</si>
  <si>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</si>
  <si>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</si>
  <si>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</si>
  <si>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</si>
  <si>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</si>
  <si>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</si>
  <si>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</si>
  <si>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</si>
  <si>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</si>
  <si>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</si>
  <si>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</si>
  <si>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</si>
  <si>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</si>
  <si>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</si>
  <si>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</si>
  <si>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</si>
  <si>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</si>
  <si>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</si>
  <si>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</si>
  <si>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</si>
  <si>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</si>
  <si>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</si>
  <si>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</si>
  <si>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</si>
  <si>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</si>
  <si>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</si>
  <si>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</si>
  <si>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</si>
  <si>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</si>
  <si>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</si>
  <si>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</si>
  <si>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</si>
  <si>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</si>
  <si>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</si>
  <si>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</si>
  <si>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</si>
  <si>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</si>
  <si>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</si>
  <si>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</si>
  <si>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</si>
  <si>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</si>
  <si>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</si>
  <si>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</si>
  <si>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</si>
  <si>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</si>
  <si>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</si>
  <si>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</si>
  <si>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</si>
  <si>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</si>
  <si>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</si>
  <si>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</si>
  <si>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</si>
  <si>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</si>
  <si>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</si>
  <si>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</si>
  <si>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</si>
  <si>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</si>
  <si>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</si>
  <si>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</si>
  <si>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</si>
  <si>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</si>
  <si>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</si>
  <si>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</si>
  <si>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</si>
  <si>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</si>
  <si>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</si>
  <si>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</si>
  <si>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</si>
  <si>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</si>
  <si>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</si>
  <si>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</si>
  <si>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</si>
  <si>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</si>
  <si>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</si>
  <si>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</si>
  <si>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</si>
  <si>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</si>
  <si>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</si>
  <si>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</si>
  <si>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</si>
  <si>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</si>
  <si>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</si>
  <si>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</si>
  <si>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</si>
  <si>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</si>
  <si>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</si>
  <si>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</si>
  <si>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</si>
  <si>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</si>
  <si>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</si>
  <si>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</si>
  <si>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</si>
  <si>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</si>
  <si>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</si>
  <si>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</si>
  <si>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</si>
  <si>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</si>
  <si>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</si>
  <si>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</si>
  <si>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</si>
  <si>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</si>
  <si>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</si>
  <si>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</si>
  <si>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</si>
  <si>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</si>
  <si>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</si>
  <si>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</si>
  <si>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</si>
  <si>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</si>
  <si>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</si>
  <si>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</si>
  <si>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</si>
  <si>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</si>
  <si>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</si>
  <si>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</si>
  <si>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</si>
  <si>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</si>
  <si>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</si>
  <si>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</si>
  <si>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</si>
  <si>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</si>
  <si>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</si>
  <si>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</si>
  <si>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</si>
  <si>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</si>
  <si>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</si>
  <si>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</si>
  <si>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</si>
  <si>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</si>
  <si>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</si>
  <si>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</si>
  <si>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</si>
  <si>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</si>
  <si>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</si>
  <si>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</si>
  <si>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</si>
  <si>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</si>
  <si>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</si>
  <si>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</si>
  <si>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</si>
  <si>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</si>
  <si>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</si>
  <si>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</si>
  <si>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</si>
  <si>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</si>
  <si>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</si>
  <si>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</si>
  <si>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</si>
  <si>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</si>
  <si>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</si>
  <si>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</si>
  <si>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</si>
  <si>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</si>
  <si>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</si>
  <si>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</si>
  <si>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</si>
  <si>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</si>
  <si>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</si>
  <si>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</si>
  <si>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</si>
  <si>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</si>
  <si>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</si>
  <si>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</si>
  <si>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</si>
  <si>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</si>
  <si>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</si>
  <si>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</si>
  <si>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</si>
  <si>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</si>
  <si>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</si>
  <si>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</si>
  <si>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</si>
  <si>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</si>
  <si>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</si>
  <si>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</si>
  <si>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</si>
  <si>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</si>
  <si>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</si>
  <si>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</si>
  <si>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</si>
  <si>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</si>
  <si>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</si>
  <si>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</si>
  <si>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</si>
  <si>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</si>
  <si>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</si>
  <si>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</si>
  <si>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</si>
  <si>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</si>
  <si>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</si>
  <si>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</si>
  <si>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</si>
  <si>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</si>
  <si>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</si>
  <si>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</si>
  <si>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</si>
  <si>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</si>
  <si>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</si>
  <si>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</si>
  <si>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</si>
  <si>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</si>
  <si>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</si>
  <si>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</si>
  <si>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</si>
  <si>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</si>
  <si>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</si>
  <si>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</si>
  <si>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</si>
  <si>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</si>
  <si>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</si>
  <si>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</si>
  <si>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</si>
  <si>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</si>
  <si>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</si>
  <si>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</si>
  <si>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</si>
  <si>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</si>
  <si>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</si>
  <si>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</si>
  <si>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</si>
  <si>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</si>
  <si>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</si>
  <si>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</si>
  <si>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</si>
  <si>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</si>
  <si>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</si>
  <si>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</si>
  <si>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</si>
  <si>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</si>
  <si>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</si>
  <si>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</si>
  <si>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</si>
  <si>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</si>
  <si>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</si>
  <si>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</si>
  <si>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</si>
  <si>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</si>
  <si>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</si>
  <si>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</si>
  <si>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</si>
  <si>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</si>
  <si>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</si>
  <si>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</si>
  <si>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</si>
  <si>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</si>
  <si>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</si>
  <si>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</si>
  <si>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</si>
  <si>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</si>
  <si>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</si>
  <si>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</si>
  <si>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</si>
  <si>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</si>
  <si>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</si>
  <si>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</si>
  <si>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</si>
  <si>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</si>
  <si>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</si>
  <si>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</si>
  <si>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</si>
  <si>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</si>
  <si>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</si>
  <si>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</si>
  <si>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</si>
  <si>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</si>
  <si>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</si>
  <si>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</si>
  <si>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</si>
  <si>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</si>
  <si>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</si>
  <si>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</si>
  <si>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</si>
  <si>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</si>
  <si>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</si>
  <si>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</si>
  <si>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</si>
  <si>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</si>
  <si>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</si>
  <si>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</si>
  <si>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</si>
  <si>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</si>
  <si>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</si>
  <si>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</si>
  <si>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</si>
  <si>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</si>
  <si>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</si>
  <si>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</si>
  <si>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</si>
  <si>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</si>
  <si>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</si>
  <si>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</si>
  <si>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</si>
  <si>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</si>
  <si>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</si>
  <si>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</si>
  <si>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</si>
  <si>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</si>
  <si>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</si>
  <si>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</si>
  <si>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</si>
  <si>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</si>
  <si>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</si>
  <si>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</si>
  <si>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</si>
  <si>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</si>
  <si>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</si>
  <si>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</si>
  <si>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</si>
  <si>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</si>
  <si>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</si>
  <si>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</si>
  <si>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</si>
  <si>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</si>
  <si>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</si>
  <si>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</si>
  <si>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</si>
  <si>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</si>
  <si>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</si>
  <si>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</si>
  <si>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</si>
  <si>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</si>
  <si>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</si>
  <si>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</si>
  <si>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</si>
  <si>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</si>
  <si>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</si>
  <si>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</si>
  <si>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</si>
  <si>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</si>
  <si>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</si>
  <si>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</si>
  <si>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</si>
  <si>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</si>
  <si>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</si>
  <si>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</si>
  <si>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</si>
  <si>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</si>
  <si>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</si>
  <si>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</si>
  <si>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</si>
  <si>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</si>
  <si>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</si>
  <si>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</si>
  <si>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</si>
  <si>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</si>
  <si>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</si>
  <si>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</si>
  <si>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</si>
  <si>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</si>
  <si>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</si>
  <si>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</si>
  <si>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</si>
  <si>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</si>
  <si>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</si>
  <si>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</si>
  <si>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</si>
  <si>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</si>
  <si>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</si>
  <si>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</si>
  <si>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</si>
  <si>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</si>
  <si>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</si>
  <si>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</si>
  <si>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</si>
  <si>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</si>
  <si>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</si>
  <si>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</si>
  <si>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</si>
  <si>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</si>
  <si>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</si>
  <si>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</si>
  <si>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</si>
  <si>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</si>
  <si>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</si>
  <si>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</si>
  <si>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</si>
  <si>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</si>
  <si>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</si>
  <si>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</si>
  <si>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</si>
  <si>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</si>
  <si>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</si>
  <si>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</si>
  <si>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</si>
  <si>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</si>
  <si>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</si>
  <si>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</si>
  <si>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</si>
  <si>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</si>
  <si>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</si>
  <si>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</si>
  <si>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</si>
  <si>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</si>
  <si>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</si>
  <si>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</si>
  <si>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</si>
  <si>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</si>
  <si>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</si>
  <si>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</si>
  <si>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</si>
  <si>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</si>
  <si>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</si>
  <si>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</si>
  <si>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</si>
  <si>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</si>
  <si>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</si>
  <si>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</si>
  <si>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</si>
  <si>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</si>
  <si>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</si>
  <si>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</si>
  <si>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</si>
  <si>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</si>
  <si>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</si>
  <si>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</si>
  <si>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</si>
  <si>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</si>
  <si>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</si>
  <si>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</si>
  <si>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</si>
  <si>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</si>
  <si>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</si>
  <si>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</si>
  <si>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</si>
  <si>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</si>
  <si>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</si>
  <si>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</si>
  <si>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</si>
  <si>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</si>
  <si>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</si>
  <si>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</si>
  <si>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</si>
  <si>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</si>
  <si>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</si>
  <si>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</si>
  <si>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</si>
  <si>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</si>
  <si>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</si>
  <si>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</si>
  <si>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</si>
  <si>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</si>
  <si>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</si>
  <si>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</si>
  <si>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</si>
  <si>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</si>
  <si>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</si>
  <si>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</si>
  <si>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</si>
  <si>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</si>
  <si>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</si>
  <si>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</si>
  <si>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</si>
  <si>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</si>
  <si>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</si>
  <si>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</si>
  <si>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</si>
  <si>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</si>
  <si>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</si>
  <si>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</si>
  <si>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</si>
  <si>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</si>
  <si>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</si>
  <si>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</si>
  <si>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</si>
  <si>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</si>
  <si>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</si>
  <si>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</si>
  <si>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</si>
  <si>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</si>
  <si>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</si>
  <si>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</si>
  <si>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</si>
  <si>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</si>
  <si>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</si>
  <si>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</si>
  <si>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</si>
  <si>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</si>
  <si>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</si>
  <si>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</si>
  <si>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</si>
  <si>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</si>
  <si>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</si>
  <si>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</si>
  <si>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</si>
  <si>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</si>
  <si>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</si>
  <si>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</si>
  <si>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</si>
  <si>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</si>
  <si>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</si>
  <si>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</si>
  <si>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</si>
  <si>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</si>
  <si>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</si>
  <si>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</si>
  <si>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</si>
  <si>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</si>
  <si>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</si>
  <si>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</si>
  <si>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</si>
  <si>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</si>
  <si>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</si>
  <si>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</si>
  <si>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</si>
  <si>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</si>
  <si>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</si>
  <si>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</si>
  <si>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</si>
  <si>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</si>
  <si>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</si>
  <si>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</si>
  <si>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</si>
  <si>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</si>
  <si>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</si>
  <si>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</si>
  <si>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</si>
  <si>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</si>
  <si>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</si>
  <si>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</si>
  <si>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</si>
  <si>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</si>
  <si>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</si>
  <si>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</si>
  <si>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</si>
  <si>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</si>
  <si>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</si>
  <si>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</si>
  <si>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</si>
  <si>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</si>
  <si>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</si>
  <si>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</si>
  <si>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</si>
  <si>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</si>
  <si>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</si>
  <si>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</si>
  <si>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</si>
  <si>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</si>
  <si>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</si>
  <si>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</si>
  <si>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</si>
  <si>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</si>
  <si>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</si>
  <si>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</si>
  <si>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</si>
  <si>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</si>
  <si>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</si>
  <si>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</si>
  <si>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</si>
  <si>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</si>
  <si>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</si>
  <si>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</si>
  <si>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</si>
  <si>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</si>
  <si>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</si>
  <si>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</si>
  <si>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</si>
  <si>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</si>
  <si>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</si>
  <si>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</si>
  <si>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</si>
  <si>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</si>
  <si>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</si>
  <si>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</si>
  <si>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</si>
  <si>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</si>
  <si>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</si>
  <si>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</si>
  <si>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</si>
  <si>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</si>
  <si>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</si>
  <si>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</si>
  <si>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</si>
  <si>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</si>
  <si>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</si>
  <si>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</si>
  <si>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</si>
  <si>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</si>
  <si>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</si>
  <si>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</si>
  <si>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</si>
  <si>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</si>
  <si>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</si>
  <si>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</si>
  <si>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</si>
  <si>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</si>
  <si>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</si>
  <si>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</si>
  <si>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</si>
  <si>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</si>
  <si>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</si>
  <si>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</si>
  <si>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</si>
  <si>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</si>
  <si>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</si>
  <si>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</si>
  <si>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</si>
  <si>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</si>
  <si>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</si>
  <si>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</si>
  <si>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</si>
  <si>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</si>
  <si>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</si>
  <si>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</si>
  <si>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</si>
  <si>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</si>
  <si>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</si>
  <si>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</si>
  <si>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</si>
  <si>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</si>
  <si>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</si>
  <si>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</si>
  <si>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</si>
  <si>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</si>
  <si>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</si>
  <si>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</si>
  <si>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</si>
  <si>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</si>
  <si>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</si>
  <si>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</si>
  <si>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</si>
  <si>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</si>
  <si>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</si>
  <si>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</si>
  <si>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</si>
  <si>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</si>
  <si>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</si>
  <si>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</si>
  <si>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</si>
  <si>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</si>
  <si>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</si>
  <si>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</si>
  <si>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</si>
  <si>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</si>
  <si>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</si>
  <si>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</si>
  <si>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</si>
  <si>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</si>
  <si>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</si>
  <si>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</si>
  <si>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</si>
  <si>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</si>
  <si>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</si>
  <si>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</si>
  <si>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</si>
  <si>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</si>
  <si>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</si>
  <si>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</si>
  <si>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</si>
  <si>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</si>
  <si>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</si>
  <si>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</si>
  <si>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</si>
  <si>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</si>
  <si>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</si>
  <si>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</si>
  <si>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</si>
  <si>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</si>
  <si>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</si>
  <si>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</si>
  <si>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</si>
  <si>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</si>
  <si>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</si>
  <si>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</si>
  <si>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</si>
  <si>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</si>
  <si>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</si>
  <si>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</si>
  <si>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</si>
  <si>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</si>
  <si>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</si>
  <si>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</si>
  <si>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</si>
  <si>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</si>
  <si>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</si>
  <si>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</si>
  <si>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</si>
  <si>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</si>
  <si>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</si>
  <si>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</si>
  <si>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</si>
  <si>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</si>
  <si>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</si>
  <si>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</si>
  <si>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</si>
  <si>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</si>
  <si>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</si>
  <si>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</si>
  <si>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</si>
  <si>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</si>
  <si>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</si>
  <si>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</si>
  <si>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</si>
  <si>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</si>
  <si>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</si>
  <si>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</si>
  <si>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</si>
  <si>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</si>
  <si>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</si>
  <si>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</si>
  <si>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</si>
  <si>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</si>
  <si>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</si>
  <si>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</si>
  <si>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</si>
  <si>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</si>
  <si>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</si>
  <si>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</si>
  <si>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</si>
  <si>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</si>
  <si>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</si>
  <si>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</si>
  <si>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</si>
  <si>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</si>
  <si>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</si>
  <si>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</si>
  <si>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</si>
  <si>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</si>
  <si>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</si>
  <si>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</si>
  <si>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</si>
  <si>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</si>
  <si>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</si>
  <si>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</si>
  <si>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</si>
  <si>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</si>
  <si>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</si>
  <si>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</si>
  <si>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</si>
  <si>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</si>
  <si>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</si>
  <si>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</si>
  <si>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</si>
  <si>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</si>
  <si>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</si>
  <si>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</si>
  <si>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</si>
  <si>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</si>
  <si>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</si>
  <si>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</si>
  <si>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</si>
  <si>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</si>
  <si>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</si>
  <si>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</si>
  <si>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</si>
  <si>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</si>
  <si>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</si>
  <si>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</si>
  <si>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</si>
  <si>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</si>
  <si>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</si>
  <si>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</si>
  <si>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</si>
  <si>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</si>
  <si>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</si>
  <si>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</si>
  <si>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</si>
  <si>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</si>
  <si>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</si>
  <si>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</si>
  <si>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</si>
  <si>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</si>
  <si>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</si>
  <si>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</si>
  <si>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</si>
  <si>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</si>
  <si>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</si>
  <si>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</si>
  <si>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</si>
  <si>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</si>
  <si>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</si>
  <si>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</si>
  <si>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</si>
  <si>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</si>
  <si>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</si>
  <si>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</si>
  <si>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</si>
  <si>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</si>
  <si>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</si>
  <si>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</si>
  <si>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</si>
  <si>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</si>
  <si>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</si>
  <si>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</si>
  <si>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</si>
  <si>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</si>
  <si>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</si>
  <si>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</si>
  <si>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</si>
  <si>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</si>
  <si>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</si>
  <si>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</si>
  <si>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</si>
  <si>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</si>
  <si>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</si>
  <si>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</si>
  <si>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</si>
  <si>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</si>
  <si>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</si>
  <si>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</si>
  <si>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</si>
  <si>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</si>
  <si>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</si>
  <si>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</si>
  <si>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</si>
  <si>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</si>
  <si>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</si>
  <si>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</si>
  <si>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</si>
  <si>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</si>
  <si>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</si>
  <si>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</si>
  <si>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</si>
  <si>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</si>
  <si>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</si>
  <si>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</si>
  <si>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</si>
  <si>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</si>
  <si>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</si>
  <si>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</si>
  <si>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</si>
  <si>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</si>
  <si>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</si>
  <si>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</si>
  <si>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</si>
  <si>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</si>
  <si>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</si>
  <si>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</si>
  <si>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</si>
  <si>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</si>
  <si>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</si>
  <si>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</si>
  <si>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</si>
  <si>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</si>
  <si>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</si>
  <si>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</si>
  <si>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</si>
  <si>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</si>
  <si>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</si>
  <si>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</si>
  <si>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</si>
  <si>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</si>
  <si>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</si>
  <si>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</si>
  <si>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</si>
  <si>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</si>
  <si>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</si>
  <si>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</si>
  <si>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</si>
  <si>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</si>
  <si>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</si>
  <si>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</si>
  <si>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</si>
  <si>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</si>
  <si>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</si>
  <si>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</si>
  <si>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</si>
  <si>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</si>
  <si>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</si>
  <si>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</si>
  <si>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</si>
  <si>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</si>
  <si>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</si>
  <si>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</si>
  <si>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</si>
  <si>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</si>
  <si>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</si>
  <si>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</si>
  <si>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</si>
  <si>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</si>
  <si>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</si>
  <si>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</si>
  <si>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</si>
  <si>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</si>
  <si>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</si>
  <si>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</si>
  <si>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</si>
  <si>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</si>
  <si>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</si>
  <si>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</si>
  <si>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</si>
  <si>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</si>
  <si>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</si>
  <si>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</si>
  <si>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</si>
  <si>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</si>
  <si>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</si>
  <si>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</si>
  <si>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</si>
  <si>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</si>
  <si>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</si>
  <si>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</si>
  <si>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</si>
  <si>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</si>
  <si>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</si>
  <si>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</si>
  <si>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</si>
  <si>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</si>
  <si>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</si>
  <si>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</si>
  <si>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</si>
  <si>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</si>
  <si>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</si>
  <si>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</si>
  <si>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</si>
  <si>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</si>
  <si>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</si>
  <si>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</si>
  <si>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</si>
  <si>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</si>
  <si>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</si>
  <si>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</si>
  <si>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</si>
  <si>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</si>
  <si>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</si>
  <si>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</si>
  <si>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</si>
  <si>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</si>
  <si>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</si>
  <si>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</si>
  <si>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</si>
  <si>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</si>
  <si>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</si>
  <si>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</si>
  <si>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</si>
  <si>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</si>
  <si>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</si>
  <si>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</si>
  <si>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</si>
  <si>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</si>
  <si>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</si>
  <si>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</si>
  <si>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</si>
  <si>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</si>
  <si>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</si>
  <si>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</si>
  <si>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</si>
  <si>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</si>
  <si>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</si>
  <si>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</si>
  <si>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</si>
  <si>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</si>
  <si>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</si>
  <si>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</si>
  <si>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</si>
  <si>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</si>
  <si>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</si>
  <si>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</si>
  <si>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</si>
  <si>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</si>
  <si>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</si>
  <si>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</si>
  <si>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</si>
  <si>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</si>
  <si>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</si>
  <si>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</si>
  <si>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</si>
  <si>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</si>
  <si>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</si>
  <si>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</si>
  <si>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</si>
  <si>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</si>
  <si>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</si>
  <si>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</si>
  <si>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</si>
  <si>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</si>
  <si>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</si>
  <si>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</si>
  <si>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</si>
  <si>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</si>
  <si>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</si>
  <si>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</si>
  <si>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</si>
  <si>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</si>
  <si>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</si>
  <si>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</si>
  <si>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</si>
  <si>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</si>
  <si>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</si>
  <si>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</si>
  <si>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</si>
  <si>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</si>
  <si>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</si>
  <si>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</si>
  <si>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</si>
  <si>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</si>
  <si>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</si>
  <si>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</si>
  <si>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</si>
  <si>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</si>
  <si>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</si>
  <si>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</si>
  <si>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</si>
  <si>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</si>
  <si>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</si>
  <si>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</si>
  <si>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</si>
  <si>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</si>
  <si>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</si>
  <si>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</si>
  <si>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</si>
  <si>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</si>
  <si>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</si>
  <si>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</si>
  <si>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</si>
  <si>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</si>
  <si>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</si>
  <si>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</si>
  <si>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</si>
  <si>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</si>
  <si>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</si>
  <si>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</si>
  <si>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</si>
  <si>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</si>
  <si>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</si>
  <si>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</si>
  <si>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</si>
  <si>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</si>
  <si>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</si>
  <si>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</si>
  <si>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</si>
  <si>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</si>
  <si>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</si>
  <si>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</si>
  <si>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</si>
  <si>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</si>
  <si>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</si>
  <si>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</si>
  <si>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</si>
  <si>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</si>
  <si>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</si>
  <si>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</si>
  <si>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</si>
  <si>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</si>
  <si>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</si>
  <si>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</si>
  <si>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</si>
  <si>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</si>
  <si>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</si>
  <si>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</si>
  <si>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</si>
  <si>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</si>
  <si>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</si>
  <si>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</si>
  <si>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</si>
  <si>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</si>
  <si>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</si>
  <si>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</si>
  <si>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</si>
  <si>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</si>
  <si>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</si>
  <si>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</si>
  <si>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</si>
  <si>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</si>
  <si>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</si>
  <si>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</si>
  <si>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</si>
  <si>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</si>
  <si>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</si>
  <si>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</si>
  <si>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</si>
  <si>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</si>
  <si>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</si>
  <si>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</si>
  <si>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</si>
  <si>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</si>
  <si>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</si>
  <si>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</si>
  <si>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</si>
  <si>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</si>
  <si>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</si>
  <si>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</si>
  <si>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</si>
  <si>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</si>
  <si>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</si>
  <si>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</si>
  <si>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</si>
  <si>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</si>
  <si>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</si>
  <si>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</si>
  <si>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</si>
  <si>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</si>
  <si>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</si>
  <si>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</si>
  <si>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</si>
  <si>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</si>
  <si>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</si>
  <si>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</si>
  <si>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</si>
  <si>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</si>
  <si>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</si>
  <si>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</si>
  <si>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</si>
  <si>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</si>
  <si>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</si>
  <si>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</si>
  <si>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</si>
  <si>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</si>
  <si>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</si>
  <si>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</si>
  <si>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</si>
  <si>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</si>
  <si>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</si>
  <si>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</si>
  <si>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</si>
  <si>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</si>
  <si>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</si>
  <si>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</si>
  <si>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</si>
  <si>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</si>
  <si>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</si>
  <si>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</si>
  <si>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</si>
  <si>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</si>
  <si>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</si>
  <si>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</si>
  <si>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</si>
  <si>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</si>
  <si>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</si>
  <si>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</si>
  <si>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</si>
  <si>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</si>
  <si>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</si>
  <si>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</si>
  <si>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</si>
  <si>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</si>
  <si>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</si>
  <si>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</si>
  <si>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</si>
  <si>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</si>
  <si>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</si>
  <si>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</si>
  <si>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</si>
  <si>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</si>
  <si>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</si>
  <si>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</si>
  <si>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</si>
  <si>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</si>
  <si>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</si>
  <si>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</si>
  <si>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</si>
  <si>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</si>
  <si>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</si>
  <si>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</si>
  <si>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</si>
  <si>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</si>
  <si>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</si>
  <si>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</si>
  <si>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</si>
  <si>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</si>
  <si>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</si>
  <si>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</si>
  <si>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</si>
  <si>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</si>
  <si>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</si>
  <si>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</si>
  <si>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</si>
  <si>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</si>
  <si>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</si>
  <si>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</si>
  <si>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</si>
  <si>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</si>
  <si>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</si>
  <si>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</si>
  <si>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</si>
  <si>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</si>
  <si>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</si>
  <si>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</si>
  <si>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</si>
  <si>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</si>
  <si>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</si>
  <si>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</si>
  <si>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</si>
  <si>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</si>
  <si>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</si>
  <si>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</si>
  <si>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</si>
  <si>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</si>
  <si>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</si>
  <si>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</si>
  <si>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</si>
  <si>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</si>
  <si>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</si>
  <si>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</si>
  <si>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</si>
  <si>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</si>
  <si>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</si>
  <si>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</si>
  <si>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</si>
  <si>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</si>
  <si>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</si>
  <si>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</si>
  <si>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</si>
  <si>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</si>
  <si>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</si>
  <si>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</si>
  <si>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</si>
  <si>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</si>
  <si>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</si>
  <si>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</si>
  <si>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</si>
  <si>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</si>
  <si>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</si>
  <si>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</si>
  <si>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</si>
  <si>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</si>
  <si>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</si>
  <si>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</si>
  <si>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</si>
  <si>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</si>
  <si>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</si>
  <si>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</si>
  <si>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</si>
  <si>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</si>
  <si>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</si>
  <si>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</si>
  <si>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</si>
  <si>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</si>
  <si>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</si>
  <si>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</si>
  <si>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</si>
  <si>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</si>
  <si>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</si>
  <si>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</si>
  <si>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</si>
  <si>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</si>
  <si>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</si>
  <si>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</si>
  <si>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</si>
  <si>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</si>
  <si>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</si>
  <si>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</si>
  <si>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</si>
  <si>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</si>
  <si>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</si>
  <si>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</si>
  <si>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</si>
  <si>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</si>
  <si>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</si>
  <si>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</si>
  <si>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</si>
  <si>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</si>
  <si>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</si>
  <si>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</si>
  <si>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</si>
  <si>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</si>
  <si>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</si>
  <si>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</si>
  <si>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</si>
  <si>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</si>
  <si>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</si>
  <si>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</si>
  <si>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</si>
  <si>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</si>
  <si>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</si>
  <si>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</si>
  <si>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</si>
  <si>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</si>
  <si>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</si>
  <si>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</si>
  <si>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</si>
  <si>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</si>
  <si>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</si>
  <si>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</si>
  <si>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</si>
  <si>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</si>
  <si>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</si>
  <si>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</si>
  <si>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</si>
  <si>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</si>
  <si>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</si>
  <si>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</si>
  <si>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</si>
  <si>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</si>
  <si>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</si>
  <si>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</si>
  <si>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</si>
  <si>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</si>
  <si>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</si>
  <si>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</si>
  <si>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</si>
  <si>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</si>
  <si>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</si>
  <si>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</si>
  <si>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</si>
  <si>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</si>
  <si>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</si>
  <si>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</si>
  <si>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</si>
  <si>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</si>
  <si>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</si>
  <si>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</si>
  <si>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</si>
  <si>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</si>
  <si>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</si>
  <si>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</si>
  <si>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</si>
  <si>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</si>
  <si>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</si>
  <si>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</si>
  <si>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</si>
  <si>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</si>
  <si>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</si>
  <si>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</si>
  <si>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</si>
  <si>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</si>
  <si>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</si>
  <si>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</si>
  <si>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</si>
  <si>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</si>
  <si>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</si>
  <si>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</si>
  <si>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</si>
  <si>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</si>
  <si>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</si>
  <si>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</si>
  <si>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</si>
  <si>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</si>
  <si>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</si>
  <si>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</si>
  <si>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</si>
  <si>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</si>
  <si>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</si>
  <si>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</si>
  <si>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</si>
  <si>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</si>
  <si>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</si>
  <si>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</si>
  <si>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</si>
  <si>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</si>
  <si>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</si>
  <si>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</si>
  <si>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</si>
  <si>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</si>
  <si>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</si>
  <si>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</si>
  <si>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</si>
  <si>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</si>
  <si>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</si>
  <si>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</si>
  <si>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</si>
  <si>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</si>
  <si>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</si>
  <si>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</si>
  <si>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</si>
  <si>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</si>
  <si>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</si>
  <si>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</si>
  <si>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</si>
  <si>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</si>
  <si>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</si>
  <si>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</si>
  <si>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</si>
  <si>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</si>
  <si>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</si>
  <si>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</si>
  <si>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</si>
  <si>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</si>
  <si>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</si>
  <si>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</si>
  <si>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</si>
  <si>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</si>
  <si>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</si>
  <si>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</si>
  <si>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</si>
  <si>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</si>
  <si>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</si>
  <si>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</si>
  <si>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</si>
  <si>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</si>
  <si>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</si>
  <si>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</si>
  <si>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</si>
  <si>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</si>
  <si>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</si>
  <si>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</si>
  <si>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</si>
  <si>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</si>
  <si>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</si>
  <si>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</si>
  <si>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</si>
  <si>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</si>
  <si>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</si>
  <si>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</si>
  <si>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</si>
  <si>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</si>
  <si>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</si>
  <si>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</si>
  <si>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</si>
  <si>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</si>
  <si>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</si>
  <si>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</si>
  <si>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</si>
  <si>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</si>
  <si>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</si>
  <si>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</si>
  <si>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</si>
  <si>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</si>
  <si>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</si>
  <si>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</si>
  <si>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</si>
  <si>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</si>
  <si>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</si>
  <si>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</si>
  <si>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</si>
  <si>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</si>
  <si>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</si>
  <si>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</si>
  <si>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</si>
  <si>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</si>
  <si>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</si>
  <si>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</si>
  <si>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</si>
  <si>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</si>
  <si>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</si>
  <si>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</si>
  <si>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</si>
  <si>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</si>
  <si>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</si>
  <si>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</si>
  <si>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</si>
  <si>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</si>
  <si>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</si>
  <si>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</si>
  <si>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</si>
  <si>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</si>
  <si>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</si>
  <si>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</si>
  <si>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</si>
  <si>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</si>
  <si>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</si>
  <si>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</si>
  <si>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</si>
  <si>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</si>
  <si>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</si>
  <si>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</si>
  <si>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</si>
  <si>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</si>
  <si>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</si>
  <si>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</si>
  <si>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</si>
  <si>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</si>
  <si>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</si>
  <si>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</si>
  <si>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</si>
  <si>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</si>
  <si>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</si>
  <si>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</si>
  <si>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</si>
  <si>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</si>
  <si>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</si>
  <si>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</si>
  <si>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</si>
  <si>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</si>
  <si>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</si>
  <si>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</si>
  <si>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</si>
  <si>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</si>
  <si>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</si>
  <si>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</si>
  <si>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</si>
  <si>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</si>
  <si>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</si>
  <si>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</si>
  <si>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</si>
  <si>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</si>
  <si>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</si>
  <si>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</si>
  <si>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</si>
  <si>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</si>
  <si>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</si>
  <si>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</si>
  <si>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</si>
  <si>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</si>
  <si>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</si>
  <si>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</si>
  <si>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</si>
  <si>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</si>
  <si>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</si>
  <si>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</si>
  <si>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</si>
  <si>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</si>
  <si>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</si>
  <si>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</si>
  <si>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</si>
  <si>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</si>
  <si>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</si>
  <si>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</si>
  <si>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</si>
  <si>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</si>
  <si>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</si>
  <si>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</si>
  <si>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</si>
  <si>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</si>
  <si>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</si>
  <si>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</si>
  <si>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</si>
  <si>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</si>
  <si>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</si>
  <si>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</si>
  <si>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</si>
  <si>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</si>
  <si>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</si>
  <si>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</si>
  <si>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</si>
  <si>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</si>
  <si>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</si>
  <si>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</si>
  <si>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</si>
  <si>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</si>
  <si>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</si>
  <si>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</si>
  <si>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</si>
  <si>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</si>
  <si>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</si>
  <si>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</si>
  <si>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</si>
  <si>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</si>
  <si>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</si>
  <si>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</si>
  <si>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</si>
  <si>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</si>
  <si>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</si>
  <si>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</si>
  <si>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</si>
  <si>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</si>
  <si>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</si>
  <si>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</si>
  <si>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</si>
  <si>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</si>
  <si>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</si>
  <si>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</si>
  <si>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</si>
  <si>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</si>
  <si>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</si>
  <si>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</si>
  <si>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</si>
  <si>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</si>
  <si>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</si>
  <si>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</si>
  <si>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</si>
  <si>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</si>
  <si>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</si>
  <si>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</si>
  <si>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</si>
  <si>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</si>
  <si>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</si>
  <si>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</si>
  <si>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</si>
  <si>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</si>
  <si>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</si>
  <si>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</si>
  <si>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</si>
  <si>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</si>
  <si>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</si>
  <si>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</si>
  <si>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</si>
  <si>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</si>
  <si>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</si>
  <si>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</si>
  <si>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</si>
  <si>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</si>
  <si>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</si>
  <si>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</si>
  <si>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</si>
  <si>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</si>
  <si>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</si>
  <si>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</si>
  <si>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</si>
  <si>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</si>
  <si>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</si>
  <si>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</si>
  <si>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</si>
  <si>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</si>
  <si>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</si>
  <si>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</si>
  <si>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</si>
  <si>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</si>
  <si>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</si>
  <si>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</si>
  <si>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</si>
  <si>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</si>
  <si>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</si>
  <si>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</si>
  <si>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</si>
  <si>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</si>
  <si>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</si>
  <si>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</si>
  <si>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</si>
  <si>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</si>
  <si>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</si>
  <si>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</si>
  <si>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</si>
  <si>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</si>
  <si>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</si>
  <si>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</si>
  <si>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</si>
  <si>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</si>
  <si>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</si>
  <si>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</si>
  <si>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</si>
  <si>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</si>
  <si>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</si>
  <si>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</si>
  <si>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</si>
  <si>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</si>
  <si>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</si>
  <si>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</si>
  <si>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</si>
  <si>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</si>
  <si>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</si>
  <si>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</si>
  <si>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</si>
  <si>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</si>
  <si>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</si>
  <si>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</si>
  <si>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</si>
  <si>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</si>
  <si>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</si>
  <si>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</si>
  <si>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</si>
  <si>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</si>
  <si>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</si>
  <si>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</si>
  <si>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</si>
  <si>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</si>
  <si>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</si>
  <si>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</si>
  <si>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</si>
  <si>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</si>
  <si>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</si>
  <si>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</si>
  <si>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</si>
  <si>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</si>
  <si>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</si>
  <si>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</si>
  <si>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</si>
  <si>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</si>
  <si>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</si>
  <si>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</si>
  <si>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</si>
  <si>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</si>
  <si>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</si>
  <si>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</si>
  <si>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</si>
  <si>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</si>
  <si>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</si>
  <si>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</si>
  <si>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</si>
  <si>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</si>
  <si>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</si>
  <si>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</si>
  <si>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</si>
  <si>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</si>
  <si>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</si>
  <si>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</si>
  <si>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</si>
  <si>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</si>
  <si>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</si>
  <si>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</si>
  <si>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</si>
  <si>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</si>
  <si>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</si>
  <si>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</si>
  <si>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</si>
  <si>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</si>
  <si>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</si>
  <si>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</si>
  <si>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</si>
  <si>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</si>
  <si>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</si>
  <si>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</si>
  <si>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</si>
  <si>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</si>
  <si>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</si>
  <si>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</si>
  <si>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</si>
  <si>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</si>
  <si>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</si>
  <si>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</si>
  <si>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</si>
  <si>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</si>
  <si>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</si>
  <si>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</si>
  <si>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</si>
  <si>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</si>
  <si>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</si>
  <si>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</si>
  <si>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</si>
  <si>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</si>
  <si>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</si>
  <si>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</si>
  <si>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</si>
  <si>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</si>
  <si>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</si>
  <si>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</si>
  <si>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</si>
  <si>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</si>
  <si>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</si>
  <si>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</si>
  <si>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</si>
  <si>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</si>
  <si>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</si>
  <si>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</si>
  <si>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</si>
  <si>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</si>
  <si>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</si>
  <si>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</si>
  <si>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</si>
  <si>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</si>
  <si>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</si>
  <si>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</si>
  <si>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</si>
  <si>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</si>
  <si>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</si>
  <si>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</si>
  <si>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</si>
  <si>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</si>
  <si>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</si>
  <si>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</si>
  <si>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</si>
  <si>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</si>
  <si>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</si>
  <si>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</si>
  <si>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</si>
  <si>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</si>
  <si>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</si>
  <si>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</si>
  <si>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</si>
  <si>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</si>
  <si>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</si>
  <si>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</si>
  <si>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</si>
  <si>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</si>
  <si>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</si>
  <si>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</si>
  <si>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</si>
  <si>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</si>
  <si>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</si>
  <si>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</si>
  <si>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</si>
  <si>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</si>
  <si>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</si>
  <si>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</si>
  <si>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</si>
  <si>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</si>
  <si>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</si>
  <si>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</si>
  <si>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</si>
  <si>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</si>
  <si>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</si>
  <si>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</si>
  <si>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</si>
  <si>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</si>
  <si>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</si>
  <si>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</si>
  <si>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</si>
  <si>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</si>
  <si>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</si>
  <si>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</si>
  <si>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</si>
  <si>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</si>
  <si>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</si>
  <si>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</si>
  <si>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</si>
  <si>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</si>
  <si>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</si>
  <si>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</si>
  <si>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</si>
  <si>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</si>
  <si>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</si>
  <si>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</si>
  <si>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</si>
  <si>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</si>
  <si>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</si>
  <si>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</si>
  <si>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</si>
  <si>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</si>
  <si>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</si>
  <si>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</si>
  <si>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</si>
  <si>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</si>
  <si>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</si>
  <si>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</si>
  <si>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</si>
  <si>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</si>
  <si>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</si>
  <si>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</si>
  <si>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</si>
  <si>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</si>
  <si>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</si>
  <si>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</si>
  <si>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</si>
  <si>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</si>
  <si>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</si>
  <si>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</si>
  <si>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</si>
  <si>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</si>
  <si>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</si>
  <si>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</si>
  <si>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</si>
  <si>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</si>
  <si>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</si>
  <si>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</si>
  <si>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</si>
  <si>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</si>
  <si>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</si>
  <si>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</si>
  <si>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</si>
  <si>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</si>
  <si>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</si>
  <si>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</si>
  <si>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</si>
  <si>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</si>
  <si>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</si>
  <si>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</si>
  <si>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</si>
  <si>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</si>
  <si>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</si>
  <si>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</si>
  <si>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</si>
  <si>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</si>
  <si>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</si>
  <si>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</si>
  <si>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</si>
  <si>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</si>
  <si>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</si>
  <si>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</si>
  <si>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</si>
  <si>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</si>
  <si>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</si>
  <si>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</si>
  <si>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</si>
  <si>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</si>
  <si>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</si>
  <si>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</si>
  <si>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</si>
  <si>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</si>
  <si>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</si>
  <si>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</si>
  <si>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</si>
  <si>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</si>
  <si>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</si>
  <si>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</si>
  <si>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</si>
  <si>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</si>
  <si>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</si>
  <si>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</si>
  <si>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</si>
  <si>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</si>
  <si>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</si>
  <si>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</si>
  <si>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</si>
  <si>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</si>
  <si>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</si>
  <si>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</si>
  <si>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</si>
  <si>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</si>
  <si>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</si>
  <si>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</si>
  <si>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</si>
  <si>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</si>
  <si>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</si>
  <si>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</si>
  <si>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</si>
  <si>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</si>
  <si>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</si>
  <si>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</si>
  <si>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</si>
  <si>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</si>
  <si>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</si>
  <si>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</si>
  <si>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</si>
  <si>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</si>
  <si>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</si>
  <si>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</si>
  <si>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</si>
  <si>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</si>
  <si>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</si>
  <si>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</si>
  <si>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</si>
  <si>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</si>
  <si>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</si>
  <si>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</si>
  <si>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</si>
  <si>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</si>
  <si>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</si>
  <si>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</si>
  <si>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</si>
  <si>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</si>
  <si>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</si>
  <si>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</si>
  <si>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</si>
  <si>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</si>
  <si>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</si>
  <si>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</si>
  <si>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</si>
  <si>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</si>
  <si>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</si>
  <si>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</si>
  <si>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</si>
  <si>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</si>
  <si>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</si>
  <si>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</si>
  <si>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</si>
  <si>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</si>
  <si>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</si>
  <si>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</si>
  <si>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</si>
  <si>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</si>
  <si>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</si>
  <si>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</si>
  <si>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</si>
  <si>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</si>
  <si>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</si>
  <si>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</si>
  <si>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</si>
  <si>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</si>
  <si>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</si>
  <si>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</si>
  <si>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</si>
  <si>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</si>
  <si>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</si>
  <si>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</si>
  <si>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</si>
  <si>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</si>
  <si>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</si>
  <si>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</si>
  <si>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</si>
  <si>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</si>
  <si>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</si>
  <si>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</si>
  <si>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</si>
  <si>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</si>
  <si>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</si>
  <si>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</si>
  <si>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</si>
  <si>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</si>
  <si>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</si>
  <si>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</si>
  <si>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</si>
  <si>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</si>
  <si>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</si>
  <si>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</si>
  <si>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</si>
  <si>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</si>
  <si>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</si>
  <si>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</si>
  <si>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</si>
  <si>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</si>
  <si>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</si>
  <si>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</si>
  <si>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</si>
  <si>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</si>
  <si>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</si>
  <si>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</si>
  <si>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</si>
  <si>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</si>
  <si>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</si>
  <si>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</si>
  <si>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</si>
  <si>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</si>
  <si>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</si>
  <si>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</si>
  <si>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</si>
  <si>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</si>
  <si>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</si>
  <si>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</si>
  <si>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</si>
  <si>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</si>
  <si>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</si>
  <si>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</si>
  <si>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</si>
  <si>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</si>
  <si>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</si>
  <si>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</si>
  <si>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</si>
  <si>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</si>
  <si>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</si>
  <si>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</si>
  <si>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</si>
  <si>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</si>
  <si>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</si>
  <si>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</si>
  <si>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</si>
  <si>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</si>
  <si>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</si>
  <si>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</si>
  <si>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</si>
  <si>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</si>
  <si>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</si>
  <si>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</si>
  <si>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</si>
  <si>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</si>
  <si>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</si>
  <si>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</si>
  <si>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</si>
  <si>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</si>
  <si>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</si>
  <si>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</si>
  <si>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</si>
  <si>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</si>
  <si>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</si>
  <si>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</si>
  <si>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</si>
  <si>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</si>
  <si>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</si>
  <si>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</si>
  <si>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</si>
  <si>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</si>
  <si>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</si>
  <si>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</si>
  <si>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</si>
  <si>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</si>
  <si>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</si>
  <si>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</si>
  <si>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</si>
  <si>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</si>
  <si>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</si>
  <si>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</si>
  <si>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</si>
  <si>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</si>
  <si>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</si>
  <si>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</si>
  <si>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</si>
  <si>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</si>
  <si>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</si>
  <si>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</si>
  <si>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</si>
  <si>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</si>
  <si>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</si>
  <si>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</si>
  <si>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</si>
  <si>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</si>
  <si>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</si>
  <si>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</si>
  <si>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</si>
  <si>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</si>
  <si>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</si>
  <si>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</si>
  <si>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</si>
  <si>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</si>
  <si>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</si>
  <si>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</si>
  <si>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</si>
  <si>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</si>
  <si>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</si>
  <si>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</si>
  <si>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</si>
  <si>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</si>
  <si>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</si>
  <si>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</si>
  <si>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</si>
  <si>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</si>
  <si>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</si>
  <si>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</si>
  <si>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</si>
  <si>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</si>
  <si>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</si>
  <si>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</si>
  <si>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</si>
  <si>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</si>
  <si>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</si>
  <si>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</si>
  <si>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</si>
  <si>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</si>
  <si>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</si>
  <si>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</si>
  <si>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</si>
  <si>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</si>
  <si>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</si>
  <si>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</si>
  <si>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</si>
  <si>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</si>
  <si>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</si>
  <si>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</si>
  <si>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</si>
  <si>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</si>
  <si>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</si>
  <si>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</si>
  <si>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</si>
  <si>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</si>
  <si>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</si>
  <si>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</si>
  <si>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</si>
  <si>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</si>
  <si>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</si>
  <si>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</si>
  <si>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</si>
  <si>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</si>
  <si>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</si>
  <si>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</si>
  <si>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</si>
  <si>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</si>
  <si>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</si>
  <si>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</si>
  <si>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</si>
  <si>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</si>
  <si>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</si>
  <si>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</si>
  <si>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</si>
  <si>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</si>
  <si>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</si>
  <si>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</si>
  <si>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</si>
  <si>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</si>
  <si>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</si>
  <si>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</si>
  <si>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</si>
  <si>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</si>
  <si>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</si>
  <si>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</si>
  <si>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</si>
  <si>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</si>
  <si>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</si>
  <si>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</si>
  <si>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</si>
  <si>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</si>
  <si>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</si>
  <si>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</si>
  <si>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</si>
  <si>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</si>
  <si>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</si>
  <si>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</si>
  <si>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</si>
  <si>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</si>
  <si>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</si>
  <si>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</si>
  <si>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</si>
  <si>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</si>
  <si>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</si>
  <si>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</si>
  <si>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</si>
  <si>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</si>
  <si>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</si>
  <si>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</si>
  <si>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</si>
  <si>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</si>
  <si>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</si>
  <si>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</si>
  <si>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</si>
  <si>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</si>
  <si>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</si>
  <si>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</si>
  <si>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</si>
  <si>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</si>
  <si>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</si>
  <si>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</si>
  <si>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</si>
  <si>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</si>
  <si>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</si>
  <si>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</si>
  <si>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</si>
  <si>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</si>
  <si>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</si>
  <si>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</si>
  <si>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</si>
  <si>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</si>
  <si>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</si>
  <si>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</si>
  <si>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</si>
  <si>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</si>
  <si>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</si>
  <si>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</si>
  <si>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</si>
  <si>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</si>
  <si>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</si>
  <si>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</si>
  <si>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</si>
  <si>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</si>
  <si>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</si>
  <si>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</si>
  <si>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</si>
  <si>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</si>
  <si>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</si>
  <si>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</si>
  <si>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</si>
  <si>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</si>
  <si>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</si>
  <si>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</si>
  <si>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</si>
  <si>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</si>
  <si>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</si>
  <si>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</si>
  <si>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</si>
  <si>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</si>
  <si>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</si>
  <si>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</si>
  <si>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</si>
  <si>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</si>
  <si>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</si>
  <si>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</si>
  <si>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</si>
  <si>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</si>
  <si>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</si>
  <si>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</si>
  <si>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</si>
  <si>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</si>
  <si>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</si>
  <si>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</si>
  <si>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</si>
  <si>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</si>
  <si>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</si>
  <si>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</si>
  <si>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</si>
  <si>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</si>
  <si>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</si>
  <si>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</si>
  <si>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</si>
  <si>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</si>
  <si>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</si>
  <si>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</si>
  <si>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</si>
  <si>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</si>
  <si>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</si>
  <si>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</si>
  <si>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</si>
  <si>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</si>
  <si>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</si>
  <si>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</si>
  <si>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</si>
  <si>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</si>
  <si>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</si>
  <si>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</si>
  <si>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</si>
  <si>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</si>
  <si>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</si>
  <si>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</si>
  <si>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</si>
  <si>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</si>
  <si>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</si>
  <si>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</si>
  <si>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</si>
  <si>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</si>
  <si>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</si>
  <si>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</si>
  <si>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</si>
  <si>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</si>
  <si>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</si>
  <si>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</si>
  <si>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</si>
  <si>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</si>
  <si>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</si>
  <si>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</si>
  <si>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</si>
  <si>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</si>
  <si>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</si>
  <si>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</si>
  <si>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</si>
  <si>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</si>
  <si>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</si>
  <si>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</si>
  <si>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</si>
  <si>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</si>
  <si>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</si>
  <si>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</si>
  <si>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</si>
  <si>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</si>
  <si>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</si>
  <si>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</si>
  <si>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</si>
  <si>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</si>
  <si>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</si>
  <si>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</si>
  <si>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</si>
  <si>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</si>
  <si>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</si>
  <si>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</si>
  <si>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</si>
  <si>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</si>
  <si>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</si>
  <si>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</si>
  <si>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</si>
  <si>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</si>
  <si>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</si>
  <si>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</si>
  <si>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</si>
  <si>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</si>
  <si>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</si>
  <si>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</si>
  <si>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</si>
  <si>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</si>
  <si>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</si>
  <si>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</si>
  <si>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</si>
  <si>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</si>
  <si>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</si>
  <si>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</si>
  <si>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</si>
  <si>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</si>
  <si>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</si>
  <si>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</si>
  <si>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</si>
  <si>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</si>
  <si>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</si>
  <si>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</si>
  <si>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</si>
  <si>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</si>
  <si>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</si>
  <si>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</si>
  <si>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</si>
  <si>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</si>
  <si>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</si>
  <si>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</si>
  <si>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</si>
  <si>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</si>
  <si>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</si>
  <si>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</si>
  <si>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</si>
  <si>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</si>
  <si>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</si>
  <si>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</si>
  <si>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</si>
  <si>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</si>
  <si>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</si>
  <si>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</si>
  <si>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</si>
  <si>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</si>
  <si>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</si>
  <si>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</si>
  <si>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</si>
  <si>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</si>
  <si>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</si>
  <si>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</si>
  <si>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</si>
  <si>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</si>
  <si>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</si>
  <si>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</si>
  <si>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</si>
  <si>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</si>
  <si>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</si>
  <si>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</si>
  <si>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</si>
  <si>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</si>
  <si>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</si>
  <si>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</si>
  <si>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</si>
  <si>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</si>
  <si>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</si>
  <si>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</si>
  <si>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</si>
  <si>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</si>
  <si>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</si>
  <si>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</si>
  <si>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</si>
  <si>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</si>
  <si>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</si>
  <si>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</si>
  <si>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</si>
  <si>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</si>
  <si>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</si>
  <si>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</si>
  <si>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</si>
  <si>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</si>
  <si>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</si>
  <si>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</si>
  <si>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</si>
  <si>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</si>
  <si>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</si>
  <si>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</si>
  <si>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</si>
  <si>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</si>
  <si>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</si>
  <si>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</si>
  <si>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</si>
  <si>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</si>
  <si>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</si>
  <si>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</si>
  <si>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</si>
  <si>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</si>
  <si>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</si>
  <si>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</si>
  <si>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</si>
  <si>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</si>
  <si>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</si>
  <si>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</si>
  <si>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</si>
  <si>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</si>
  <si>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</si>
  <si>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</si>
  <si>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</si>
  <si>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</si>
  <si>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</si>
  <si>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</si>
  <si>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</si>
  <si>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</si>
  <si>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</si>
  <si>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</si>
  <si>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</si>
  <si>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</si>
  <si>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</si>
  <si>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</si>
  <si>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</si>
  <si>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</si>
  <si>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</si>
  <si>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</si>
  <si>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</si>
  <si>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</si>
  <si>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</si>
  <si>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</si>
  <si>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</si>
  <si>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</si>
  <si>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</si>
  <si>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</si>
  <si>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</si>
  <si>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</si>
  <si>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</si>
  <si>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</si>
  <si>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</si>
  <si>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</si>
  <si>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</si>
  <si>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</si>
  <si>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</si>
  <si>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</si>
  <si>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</si>
  <si>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</si>
  <si>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</si>
  <si>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</si>
  <si>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</si>
  <si>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</si>
  <si>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</si>
  <si>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</si>
  <si>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</si>
  <si>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</si>
  <si>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</si>
  <si>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</si>
  <si>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</si>
  <si>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</si>
  <si>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</si>
  <si>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</si>
  <si>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</si>
  <si>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</si>
  <si>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</si>
  <si>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</si>
  <si>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</si>
  <si>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</si>
  <si>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</si>
  <si>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</si>
  <si>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</si>
  <si>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</si>
  <si>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</si>
  <si>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</si>
  <si>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</si>
  <si>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</si>
  <si>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</si>
  <si>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</si>
  <si>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</si>
  <si>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</si>
  <si>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</si>
  <si>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</si>
  <si>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</si>
  <si>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</si>
  <si>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</si>
  <si>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</si>
  <si>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</si>
  <si>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</si>
  <si>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</si>
  <si>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</si>
  <si>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</si>
  <si>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</si>
  <si>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</si>
  <si>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</si>
  <si>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</si>
  <si>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</si>
  <si>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</si>
  <si>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</si>
  <si>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</si>
  <si>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</si>
  <si>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</si>
  <si>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</si>
  <si>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</si>
  <si>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</si>
  <si>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</si>
  <si>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</si>
  <si>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</si>
  <si>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</si>
  <si>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</si>
  <si>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</si>
  <si>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</si>
  <si>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</si>
  <si>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</si>
  <si>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</si>
  <si>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</si>
  <si>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</si>
  <si>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</si>
  <si>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</si>
  <si>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</si>
  <si>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</si>
  <si>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</si>
  <si>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</si>
  <si>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</si>
  <si>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</si>
  <si>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</si>
  <si>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</si>
  <si>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</si>
  <si>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</si>
  <si>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</si>
  <si>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</si>
  <si>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</si>
  <si>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</si>
  <si>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</si>
  <si>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</si>
  <si>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</si>
  <si>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</si>
  <si>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</si>
  <si>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</si>
  <si>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</si>
  <si>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</si>
  <si>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</si>
  <si>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</si>
  <si>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</si>
  <si>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</si>
  <si>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</si>
  <si>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</si>
  <si>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</si>
  <si>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</si>
  <si>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</si>
  <si>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</si>
  <si>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</si>
  <si>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</si>
  <si>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</si>
  <si>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</si>
  <si>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</si>
  <si>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</si>
  <si>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</si>
  <si>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</si>
  <si>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</si>
  <si>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</si>
  <si>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</si>
  <si>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</si>
  <si>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</si>
  <si>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</si>
  <si>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</si>
  <si>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</si>
  <si>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</si>
  <si>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</si>
  <si>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</si>
  <si>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</si>
  <si>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</si>
  <si>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</si>
  <si>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</si>
  <si>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</si>
  <si>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</si>
  <si>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</si>
  <si>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</si>
  <si>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</si>
  <si>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</si>
  <si>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</si>
  <si>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</si>
  <si>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</si>
  <si>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</si>
  <si>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</si>
  <si>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</si>
  <si>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</si>
  <si>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</si>
  <si>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</si>
  <si>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</si>
  <si>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</si>
  <si>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</si>
  <si>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</si>
  <si>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</si>
  <si>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</si>
  <si>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</si>
  <si>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</si>
  <si>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</si>
  <si>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</si>
  <si>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</si>
  <si>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</si>
  <si>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</si>
  <si>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</si>
  <si>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</si>
  <si>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</si>
  <si>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</si>
  <si>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</si>
  <si>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</si>
  <si>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</si>
  <si>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</si>
  <si>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</si>
  <si>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</si>
  <si>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</si>
  <si>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</si>
  <si>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</si>
  <si>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</si>
  <si>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</si>
  <si>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</si>
  <si>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</si>
  <si>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</si>
  <si>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</si>
  <si>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</si>
  <si>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</si>
  <si>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</si>
  <si>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</si>
  <si>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</si>
  <si>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</si>
  <si>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</si>
  <si>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</si>
  <si>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</si>
  <si>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</si>
  <si>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</si>
  <si>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</si>
  <si>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</si>
  <si>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</si>
  <si>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</si>
  <si>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</si>
  <si>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</si>
  <si>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</si>
  <si>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</si>
  <si>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</si>
  <si>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</si>
  <si>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</si>
  <si>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</si>
  <si>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</si>
  <si>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</si>
  <si>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</si>
  <si>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</si>
  <si>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</si>
  <si>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</si>
  <si>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</si>
  <si>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</si>
  <si>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</si>
  <si>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</si>
  <si>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</si>
  <si>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</si>
  <si>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</si>
  <si>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</si>
  <si>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</si>
  <si>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</si>
  <si>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</si>
  <si>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</si>
  <si>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</si>
  <si>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</si>
  <si>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</si>
  <si>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</si>
  <si>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</si>
  <si>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</si>
  <si>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</si>
  <si>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</si>
  <si>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</si>
  <si>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</si>
  <si>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</si>
  <si>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</si>
  <si>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</si>
  <si>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</si>
  <si>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</si>
  <si>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</si>
  <si>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</si>
  <si>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</si>
  <si>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</si>
  <si>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</si>
  <si>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</si>
  <si>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</si>
  <si>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</si>
  <si>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</si>
  <si>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</si>
  <si>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</si>
  <si>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</si>
  <si>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</si>
  <si>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</si>
  <si>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</si>
  <si>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</si>
  <si>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</si>
  <si>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</si>
  <si>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</si>
  <si>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</si>
  <si>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</si>
  <si>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</si>
  <si>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</si>
  <si>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</si>
  <si>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</si>
  <si>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</si>
  <si>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</si>
  <si>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</si>
  <si>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</si>
  <si>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</si>
  <si>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</si>
  <si>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</si>
  <si>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</si>
  <si>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</si>
  <si>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</si>
  <si>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</si>
  <si>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</si>
  <si>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</si>
  <si>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</si>
  <si>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</si>
  <si>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</si>
  <si>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</si>
  <si>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</si>
  <si>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</si>
  <si>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</si>
  <si>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</si>
  <si>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</si>
  <si>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</si>
  <si>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</si>
  <si>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</si>
  <si>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</si>
  <si>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</si>
  <si>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</si>
  <si>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</si>
  <si>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</si>
  <si>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</si>
  <si>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</si>
  <si>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</si>
  <si>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</si>
  <si>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</si>
  <si>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</si>
  <si>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</si>
  <si>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</si>
  <si>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</si>
  <si>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</si>
  <si>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</si>
  <si>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</si>
  <si>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</si>
  <si>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</si>
  <si>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</si>
  <si>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</si>
  <si>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</si>
  <si>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</si>
  <si>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</si>
  <si>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</si>
  <si>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</si>
  <si>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</si>
  <si>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</si>
  <si>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</si>
  <si>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</si>
  <si>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</si>
  <si>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</si>
  <si>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</si>
  <si>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</si>
  <si>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</si>
  <si>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</si>
  <si>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</si>
  <si>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</si>
  <si>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</si>
  <si>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</si>
  <si>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</si>
  <si>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</si>
  <si>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</si>
  <si>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</si>
  <si>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</si>
  <si>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</si>
  <si>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</si>
  <si>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</si>
  <si>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</si>
  <si>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</si>
  <si>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</si>
  <si>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</si>
  <si>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</si>
  <si>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</si>
  <si>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</si>
  <si>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</si>
  <si>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</si>
  <si>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</si>
  <si>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</si>
  <si>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</si>
  <si>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</si>
  <si>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</si>
  <si>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</si>
  <si>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</si>
  <si>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</si>
  <si>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</si>
  <si>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</si>
  <si>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</si>
  <si>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</si>
  <si>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</si>
  <si>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</si>
  <si>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</si>
  <si>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</si>
  <si>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</si>
  <si>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</si>
  <si>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</si>
  <si>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</si>
  <si>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</si>
  <si>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</si>
  <si>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</si>
  <si>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</si>
  <si>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</si>
  <si>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</si>
  <si>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</si>
  <si>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</si>
  <si>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</si>
  <si>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</si>
  <si>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</si>
  <si>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</si>
  <si>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</si>
  <si>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</si>
  <si>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</si>
  <si>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</si>
  <si>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</si>
  <si>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</si>
  <si>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</si>
  <si>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</si>
  <si>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</si>
  <si>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</si>
  <si>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</si>
  <si>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</si>
  <si>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</si>
  <si>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</si>
  <si>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</si>
  <si>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</si>
  <si>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</si>
  <si>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</si>
  <si>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</si>
  <si>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</si>
  <si>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</si>
  <si>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</si>
  <si>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</si>
  <si>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</si>
  <si>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</si>
  <si>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</si>
  <si>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</si>
  <si>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</si>
  <si>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</si>
  <si>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</si>
  <si>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</si>
  <si>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</si>
  <si>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</si>
  <si>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</si>
  <si>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</si>
  <si>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</si>
  <si>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</si>
  <si>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</si>
  <si>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</si>
  <si>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</si>
  <si>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</si>
  <si>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</si>
  <si>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</si>
  <si>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</si>
  <si>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</si>
  <si>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</si>
  <si>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</si>
  <si>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</si>
  <si>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</si>
  <si>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</si>
  <si>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</si>
  <si>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</si>
  <si>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</si>
  <si>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</si>
  <si>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</si>
  <si>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</si>
  <si>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</si>
  <si>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</si>
  <si>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</si>
  <si>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</si>
  <si>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</si>
  <si>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</si>
  <si>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</si>
  <si>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</si>
  <si>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</si>
  <si>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</si>
  <si>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</si>
  <si>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</si>
  <si>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</si>
  <si>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</si>
  <si>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</si>
  <si>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</si>
  <si>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</si>
  <si>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</si>
  <si>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</si>
  <si>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</si>
  <si>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</si>
  <si>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</si>
  <si>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</si>
  <si>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</si>
  <si>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</si>
  <si>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</si>
  <si>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</si>
  <si>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</si>
  <si>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</si>
  <si>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</si>
  <si>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</si>
  <si>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</si>
  <si>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</si>
  <si>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</si>
  <si>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</si>
  <si>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</si>
  <si>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</si>
  <si>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</si>
  <si>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</si>
  <si>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</si>
  <si>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</si>
  <si>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</si>
  <si>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</si>
  <si>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</si>
  <si>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</si>
  <si>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</si>
  <si>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</si>
  <si>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</si>
  <si>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</si>
  <si>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</si>
  <si>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</si>
  <si>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</si>
  <si>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</si>
  <si>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</si>
  <si>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</si>
  <si>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</si>
  <si>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</si>
  <si>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</si>
  <si>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</si>
  <si>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</si>
  <si>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</si>
  <si>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</si>
  <si>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</si>
  <si>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</si>
  <si>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</si>
  <si>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</si>
  <si>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</si>
  <si>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</si>
  <si>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</si>
  <si>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</si>
  <si>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</si>
  <si>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</si>
  <si>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</si>
  <si>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</si>
  <si>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</si>
  <si>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</si>
  <si>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</si>
  <si>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</si>
  <si>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</si>
  <si>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</si>
  <si>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</si>
  <si>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</si>
  <si>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</si>
  <si>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</si>
  <si>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</si>
  <si>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</si>
  <si>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</si>
  <si>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</si>
  <si>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</si>
  <si>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</si>
  <si>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</si>
  <si>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</si>
  <si>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</si>
  <si>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</si>
  <si>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</si>
  <si>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</si>
  <si>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</si>
  <si>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</si>
  <si>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</si>
  <si>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</si>
  <si>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</si>
  <si>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</si>
  <si>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</si>
  <si>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</si>
  <si>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</si>
  <si>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</si>
  <si>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</si>
  <si>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</si>
  <si>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</si>
  <si>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</si>
  <si>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</si>
  <si>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</si>
  <si>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</si>
  <si>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</si>
  <si>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</si>
  <si>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</si>
  <si>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</si>
  <si>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</si>
  <si>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</si>
  <si>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</si>
  <si>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</si>
  <si>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</si>
  <si>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</si>
  <si>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</si>
  <si>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</si>
  <si>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</si>
  <si>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</si>
  <si>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</si>
  <si>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</si>
  <si>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</si>
  <si>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</si>
  <si>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</si>
  <si>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</si>
  <si>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</si>
  <si>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</si>
  <si>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</si>
  <si>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</si>
  <si>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</si>
  <si>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</si>
  <si>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</si>
  <si>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</si>
  <si>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</si>
  <si>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</si>
  <si>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</si>
  <si>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</si>
  <si>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</si>
  <si>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</si>
  <si>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</si>
  <si>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</si>
  <si>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</si>
  <si>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</si>
  <si>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</si>
  <si>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</si>
  <si>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</si>
  <si>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</si>
  <si>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</si>
  <si>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</si>
  <si>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</si>
  <si>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</si>
  <si>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</si>
  <si>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</si>
  <si>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</si>
  <si>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</si>
  <si>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</si>
  <si>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</si>
  <si>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</si>
  <si>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</si>
  <si>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</si>
  <si>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</si>
  <si>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</si>
  <si>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</si>
  <si>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</si>
  <si>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</si>
  <si>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</si>
  <si>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</si>
  <si>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</si>
  <si>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</si>
  <si>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</si>
  <si>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</si>
  <si>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</si>
  <si>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</si>
  <si>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</si>
  <si>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</si>
  <si>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</si>
  <si>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</si>
  <si>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</si>
  <si>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</si>
  <si>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</si>
  <si>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</si>
  <si>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</si>
  <si>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</si>
  <si>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</si>
  <si>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</si>
  <si>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</si>
  <si>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</si>
  <si>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</si>
  <si>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</si>
  <si>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</si>
  <si>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</si>
  <si>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</si>
  <si>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</si>
  <si>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</si>
  <si>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</si>
  <si>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</si>
  <si>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</si>
  <si>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</si>
  <si>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</si>
  <si>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</si>
  <si>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</si>
  <si>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</si>
  <si>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</si>
  <si>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</si>
  <si>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</si>
  <si>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</si>
  <si>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</si>
  <si>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</si>
  <si>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</si>
  <si>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</si>
  <si>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</si>
  <si>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</si>
  <si>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</si>
  <si>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</si>
  <si>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</si>
  <si>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</si>
  <si>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</si>
  <si>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</si>
  <si>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</si>
  <si>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</si>
  <si>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</si>
  <si>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</si>
  <si>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</si>
  <si>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</si>
  <si>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</si>
  <si>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</si>
  <si>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</si>
  <si>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</si>
  <si>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</si>
  <si>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</si>
  <si>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</si>
  <si>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</si>
  <si>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</si>
  <si>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</si>
  <si>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</si>
  <si>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</si>
  <si>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</si>
  <si>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</si>
  <si>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</si>
  <si>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</si>
  <si>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</si>
  <si>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</si>
  <si>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</si>
  <si>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</si>
  <si>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</si>
  <si>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</si>
  <si>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</si>
  <si>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</si>
  <si>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</si>
  <si>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</si>
  <si>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</si>
  <si>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</si>
  <si>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</si>
  <si>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</si>
  <si>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</si>
  <si>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</si>
  <si>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</si>
  <si>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</si>
  <si>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</si>
  <si>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</si>
  <si>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</si>
  <si>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</si>
  <si>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</si>
  <si>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</si>
  <si>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</si>
  <si>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</si>
  <si>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</si>
  <si>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</si>
  <si>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</si>
  <si>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</si>
  <si>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</si>
  <si>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</si>
  <si>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</si>
  <si>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</si>
  <si>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</si>
  <si>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</si>
  <si>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</si>
  <si>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</si>
  <si>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</si>
  <si>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</si>
  <si>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</si>
  <si>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</si>
  <si>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</si>
  <si>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</si>
  <si>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</si>
  <si>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</si>
  <si>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</si>
  <si>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</si>
  <si>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</si>
  <si>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</si>
  <si>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</si>
  <si>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</si>
  <si>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</si>
  <si>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</si>
  <si>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</si>
  <si>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</si>
  <si>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</si>
  <si>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</si>
  <si>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</si>
  <si>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</si>
  <si>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</si>
  <si>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</si>
  <si>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</si>
  <si>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</si>
  <si>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</si>
  <si>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</si>
  <si>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</si>
  <si>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</si>
  <si>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</si>
  <si>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</si>
  <si>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</si>
  <si>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</si>
  <si>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</si>
  <si>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</si>
  <si>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</si>
  <si>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</si>
  <si>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</si>
  <si>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</si>
  <si>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</si>
  <si>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</si>
  <si>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</si>
  <si>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</si>
  <si>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</si>
  <si>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</si>
  <si>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</si>
  <si>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</si>
  <si>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</si>
  <si>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</si>
  <si>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</si>
  <si>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</si>
  <si>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</si>
  <si>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</si>
  <si>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</si>
  <si>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</si>
  <si>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</si>
  <si>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</si>
  <si>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</si>
  <si>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</si>
  <si>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</si>
  <si>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</si>
  <si>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</si>
  <si>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</si>
  <si>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</si>
  <si>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</si>
  <si>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</si>
  <si>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</si>
  <si>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</si>
  <si>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</si>
  <si>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</si>
  <si>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</si>
  <si>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</si>
  <si>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</si>
  <si>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</si>
  <si>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</si>
  <si>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</si>
  <si>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</si>
  <si>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</si>
  <si>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</si>
  <si>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</si>
  <si>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</si>
  <si>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</si>
  <si>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</si>
  <si>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</si>
  <si>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</si>
  <si>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</si>
  <si>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</si>
  <si>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</si>
  <si>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</si>
  <si>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</si>
  <si>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</si>
  <si>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</si>
  <si>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</si>
  <si>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</si>
  <si>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</si>
  <si>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</si>
  <si>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</si>
  <si>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</si>
  <si>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</si>
  <si>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</si>
  <si>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</si>
  <si>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</si>
  <si>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</si>
  <si>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</si>
  <si>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</si>
  <si>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</si>
  <si>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</si>
  <si>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</si>
  <si>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</si>
  <si>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</si>
  <si>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</si>
  <si>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</si>
  <si>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</si>
  <si>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</si>
  <si>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</si>
  <si>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</si>
  <si>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</si>
  <si>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</si>
  <si>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</si>
  <si>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</si>
  <si>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</si>
  <si>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</si>
  <si>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</si>
  <si>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</si>
  <si>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</si>
  <si>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</si>
  <si>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</si>
  <si>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</si>
  <si>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</si>
  <si>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</si>
  <si>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</si>
  <si>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</si>
  <si>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</si>
  <si>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</si>
  <si>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</si>
  <si>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</si>
  <si>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</si>
  <si>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</si>
  <si>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</si>
  <si>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</si>
  <si>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</si>
  <si>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</si>
  <si>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</si>
  <si>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</si>
  <si>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</si>
  <si>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</si>
  <si>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</si>
  <si>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</si>
  <si>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</si>
  <si>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</si>
  <si>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</si>
  <si>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</si>
  <si>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</si>
  <si>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</si>
  <si>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</si>
  <si>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</si>
  <si>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</si>
  <si>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</si>
  <si>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</si>
  <si>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</si>
  <si>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</si>
  <si>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</si>
  <si>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</si>
  <si>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</si>
  <si>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</si>
  <si>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</si>
  <si>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</si>
  <si>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</si>
  <si>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</si>
  <si>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</si>
  <si>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</si>
  <si>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</si>
  <si>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</si>
  <si>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</si>
  <si>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</si>
  <si>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</si>
  <si>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</si>
  <si>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</si>
  <si>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</si>
  <si>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</si>
  <si>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</si>
  <si>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</si>
  <si>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</si>
  <si>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</si>
  <si>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</si>
  <si>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</si>
  <si>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</si>
  <si>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</si>
  <si>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</si>
  <si>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</si>
  <si>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</si>
  <si>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</si>
  <si>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</si>
  <si>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</si>
  <si>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</si>
  <si>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</si>
  <si>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</si>
  <si>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</si>
  <si>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</si>
  <si>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</si>
  <si>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</si>
  <si>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</si>
  <si>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</si>
  <si>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</si>
  <si>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</si>
  <si>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</si>
  <si>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</si>
  <si>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</si>
  <si>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</si>
  <si>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</si>
  <si>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</si>
  <si>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</si>
  <si>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</si>
  <si>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</si>
  <si>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</si>
  <si>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</si>
  <si>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</si>
  <si>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</si>
  <si>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</si>
  <si>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</si>
  <si>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</si>
  <si>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</si>
  <si>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</si>
  <si>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</si>
  <si>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</si>
  <si>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</si>
  <si>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</si>
  <si>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</si>
  <si>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</si>
  <si>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</si>
  <si>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</si>
  <si>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</si>
  <si>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</si>
  <si>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</si>
  <si>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</si>
  <si>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</si>
  <si>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</si>
  <si>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</si>
  <si>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</si>
  <si>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</si>
  <si>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</si>
  <si>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</si>
  <si>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</si>
  <si>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</si>
  <si>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</si>
  <si>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</si>
  <si>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</si>
  <si>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</si>
  <si>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</si>
  <si>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</si>
  <si>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</si>
  <si>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</si>
  <si>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</si>
  <si>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</si>
  <si>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</si>
  <si>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</si>
  <si>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</si>
  <si>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</si>
  <si>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</si>
  <si>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</si>
  <si>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</si>
  <si>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</si>
  <si>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</si>
  <si>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</si>
  <si>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</si>
  <si>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</si>
  <si>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</si>
  <si>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</si>
  <si>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</si>
  <si>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</si>
  <si>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</si>
  <si>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</si>
  <si>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</si>
  <si>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</si>
  <si>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</si>
  <si>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</si>
  <si>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</si>
  <si>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</si>
  <si>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</si>
  <si>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</si>
  <si>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</si>
  <si>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</si>
  <si>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</si>
  <si>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</si>
  <si>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</si>
  <si>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</si>
  <si>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</si>
  <si>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</si>
  <si>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</si>
  <si>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</si>
  <si>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</si>
  <si>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</si>
  <si>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</si>
  <si>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</si>
  <si>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</si>
  <si>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</si>
  <si>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</si>
  <si>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</si>
  <si>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</si>
  <si>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</si>
  <si>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</si>
  <si>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</si>
  <si>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</si>
  <si>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</si>
  <si>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</si>
  <si>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</si>
  <si>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</si>
  <si>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</si>
  <si>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</si>
  <si>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</si>
  <si>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</si>
  <si>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</si>
  <si>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</si>
  <si>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</si>
  <si>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</si>
  <si>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</si>
  <si>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</si>
  <si>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</si>
  <si>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</si>
  <si>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</si>
  <si>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</si>
  <si>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</si>
  <si>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</si>
  <si>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</si>
  <si>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</si>
  <si>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</si>
  <si>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</si>
  <si>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</si>
  <si>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</si>
  <si>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</si>
  <si>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</si>
  <si>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</si>
  <si>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</si>
  <si>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</si>
  <si>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</si>
  <si>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</si>
  <si>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</si>
  <si>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</si>
  <si>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</si>
  <si>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</si>
  <si>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</si>
  <si>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</si>
  <si>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</si>
  <si>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</si>
  <si>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</si>
  <si>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</si>
  <si>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</si>
  <si>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</si>
  <si>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</si>
  <si>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</si>
  <si>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</si>
  <si>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</si>
  <si>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</si>
  <si>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</si>
  <si>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</si>
  <si>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</si>
  <si>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</si>
  <si>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</si>
  <si>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</si>
  <si>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</si>
  <si>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</si>
  <si>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</si>
  <si>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</si>
  <si>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</si>
  <si>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</si>
  <si>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</si>
  <si>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</si>
  <si>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</si>
  <si>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</si>
  <si>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</si>
  <si>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</si>
  <si>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</si>
  <si>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</si>
  <si>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</si>
  <si>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</si>
  <si>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</si>
  <si>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</si>
  <si>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</si>
  <si>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</si>
  <si>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</si>
  <si>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</si>
  <si>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</si>
  <si>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</si>
  <si>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</si>
  <si>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</si>
  <si>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</si>
  <si>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</si>
  <si>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</si>
  <si>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</si>
  <si>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</si>
  <si>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</si>
  <si>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</si>
  <si>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</si>
  <si>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</si>
  <si>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</si>
  <si>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</si>
  <si>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</si>
  <si>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</si>
  <si>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</si>
  <si>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</si>
  <si>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</si>
  <si>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</si>
  <si>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</si>
  <si>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</si>
  <si>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</si>
  <si>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</si>
  <si>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</si>
  <si>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</si>
  <si>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</si>
  <si>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</si>
  <si>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</si>
  <si>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</si>
  <si>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</si>
  <si>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</si>
  <si>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</si>
  <si>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</si>
  <si>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</si>
  <si>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</si>
  <si>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</si>
  <si>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</si>
  <si>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</si>
  <si>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</si>
  <si>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</si>
  <si>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</si>
  <si>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</si>
  <si>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</si>
  <si>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</si>
  <si>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</si>
  <si>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</si>
  <si>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</si>
  <si>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</si>
  <si>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</si>
  <si>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</si>
  <si>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</si>
  <si>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</si>
  <si>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</si>
  <si>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</si>
  <si>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</si>
  <si>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</si>
  <si>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</si>
  <si>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</si>
  <si>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</si>
  <si>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</si>
  <si>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</si>
  <si>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</si>
  <si>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</si>
  <si>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</si>
  <si>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</si>
  <si>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</si>
  <si>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</si>
  <si>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</si>
  <si>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</si>
  <si>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</si>
  <si>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</si>
  <si>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</si>
  <si>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</si>
  <si>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</si>
  <si>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</si>
  <si>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</si>
  <si>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</si>
  <si>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</si>
  <si>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</si>
  <si>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</si>
  <si>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</si>
  <si>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</si>
  <si>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</si>
  <si>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</si>
  <si>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</si>
  <si>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</si>
  <si>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</si>
  <si>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</si>
  <si>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</si>
  <si>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</si>
  <si>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</si>
  <si>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</si>
  <si>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</si>
  <si>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</si>
  <si>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</si>
  <si>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</si>
  <si>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</si>
  <si>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</si>
  <si>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</si>
  <si>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</si>
  <si>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</si>
  <si>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</si>
  <si>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</si>
  <si>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</si>
  <si>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</si>
  <si>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</si>
  <si>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</si>
  <si>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</si>
  <si>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</si>
  <si>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</si>
  <si>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</si>
  <si>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</si>
  <si>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</si>
  <si>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</si>
  <si>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</si>
  <si>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</si>
  <si>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</si>
  <si>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</si>
  <si>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</si>
  <si>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</si>
  <si>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</si>
  <si>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</si>
  <si>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</si>
  <si>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</si>
  <si>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</si>
  <si>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</si>
  <si>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</si>
  <si>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</si>
  <si>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</si>
  <si>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</si>
  <si>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</si>
  <si>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</si>
  <si>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</si>
  <si>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</si>
  <si>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</si>
  <si>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</si>
  <si>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</si>
  <si>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</si>
  <si>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</si>
  <si>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</si>
  <si>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</si>
  <si>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</si>
  <si>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</si>
  <si>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</si>
  <si>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</si>
  <si>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</si>
  <si>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</si>
  <si>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</si>
  <si>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</si>
  <si>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</si>
  <si>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</si>
  <si>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</si>
  <si>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</si>
  <si>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</si>
  <si>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</si>
  <si>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</si>
  <si>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</si>
  <si>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</si>
  <si>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</si>
  <si>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</si>
  <si>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</si>
  <si>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</si>
  <si>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</si>
  <si>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</si>
  <si>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</si>
  <si>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</si>
  <si>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</si>
  <si>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</si>
  <si>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</si>
  <si>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</si>
  <si>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</si>
  <si>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</si>
  <si>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</si>
  <si>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</si>
  <si>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</si>
  <si>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</si>
  <si>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</si>
  <si>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</si>
  <si>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</si>
  <si>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</si>
  <si>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</si>
  <si>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</si>
  <si>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</si>
  <si>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</si>
  <si>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</si>
  <si>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</si>
  <si>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</si>
  <si>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</si>
  <si>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</si>
  <si>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</si>
  <si>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</si>
  <si>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</si>
  <si>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</si>
  <si>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</si>
  <si>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</si>
  <si>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</si>
  <si>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</si>
  <si>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</si>
  <si>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</si>
  <si>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</si>
  <si>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</si>
  <si>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</si>
  <si>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</si>
  <si>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</si>
  <si>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</si>
  <si>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</si>
  <si>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</si>
  <si>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</si>
  <si>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</si>
  <si>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</si>
  <si>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</si>
  <si>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</si>
  <si>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</si>
  <si>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</si>
  <si>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</si>
  <si>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</si>
  <si>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</si>
  <si>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</si>
  <si>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</si>
  <si>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</si>
  <si>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</si>
  <si>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</si>
  <si>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</si>
  <si>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</si>
  <si>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</si>
  <si>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</si>
  <si>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</si>
  <si>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</si>
  <si>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</si>
  <si>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</si>
  <si>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</si>
  <si>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</si>
  <si>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</si>
  <si>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</si>
  <si>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</si>
  <si>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</si>
  <si>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</si>
  <si>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</si>
  <si>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</si>
  <si>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</si>
  <si>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</si>
  <si>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</si>
  <si>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</si>
  <si>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</si>
  <si>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</si>
  <si>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</si>
  <si>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</si>
  <si>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</si>
  <si>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</si>
  <si>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</si>
  <si>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</si>
  <si>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</si>
  <si>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</si>
  <si>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</si>
  <si>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</si>
  <si>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</si>
  <si>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</si>
  <si>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</si>
  <si>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</si>
  <si>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</si>
  <si>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</si>
  <si>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</si>
  <si>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</si>
  <si>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</si>
  <si>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</si>
  <si>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</si>
  <si>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</si>
  <si>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</si>
  <si>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</si>
  <si>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</si>
  <si>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</si>
  <si>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</si>
  <si>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</si>
  <si>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</si>
  <si>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</si>
  <si>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</si>
  <si>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</si>
  <si>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</si>
  <si>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</si>
  <si>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</si>
  <si>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</si>
  <si>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</si>
  <si>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</si>
  <si>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</si>
  <si>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</si>
  <si>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</si>
  <si>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</si>
  <si>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</si>
  <si>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</si>
  <si>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</si>
  <si>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</si>
  <si>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</si>
  <si>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</si>
  <si>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</si>
  <si>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</si>
  <si>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</si>
  <si>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</si>
  <si>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</si>
  <si>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</si>
  <si>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</si>
  <si>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</si>
  <si>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</si>
  <si>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</si>
  <si>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</si>
  <si>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</si>
  <si>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</si>
  <si>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</si>
  <si>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</si>
  <si>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</si>
  <si>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</si>
  <si>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</si>
  <si>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</si>
  <si>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</si>
  <si>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</si>
  <si>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</si>
  <si>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</si>
  <si>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</si>
  <si>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</si>
  <si>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</si>
  <si>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</si>
  <si>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</si>
  <si>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</si>
  <si>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</si>
  <si>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</si>
  <si>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</si>
  <si>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</si>
  <si>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</si>
  <si>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</si>
  <si>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</si>
  <si>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</si>
  <si>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</si>
  <si>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</si>
  <si>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</si>
  <si>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</si>
  <si>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</si>
  <si>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</si>
  <si>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</si>
  <si>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</si>
  <si>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</si>
  <si>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</si>
  <si>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</si>
  <si>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</si>
  <si>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</si>
  <si>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</si>
  <si>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</si>
  <si>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</si>
  <si>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</si>
  <si>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</si>
  <si>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</si>
  <si>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</si>
  <si>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</si>
  <si>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</si>
  <si>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</si>
  <si>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</si>
  <si>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</si>
  <si>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</si>
  <si>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</si>
  <si>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</si>
  <si>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</si>
  <si>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</si>
  <si>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</si>
  <si>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</si>
  <si>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</si>
  <si>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</si>
  <si>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</si>
  <si>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</si>
  <si>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</si>
  <si>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</si>
  <si>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</si>
  <si>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</si>
  <si>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</si>
  <si>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</si>
  <si>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</si>
  <si>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</si>
  <si>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</si>
  <si>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</si>
  <si>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</si>
  <si>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</si>
  <si>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</si>
  <si>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</si>
  <si>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</si>
  <si>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</si>
  <si>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</si>
  <si>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</si>
  <si>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</si>
  <si>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</si>
  <si>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</si>
  <si>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</si>
  <si>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</si>
  <si>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</si>
  <si>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</si>
  <si>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</si>
  <si>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</si>
  <si>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</si>
  <si>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</si>
  <si>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</si>
  <si>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</si>
  <si>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</si>
  <si>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</si>
  <si>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</si>
  <si>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</si>
  <si>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</si>
  <si>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</si>
  <si>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</si>
  <si>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</si>
  <si>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</si>
  <si>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</si>
  <si>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</si>
  <si>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</si>
  <si>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</si>
  <si>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</si>
  <si>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</si>
  <si>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</si>
  <si>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</si>
  <si>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</si>
  <si>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</si>
  <si>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</si>
  <si>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</si>
  <si>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</si>
  <si>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</si>
  <si>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</si>
  <si>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</si>
  <si>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</si>
  <si>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</si>
  <si>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</si>
  <si>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</si>
  <si>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</si>
  <si>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</si>
  <si>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</si>
  <si>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</si>
  <si>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</si>
  <si>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</si>
  <si>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</si>
  <si>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</si>
  <si>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</si>
  <si>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</si>
  <si>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</si>
  <si>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</si>
  <si>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</si>
  <si>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</si>
  <si>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</si>
  <si>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</si>
  <si>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</si>
  <si>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</si>
  <si>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</si>
  <si>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</si>
  <si>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</si>
  <si>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</si>
  <si>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</si>
  <si>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</si>
  <si>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</si>
  <si>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</si>
  <si>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</si>
  <si>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</si>
  <si>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</si>
  <si>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</si>
  <si>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</si>
  <si>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</si>
  <si>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</si>
  <si>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</si>
  <si>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</si>
  <si>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</si>
  <si>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</si>
  <si>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</si>
  <si>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</si>
  <si>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</si>
  <si>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</si>
  <si>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</si>
  <si>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</si>
  <si>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</si>
  <si>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</si>
  <si>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</si>
  <si>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</si>
  <si>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</si>
  <si>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</si>
  <si>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</si>
  <si>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</si>
  <si>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</si>
  <si>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</si>
  <si>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</si>
  <si>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</si>
  <si>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</si>
  <si>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</si>
  <si>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</si>
  <si>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</si>
  <si>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</si>
  <si>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</si>
  <si>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</si>
  <si>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</si>
  <si>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</si>
  <si>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</si>
  <si>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</si>
  <si>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</si>
  <si>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</si>
  <si>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</si>
  <si>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</si>
  <si>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</si>
  <si>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</si>
  <si>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</si>
  <si>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</si>
  <si>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</si>
  <si>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</si>
  <si>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</si>
  <si>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</si>
  <si>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</si>
  <si>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</si>
  <si>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</si>
  <si>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</si>
  <si>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</si>
  <si>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</si>
  <si>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</si>
  <si>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</si>
  <si>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</si>
  <si>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</si>
  <si>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</si>
  <si>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</si>
  <si>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</si>
  <si>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</si>
  <si>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</si>
  <si>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</si>
  <si>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</si>
  <si>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</si>
  <si>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</si>
  <si>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</si>
  <si>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</si>
  <si>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</si>
  <si>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</si>
  <si>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</si>
  <si>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</si>
  <si>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</si>
  <si>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</si>
  <si>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</si>
  <si>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</si>
  <si>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</si>
  <si>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</si>
  <si>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</si>
  <si>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</si>
  <si>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</si>
  <si>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</si>
  <si>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</si>
  <si>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</si>
  <si>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</si>
  <si>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</si>
  <si>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</si>
  <si>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</si>
  <si>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</si>
  <si>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</si>
  <si>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</si>
  <si>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</si>
  <si>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</si>
  <si>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</si>
  <si>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</si>
  <si>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</si>
  <si>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</si>
  <si>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</si>
  <si>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</si>
  <si>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</si>
  <si>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</si>
  <si>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</si>
  <si>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</si>
  <si>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</si>
  <si>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</si>
  <si>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</si>
  <si>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</si>
  <si>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</si>
  <si>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</si>
  <si>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</si>
  <si>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</si>
  <si>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</si>
  <si>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</si>
  <si>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</si>
  <si>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</si>
  <si>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</si>
  <si>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</si>
  <si>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</si>
  <si>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</si>
  <si>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</si>
  <si>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</si>
  <si>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</si>
  <si>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</si>
  <si>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</si>
  <si>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</si>
  <si>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</si>
  <si>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</si>
  <si>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</si>
  <si>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</si>
  <si>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</si>
  <si>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</si>
  <si>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</si>
  <si>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</si>
  <si>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</si>
  <si>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</si>
  <si>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</si>
  <si>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</si>
  <si>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</si>
  <si>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</si>
  <si>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</si>
  <si>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</si>
  <si>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</si>
  <si>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</si>
  <si>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</si>
  <si>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</si>
  <si>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</si>
  <si>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</si>
  <si>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</si>
  <si>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</si>
  <si>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</si>
  <si>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</si>
  <si>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</si>
  <si>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</si>
  <si>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</si>
  <si>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</si>
  <si>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</si>
  <si>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</si>
  <si>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</si>
  <si>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</si>
  <si>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</si>
  <si>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</si>
  <si>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</si>
  <si>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</si>
  <si>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</si>
  <si>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</si>
  <si>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</si>
  <si>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</si>
  <si>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</si>
  <si>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</si>
  <si>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</si>
  <si>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</si>
  <si>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</si>
  <si>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</si>
  <si>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</si>
  <si>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</si>
  <si>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</si>
  <si>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</si>
  <si>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</si>
  <si>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</si>
  <si>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</si>
  <si>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</si>
  <si>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</si>
  <si>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</si>
  <si>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</si>
  <si>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</si>
  <si>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</si>
  <si>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</si>
  <si>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</si>
  <si>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</si>
  <si>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</si>
  <si>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</si>
  <si>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</si>
  <si>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</si>
  <si>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</si>
  <si>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</si>
  <si>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</si>
  <si>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</si>
  <si>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</si>
  <si>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</si>
  <si>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</si>
  <si>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</si>
  <si>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</si>
  <si>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</si>
  <si>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</si>
  <si>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</si>
  <si>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</si>
  <si>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</si>
  <si>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</si>
  <si>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</si>
  <si>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</si>
  <si>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</si>
  <si>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</si>
  <si>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</si>
  <si>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</si>
  <si>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</si>
  <si>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</si>
  <si>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</si>
  <si>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</si>
  <si>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</si>
  <si>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</si>
  <si>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</si>
  <si>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</si>
  <si>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</si>
  <si>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</si>
  <si>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</si>
  <si>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</si>
  <si>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</si>
  <si>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</si>
  <si>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</si>
  <si>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</si>
  <si>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</si>
  <si>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</si>
  <si>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</si>
  <si>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</si>
  <si>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</si>
  <si>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</si>
  <si>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</si>
  <si>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</si>
  <si>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</si>
  <si>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</si>
  <si>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</si>
  <si>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</si>
  <si>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</si>
  <si>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</si>
  <si>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</si>
  <si>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</si>
  <si>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</si>
  <si>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</si>
  <si>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</si>
  <si>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</si>
  <si>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</si>
  <si>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</si>
  <si>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</si>
  <si>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</si>
  <si>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</si>
  <si>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</si>
  <si>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</si>
  <si>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</si>
  <si>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</si>
  <si>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</si>
  <si>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</si>
  <si>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</si>
  <si>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</si>
  <si>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</si>
  <si>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</si>
  <si>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</si>
  <si>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</si>
  <si>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</si>
  <si>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</si>
  <si>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</si>
  <si>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</si>
  <si>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</si>
  <si>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</si>
  <si>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</si>
  <si>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</si>
  <si>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</si>
  <si>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</si>
  <si>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</si>
  <si>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</si>
  <si>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</si>
  <si>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</si>
  <si>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</si>
  <si>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</si>
  <si>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</si>
  <si>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</si>
  <si>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</si>
  <si>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</si>
  <si>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</si>
  <si>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</si>
  <si>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</si>
  <si>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</si>
  <si>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</si>
  <si>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</si>
  <si>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</si>
  <si>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</si>
  <si>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</si>
  <si>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</si>
  <si>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</si>
  <si>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</si>
  <si>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</si>
  <si>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</si>
  <si>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</si>
  <si>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</si>
  <si>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</si>
  <si>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</si>
  <si>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</si>
  <si>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</si>
  <si>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</si>
  <si>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</si>
  <si>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</si>
  <si>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</si>
  <si>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</si>
  <si>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</si>
  <si>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</si>
  <si>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</si>
  <si>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</si>
  <si>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</si>
  <si>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</si>
  <si>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</si>
  <si>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</si>
  <si>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</si>
  <si>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</si>
  <si>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</si>
  <si>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</si>
  <si>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</si>
  <si>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</si>
  <si>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</si>
  <si>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</si>
  <si>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</si>
  <si>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</si>
  <si>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</si>
  <si>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</si>
  <si>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</si>
  <si>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</si>
  <si>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</si>
  <si>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</si>
  <si>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</si>
  <si>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</si>
  <si>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</si>
  <si>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</si>
  <si>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</si>
  <si>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</si>
  <si>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</si>
  <si>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</si>
  <si>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</si>
  <si>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</si>
  <si>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</si>
  <si>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</si>
  <si>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</si>
  <si>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</si>
  <si>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</si>
  <si>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</si>
  <si>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</si>
  <si>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</si>
  <si>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</si>
  <si>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</si>
  <si>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</si>
  <si>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</si>
  <si>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</si>
  <si>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</si>
  <si>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</si>
  <si>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</si>
  <si>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</si>
  <si>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</si>
  <si>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</si>
  <si>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</si>
  <si>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</si>
  <si>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</si>
  <si>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</si>
  <si>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</si>
  <si>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</si>
  <si>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</si>
  <si>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</si>
  <si>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</si>
  <si>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</si>
  <si>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</si>
  <si>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</si>
  <si>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</si>
  <si>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</si>
  <si>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</si>
  <si>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</si>
  <si>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</si>
  <si>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</si>
  <si>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</si>
  <si>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</si>
  <si>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</si>
  <si>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</si>
  <si>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</si>
  <si>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</si>
  <si>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</si>
  <si>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</si>
  <si>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</si>
  <si>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</si>
  <si>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</si>
  <si>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</si>
  <si>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</si>
  <si>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</si>
  <si>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</si>
  <si>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</si>
  <si>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</si>
  <si>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</si>
  <si>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</si>
  <si>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</si>
  <si>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</si>
  <si>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</si>
  <si>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</si>
  <si>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</si>
  <si>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</si>
  <si>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</si>
  <si>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</si>
  <si>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</si>
  <si>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</si>
  <si>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</si>
  <si>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</si>
  <si>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</si>
  <si>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</si>
  <si>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</si>
  <si>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</si>
  <si>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</si>
  <si>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</si>
  <si>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</si>
  <si>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</si>
  <si>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</si>
  <si>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</si>
  <si>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</si>
  <si>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</si>
  <si>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</si>
  <si>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</si>
  <si>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</si>
  <si>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</si>
  <si>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</si>
  <si>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</si>
  <si>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</si>
  <si>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</si>
  <si>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</si>
  <si>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</si>
  <si>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</si>
  <si>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</si>
  <si>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</si>
  <si>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</si>
  <si>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</si>
  <si>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</si>
  <si>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</si>
  <si>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</si>
  <si>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</si>
  <si>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</si>
  <si>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</si>
  <si>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</si>
  <si>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</si>
  <si>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</si>
  <si>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</si>
  <si>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</si>
  <si>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</si>
  <si>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</si>
  <si>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</si>
  <si>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</si>
  <si>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</si>
  <si>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</si>
  <si>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</si>
  <si>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</si>
  <si>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</si>
  <si>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</si>
  <si>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</si>
  <si>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</si>
  <si>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</si>
  <si>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</si>
  <si>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</si>
  <si>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</si>
  <si>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</si>
  <si>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</si>
  <si>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</si>
  <si>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</si>
  <si>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</si>
  <si>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</si>
  <si>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</si>
  <si>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</si>
  <si>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</si>
  <si>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</si>
  <si>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</si>
  <si>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</si>
  <si>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</si>
  <si>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</si>
  <si>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</si>
  <si>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</si>
  <si>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</si>
  <si>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</si>
  <si>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</si>
  <si>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</si>
  <si>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</si>
  <si>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</si>
  <si>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</si>
  <si>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</si>
  <si>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</si>
  <si>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</si>
  <si>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</si>
  <si>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</si>
  <si>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</si>
  <si>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</si>
  <si>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</si>
  <si>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</si>
  <si>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</si>
  <si>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</si>
  <si>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</si>
  <si>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</si>
  <si>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</si>
  <si>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</si>
  <si>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</si>
  <si>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</si>
  <si>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</si>
  <si>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</si>
  <si>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</si>
  <si>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</si>
  <si>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</si>
  <si>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</si>
  <si>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</si>
  <si>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</si>
  <si>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</si>
  <si>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</si>
  <si>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</si>
  <si>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</si>
  <si>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</si>
  <si>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</si>
  <si>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</si>
  <si>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</si>
  <si>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</si>
  <si>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</si>
  <si>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</si>
  <si>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</si>
  <si>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</si>
  <si>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</si>
  <si>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</si>
  <si>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</si>
  <si>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</si>
  <si>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</si>
  <si>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</si>
  <si>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</si>
  <si>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</si>
  <si>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</si>
  <si>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</si>
  <si>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</si>
  <si>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</si>
  <si>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</si>
  <si>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</si>
  <si>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</si>
  <si>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</si>
  <si>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</si>
  <si>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</si>
  <si>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</si>
  <si>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</si>
  <si>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</si>
  <si>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</si>
  <si>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</si>
  <si>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</si>
  <si>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</si>
  <si>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</si>
  <si>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</si>
  <si>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</si>
  <si>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</si>
  <si>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</si>
  <si>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</si>
  <si>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</si>
  <si>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</si>
  <si>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</si>
  <si>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</si>
  <si>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</si>
  <si>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</si>
  <si>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</si>
  <si>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</si>
  <si>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</si>
  <si>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</si>
  <si>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</si>
  <si>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</si>
  <si>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</si>
  <si>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</si>
  <si>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</si>
  <si>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</si>
  <si>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</si>
  <si>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</si>
  <si>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</si>
  <si>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</si>
  <si>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</si>
  <si>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</si>
  <si>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</si>
  <si>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</si>
  <si>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</si>
  <si>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</si>
  <si>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</si>
  <si>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</si>
  <si>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</si>
  <si>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</si>
  <si>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</si>
  <si>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</si>
  <si>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</si>
  <si>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</si>
  <si>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</si>
  <si>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</si>
  <si>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</si>
  <si>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</si>
  <si>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</si>
  <si>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</si>
  <si>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</si>
  <si>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</si>
  <si>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</si>
  <si>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</si>
  <si>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</si>
  <si>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</si>
  <si>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</si>
  <si>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</si>
  <si>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</si>
  <si>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</si>
  <si>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</si>
  <si>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</si>
  <si>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</si>
  <si>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</si>
  <si>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</si>
  <si>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</si>
  <si>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</si>
  <si>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</si>
  <si>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</si>
  <si>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</si>
  <si>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</si>
  <si>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</si>
  <si>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</si>
  <si>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</si>
  <si>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</si>
  <si>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</si>
  <si>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</si>
  <si>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</si>
  <si>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</si>
  <si>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</si>
  <si>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</si>
  <si>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</si>
  <si>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</si>
  <si>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</si>
  <si>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</si>
  <si>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</si>
  <si>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</si>
  <si>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</si>
  <si>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</si>
  <si>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</si>
  <si>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</si>
  <si>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</si>
  <si>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</si>
  <si>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</si>
  <si>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</si>
  <si>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</si>
  <si>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</si>
  <si>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</si>
  <si>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</si>
  <si>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</si>
  <si>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</si>
  <si>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</si>
  <si>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</si>
  <si>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</si>
  <si>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</si>
  <si>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</si>
  <si>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</si>
  <si>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</si>
  <si>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</si>
  <si>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</si>
  <si>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</si>
  <si>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</si>
  <si>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</si>
  <si>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</si>
  <si>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</si>
  <si>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</si>
  <si>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</si>
  <si>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</si>
  <si>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</si>
  <si>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</si>
  <si>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</si>
  <si>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</si>
  <si>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</si>
  <si>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</si>
  <si>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</si>
  <si>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</si>
  <si>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</si>
  <si>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</si>
  <si>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</si>
  <si>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</si>
  <si>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</si>
  <si>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</si>
  <si>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</si>
  <si>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</si>
  <si>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</si>
  <si>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</si>
  <si>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</si>
  <si>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</si>
  <si>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</si>
  <si>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</si>
  <si>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</si>
  <si>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</si>
  <si>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</si>
  <si>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</si>
  <si>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</si>
  <si>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</si>
  <si>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</si>
  <si>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</si>
  <si>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</si>
  <si>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</si>
  <si>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</si>
  <si>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</si>
  <si>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</si>
  <si>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</si>
  <si>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</si>
  <si>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</si>
  <si>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</si>
  <si>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</si>
  <si>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</si>
  <si>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</si>
  <si>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</si>
  <si>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</si>
  <si>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</si>
  <si>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</si>
  <si>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</si>
  <si>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</si>
  <si>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</si>
  <si>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</si>
  <si>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</si>
  <si>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</si>
  <si>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</si>
  <si>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</si>
  <si>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</si>
  <si>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</si>
  <si>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</si>
  <si>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</si>
  <si>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</si>
  <si>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</si>
  <si>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</si>
  <si>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</si>
  <si>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</si>
  <si>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</si>
  <si>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</si>
  <si>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</si>
  <si>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</si>
  <si>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</si>
  <si>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</si>
  <si>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</si>
  <si>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</si>
  <si>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</si>
  <si>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</si>
  <si>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</si>
  <si>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</si>
  <si>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</si>
  <si>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</si>
  <si>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</si>
  <si>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</si>
  <si>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</si>
  <si>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</si>
  <si>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</si>
  <si>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</si>
  <si>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</si>
  <si>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</si>
  <si>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</si>
  <si>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</si>
  <si>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</si>
  <si>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</si>
  <si>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</si>
  <si>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</si>
  <si>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</si>
  <si>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</si>
  <si>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</si>
  <si>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</si>
  <si>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</si>
  <si>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</si>
  <si>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</si>
  <si>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</si>
  <si>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</si>
  <si>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</si>
  <si>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</si>
  <si>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</si>
  <si>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</si>
  <si>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</si>
  <si>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</si>
  <si>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</si>
  <si>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</si>
  <si>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</si>
  <si>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</si>
  <si>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</si>
  <si>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</si>
  <si>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</si>
  <si>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</si>
  <si>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</si>
  <si>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</si>
  <si>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</si>
  <si>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</si>
  <si>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</si>
  <si>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</si>
  <si>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</si>
  <si>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</si>
  <si>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</si>
  <si>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</si>
  <si>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</si>
  <si>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</si>
  <si>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</si>
  <si>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</si>
  <si>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</si>
  <si>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</si>
  <si>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</si>
  <si>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</si>
  <si>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</si>
  <si>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</si>
  <si>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</si>
  <si>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</si>
  <si>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</si>
  <si>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</si>
  <si>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</si>
  <si>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</si>
  <si>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</si>
  <si>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</si>
  <si>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</si>
  <si>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</si>
  <si>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</si>
  <si>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</si>
  <si>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</si>
  <si>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</si>
  <si>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</si>
  <si>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</si>
  <si>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</si>
  <si>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</si>
  <si>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</si>
  <si>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</si>
  <si>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</si>
  <si>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</si>
  <si>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</si>
  <si>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</si>
  <si>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</si>
  <si>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</si>
  <si>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</si>
  <si>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</si>
  <si>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</si>
  <si>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</si>
  <si>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</si>
  <si>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</si>
  <si>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</si>
  <si>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</si>
  <si>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</si>
  <si>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</si>
  <si>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</si>
  <si>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</si>
  <si>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</si>
  <si>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</si>
  <si>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</si>
  <si>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</si>
  <si>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</si>
  <si>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</si>
  <si>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</si>
  <si>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</si>
  <si>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</si>
  <si>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</si>
  <si>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</si>
  <si>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</si>
  <si>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</si>
  <si>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</si>
  <si>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</si>
  <si>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</si>
  <si>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</si>
  <si>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</si>
  <si>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</si>
  <si>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</si>
  <si>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</si>
  <si>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</si>
  <si>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</si>
  <si>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</si>
  <si>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</si>
  <si>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</si>
  <si>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</si>
  <si>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</si>
  <si>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</si>
  <si>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</si>
  <si>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</si>
  <si>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</si>
  <si>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</si>
  <si>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</si>
  <si>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</si>
  <si>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</si>
  <si>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</si>
  <si>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</si>
  <si>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</si>
  <si>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</si>
  <si>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</si>
  <si>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</si>
  <si>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</si>
  <si>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</si>
  <si>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</si>
  <si>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</si>
  <si>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</si>
  <si>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</si>
  <si>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</si>
  <si>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</si>
  <si>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</si>
  <si>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</si>
  <si>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</si>
  <si>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</si>
  <si>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</si>
  <si>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</si>
  <si>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</si>
  <si>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</si>
  <si>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</si>
  <si>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</si>
  <si>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</si>
  <si>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</si>
  <si>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</si>
  <si>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</si>
  <si>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</si>
  <si>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</si>
  <si>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</si>
  <si>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</si>
  <si>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</si>
  <si>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</si>
  <si>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</si>
  <si>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</si>
  <si>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</si>
  <si>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</si>
  <si>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</si>
  <si>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</si>
  <si>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</si>
  <si>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</si>
  <si>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</si>
  <si>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</si>
  <si>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</si>
  <si>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</si>
  <si>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</si>
  <si>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</si>
  <si>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</si>
  <si>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</si>
  <si>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</si>
  <si>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</si>
  <si>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</si>
  <si>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</si>
  <si>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</si>
  <si>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</si>
  <si>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</si>
  <si>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</si>
  <si>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</si>
  <si>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</si>
  <si>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</si>
  <si>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</si>
  <si>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</si>
  <si>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</si>
  <si>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</si>
  <si>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</si>
  <si>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</si>
  <si>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</si>
  <si>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</si>
  <si>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</si>
  <si>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</si>
  <si>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</si>
  <si>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</si>
  <si>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</si>
  <si>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</si>
  <si>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</si>
  <si>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</si>
  <si>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</si>
  <si>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</si>
  <si>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</si>
  <si>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</si>
  <si>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</si>
  <si>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</si>
  <si>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</si>
  <si>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</si>
  <si>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</si>
  <si>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</si>
  <si>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</si>
  <si>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</si>
  <si>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</si>
  <si>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</si>
  <si>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</si>
  <si>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</si>
  <si>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</si>
  <si>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</si>
  <si>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</si>
  <si>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</si>
  <si>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</si>
  <si>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</si>
  <si>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</si>
  <si>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</si>
  <si>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</si>
  <si>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</si>
  <si>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</si>
  <si>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</si>
  <si>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</si>
  <si>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</si>
  <si>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</si>
  <si>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</si>
  <si>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</si>
  <si>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</si>
  <si>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</si>
  <si>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</si>
  <si>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</si>
  <si>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</si>
  <si>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</si>
  <si>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</si>
  <si>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</si>
  <si>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</si>
  <si>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</si>
  <si>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</si>
  <si>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</si>
  <si>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</si>
  <si>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</si>
  <si>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</si>
  <si>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</si>
  <si>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</si>
  <si>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</si>
  <si>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</si>
  <si>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</si>
  <si>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</si>
  <si>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</si>
  <si>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</si>
  <si>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</si>
  <si>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</si>
  <si>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</si>
  <si>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</si>
  <si>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</si>
  <si>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</si>
  <si>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</si>
  <si>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</si>
  <si>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</si>
  <si>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</si>
  <si>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</si>
  <si>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</si>
  <si>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</si>
  <si>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</si>
  <si>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</si>
  <si>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</si>
  <si>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</si>
  <si>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</si>
  <si>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</si>
  <si>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</si>
  <si>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</si>
  <si>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</si>
  <si>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</si>
  <si>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</si>
  <si>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</si>
  <si>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</si>
  <si>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</si>
  <si>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</si>
  <si>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</si>
  <si>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</si>
  <si>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</si>
  <si>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</si>
  <si>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</si>
  <si>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</si>
  <si>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</si>
  <si>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</si>
  <si>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</si>
  <si>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</si>
  <si>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</si>
  <si>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</si>
  <si>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</si>
  <si>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</si>
  <si>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</si>
  <si>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</si>
  <si>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</si>
  <si>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</si>
  <si>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</si>
  <si>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</si>
  <si>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</si>
  <si>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</si>
  <si>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</si>
  <si>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</si>
  <si>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</si>
  <si>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</si>
  <si>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</si>
  <si>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</si>
  <si>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</si>
  <si>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</si>
  <si>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</si>
  <si>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</si>
  <si>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</si>
  <si>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</si>
  <si>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</si>
  <si>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</si>
  <si>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</si>
  <si>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</si>
  <si>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</si>
  <si>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</si>
  <si>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</si>
  <si>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</si>
  <si>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</si>
  <si>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</si>
  <si>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</si>
  <si>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</si>
  <si>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</si>
  <si>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</si>
  <si>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</si>
  <si>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</si>
  <si>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</si>
  <si>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</si>
  <si>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</si>
  <si>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</si>
  <si>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</si>
  <si>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</si>
  <si>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</si>
  <si>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</si>
  <si>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</si>
  <si>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</si>
  <si>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</si>
  <si>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</si>
  <si>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</si>
  <si>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</si>
  <si>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</si>
  <si>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</si>
  <si>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</si>
  <si>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</si>
  <si>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</si>
  <si>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</si>
  <si>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</si>
  <si>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</si>
  <si>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</si>
  <si>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</si>
  <si>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</si>
  <si>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</si>
  <si>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</si>
  <si>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</si>
  <si>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</si>
  <si>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</si>
  <si>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</si>
  <si>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</si>
  <si>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</si>
  <si>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</si>
  <si>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</si>
  <si>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</si>
  <si>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</si>
  <si>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</si>
  <si>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</si>
  <si>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</si>
  <si>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</si>
  <si>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</si>
  <si>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</si>
  <si>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</si>
  <si>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</si>
  <si>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</si>
  <si>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</si>
  <si>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</si>
  <si>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</si>
  <si>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</si>
  <si>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</si>
  <si>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</si>
  <si>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</si>
  <si>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</si>
  <si>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</si>
  <si>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</si>
  <si>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</si>
  <si>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</si>
  <si>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</si>
  <si>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</si>
  <si>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</si>
  <si>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</si>
  <si>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</si>
  <si>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</si>
  <si>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</si>
  <si>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</si>
  <si>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</si>
  <si>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</si>
  <si>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</si>
  <si>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</si>
  <si>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</si>
  <si>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</si>
  <si>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</si>
  <si>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</si>
  <si>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</si>
  <si>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</si>
  <si>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</si>
  <si>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</si>
  <si>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</si>
  <si>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</si>
  <si>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</si>
  <si>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</si>
  <si>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</si>
  <si>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</si>
  <si>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</si>
  <si>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</si>
  <si>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</si>
  <si>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</si>
  <si>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</si>
  <si>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</si>
  <si>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</si>
  <si>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</si>
  <si>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</si>
  <si>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</si>
  <si>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</si>
  <si>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</si>
  <si>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</si>
  <si>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</si>
  <si>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</si>
  <si>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</si>
  <si>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</si>
  <si>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</si>
  <si>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</si>
  <si>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</si>
  <si>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</si>
  <si>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</si>
  <si>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</si>
  <si>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</si>
  <si>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</si>
  <si>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</si>
  <si>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</si>
  <si>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</si>
  <si>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</si>
  <si>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</si>
  <si>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</si>
  <si>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</si>
  <si>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</si>
  <si>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</si>
  <si>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</si>
  <si>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</si>
  <si>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</si>
  <si>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</si>
  <si>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</si>
  <si>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</si>
  <si>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</si>
  <si>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</si>
  <si>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</si>
  <si>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</si>
  <si>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</si>
  <si>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</si>
  <si>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</si>
  <si>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</si>
  <si>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</si>
  <si>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</si>
  <si>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</si>
  <si>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</si>
  <si>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</si>
  <si>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</si>
  <si>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</si>
  <si>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</si>
  <si>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</si>
  <si>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</si>
  <si>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</si>
  <si>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</si>
  <si>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</si>
  <si>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</si>
  <si>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</si>
  <si>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</si>
  <si>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</si>
  <si>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</si>
  <si>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</si>
  <si>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</si>
  <si>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</si>
  <si>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</si>
  <si>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</si>
  <si>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</si>
  <si>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</si>
  <si>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</si>
  <si>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</si>
  <si>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</si>
  <si>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</si>
  <si>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</si>
  <si>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</si>
  <si>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</si>
  <si>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</si>
  <si>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</si>
  <si>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</si>
  <si>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</si>
  <si>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</si>
  <si>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</si>
  <si>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</si>
  <si>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</si>
  <si>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</si>
  <si>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</si>
  <si>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</si>
  <si>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</si>
  <si>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</si>
  <si>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</si>
  <si>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</si>
  <si>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</si>
  <si>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</si>
  <si>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</si>
  <si>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</si>
  <si>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</si>
  <si>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</si>
  <si>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</si>
  <si>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</si>
  <si>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</si>
  <si>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</si>
  <si>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</si>
  <si>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</si>
  <si>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</si>
  <si>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</si>
  <si>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</si>
  <si>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</si>
  <si>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</si>
  <si>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</si>
  <si>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</si>
  <si>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</si>
  <si>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</si>
  <si>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</si>
  <si>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</si>
  <si>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</si>
  <si>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</si>
  <si>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</si>
  <si>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</si>
  <si>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</si>
  <si>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</si>
  <si>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</si>
  <si>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</si>
  <si>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</si>
  <si>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</si>
  <si>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</si>
  <si>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</si>
  <si>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</si>
  <si>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</si>
  <si>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</si>
  <si>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</si>
  <si>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</si>
  <si>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</si>
  <si>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</si>
  <si>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</si>
  <si>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</si>
  <si>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</si>
  <si>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</si>
  <si>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</si>
  <si>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</si>
  <si>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</si>
  <si>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</si>
  <si>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</si>
  <si>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</si>
  <si>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</si>
  <si>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</si>
  <si>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</si>
  <si>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</si>
  <si>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</si>
  <si>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</si>
  <si>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</si>
  <si>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</si>
  <si>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</si>
  <si>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</si>
  <si>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</si>
  <si>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</si>
  <si>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</si>
  <si>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</si>
  <si>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</si>
  <si>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</si>
  <si>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</si>
  <si>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</si>
  <si>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</si>
  <si>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</si>
  <si>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</si>
  <si>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</si>
  <si>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</si>
  <si>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</si>
  <si>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</si>
  <si>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</si>
  <si>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</si>
  <si>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</si>
  <si>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</si>
  <si>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</si>
  <si>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</si>
  <si>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</si>
  <si>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</si>
  <si>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</si>
  <si>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</si>
  <si>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</si>
  <si>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</si>
  <si>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</si>
  <si>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</si>
  <si>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</si>
  <si>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</si>
  <si>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</si>
  <si>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</si>
  <si>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</si>
  <si>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</si>
  <si>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</si>
  <si>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</si>
  <si>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</si>
  <si>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</si>
  <si>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</si>
  <si>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</si>
  <si>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</si>
  <si>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</si>
  <si>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</si>
  <si>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</si>
  <si>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</si>
  <si>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</si>
  <si>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</si>
  <si>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</si>
  <si>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</si>
  <si>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</si>
  <si>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</si>
  <si>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</si>
  <si>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</si>
  <si>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</si>
  <si>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</si>
  <si>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</si>
  <si>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</si>
  <si>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</si>
  <si>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</si>
  <si>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</si>
  <si>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</si>
  <si>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</si>
  <si>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</si>
  <si>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</si>
  <si>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</si>
  <si>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</si>
  <si>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</si>
  <si>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</si>
  <si>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</si>
  <si>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</si>
  <si>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</si>
  <si>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</si>
  <si>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</si>
  <si>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</si>
  <si>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</si>
  <si>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</si>
  <si>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</si>
  <si>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</si>
  <si>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</si>
  <si>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</si>
  <si>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</si>
  <si>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</si>
  <si>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</si>
  <si>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</si>
  <si>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</si>
  <si>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</si>
  <si>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</si>
  <si>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</si>
  <si>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</si>
  <si>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</si>
  <si>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</si>
  <si>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</si>
  <si>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</si>
  <si>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</si>
  <si>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</si>
  <si>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</si>
  <si>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</si>
  <si>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</si>
  <si>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</si>
  <si>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</si>
  <si>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</si>
  <si>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</si>
  <si>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</si>
  <si>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</si>
  <si>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</si>
  <si>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</si>
  <si>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</si>
  <si>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</si>
  <si>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</si>
  <si>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</si>
  <si>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</si>
  <si>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</si>
  <si>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</si>
  <si>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</si>
  <si>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</si>
  <si>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</si>
  <si>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</si>
  <si>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</si>
  <si>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</si>
  <si>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</si>
  <si>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</si>
  <si>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</si>
  <si>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</si>
  <si>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</si>
  <si>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</si>
  <si>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</si>
  <si>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</si>
  <si>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</si>
  <si>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</si>
  <si>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</si>
  <si>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</si>
  <si>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</si>
  <si>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</si>
  <si>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</si>
  <si>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</si>
  <si>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</si>
  <si>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</si>
  <si>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</si>
  <si>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</si>
  <si>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</si>
  <si>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</si>
  <si>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</si>
  <si>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</si>
  <si>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</si>
  <si>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</si>
  <si>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</si>
  <si>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</si>
  <si>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</si>
  <si>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</si>
  <si>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</si>
  <si>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</si>
  <si>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</si>
  <si>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</si>
  <si>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</si>
  <si>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</si>
  <si>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</si>
  <si>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</si>
  <si>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</si>
  <si>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</si>
  <si>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</si>
  <si>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</si>
  <si>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</si>
  <si>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</si>
  <si>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</si>
  <si>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</si>
  <si>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</si>
  <si>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</si>
  <si>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</si>
  <si>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</si>
  <si>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</si>
  <si>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</si>
  <si>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</si>
  <si>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</si>
  <si>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</si>
  <si>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</si>
  <si>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</si>
  <si>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</si>
  <si>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</si>
  <si>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</si>
  <si>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</si>
  <si>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</si>
  <si>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</si>
  <si>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</si>
  <si>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</si>
  <si>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</si>
  <si>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</si>
  <si>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</si>
  <si>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</si>
  <si>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</si>
  <si>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</si>
  <si>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</si>
  <si>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</si>
  <si>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</si>
  <si>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</si>
  <si>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</si>
  <si>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</si>
  <si>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</si>
  <si>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</si>
  <si>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</si>
  <si>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</si>
  <si>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</si>
  <si>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</si>
  <si>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</si>
  <si>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</si>
  <si>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</si>
  <si>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</si>
  <si>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</si>
  <si>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</si>
  <si>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</si>
  <si>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</si>
  <si>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</si>
  <si>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</si>
  <si>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</si>
  <si>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</si>
  <si>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</si>
  <si>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</si>
  <si>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</si>
  <si>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</si>
  <si>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</si>
  <si>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</si>
  <si>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</si>
  <si>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</si>
  <si>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</si>
  <si>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</si>
  <si>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</si>
  <si>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</si>
  <si>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</si>
  <si>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</si>
  <si>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</si>
  <si>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</si>
  <si>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</si>
  <si>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</si>
  <si>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</si>
  <si>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</si>
  <si>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</si>
  <si>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</si>
  <si>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</si>
  <si>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</si>
  <si>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</si>
  <si>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</si>
  <si>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</si>
  <si>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</si>
  <si>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</si>
  <si>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</si>
  <si>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</si>
  <si>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</si>
  <si>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</si>
  <si>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</si>
  <si>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</si>
  <si>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</si>
  <si>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</si>
  <si>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</si>
  <si>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</si>
  <si>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</si>
  <si>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</si>
  <si>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</si>
  <si>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</si>
  <si>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</si>
  <si>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</si>
  <si>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</si>
  <si>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</si>
  <si>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</si>
  <si>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</si>
  <si>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</si>
  <si>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</si>
  <si>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</si>
  <si>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</si>
  <si>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</si>
  <si>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</si>
  <si>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</si>
  <si>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</si>
  <si>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</si>
  <si>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</si>
  <si>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</si>
  <si>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</si>
  <si>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</si>
  <si>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</si>
  <si>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</si>
  <si>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</si>
  <si>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</si>
  <si>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</si>
  <si>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</si>
  <si>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</si>
  <si>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</si>
  <si>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</si>
  <si>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</si>
  <si>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</si>
  <si>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</si>
  <si>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</si>
  <si>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</si>
  <si>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</si>
  <si>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</si>
  <si>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</si>
  <si>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</si>
  <si>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</si>
  <si>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</si>
  <si>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</si>
  <si>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</si>
  <si>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</si>
  <si>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</si>
  <si>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</si>
  <si>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</si>
  <si>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</si>
  <si>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</si>
  <si>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</si>
  <si>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</si>
  <si>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</si>
  <si>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</si>
  <si>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</si>
  <si>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</si>
  <si>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</si>
  <si>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</si>
  <si>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</si>
  <si>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</si>
  <si>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</si>
  <si>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</si>
  <si>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</si>
  <si>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</si>
  <si>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</si>
  <si>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</si>
  <si>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</si>
  <si>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</si>
  <si>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</si>
  <si>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</si>
  <si>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</si>
  <si>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</si>
  <si>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</si>
  <si>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</si>
  <si>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</si>
  <si>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</si>
  <si>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</si>
  <si>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</si>
  <si>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</si>
  <si>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</si>
  <si>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</si>
  <si>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</si>
  <si>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</si>
  <si>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</si>
  <si>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</si>
  <si>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</si>
  <si>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</si>
  <si>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</si>
  <si>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</si>
  <si>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</si>
  <si>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</si>
  <si>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</si>
  <si>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</si>
  <si>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</si>
  <si>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</si>
  <si>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</si>
  <si>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</si>
  <si>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</si>
  <si>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</si>
  <si>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</si>
  <si>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</si>
  <si>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</si>
  <si>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</si>
  <si>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</si>
  <si>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</si>
  <si>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</si>
  <si>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</si>
  <si>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</si>
  <si>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</si>
  <si>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</si>
  <si>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</si>
  <si>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</si>
  <si>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</si>
  <si>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</si>
  <si>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</si>
  <si>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</si>
  <si>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</si>
  <si>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</si>
  <si>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</si>
  <si>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</si>
  <si>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</si>
  <si>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</si>
  <si>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</si>
  <si>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</si>
  <si>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</si>
  <si>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</si>
  <si>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</si>
  <si>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</si>
  <si>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</si>
  <si>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</si>
  <si>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</si>
  <si>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</si>
  <si>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</si>
  <si>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</si>
  <si>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</si>
  <si>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</si>
  <si>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</si>
  <si>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</si>
  <si>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</si>
  <si>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</si>
  <si>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</si>
  <si>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</si>
  <si>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</si>
  <si>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</si>
  <si>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</si>
  <si>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</si>
  <si>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</si>
  <si>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</si>
  <si>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</si>
  <si>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</si>
  <si>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</si>
  <si>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</si>
  <si>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</si>
  <si>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</si>
  <si>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</si>
  <si>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</si>
  <si>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</si>
  <si>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</si>
  <si>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</si>
  <si>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</si>
  <si>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</si>
  <si>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</si>
  <si>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</si>
  <si>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</si>
  <si>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</si>
  <si>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</si>
  <si>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</si>
  <si>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</si>
  <si>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</si>
  <si>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</si>
  <si>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</si>
  <si>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</si>
  <si>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</si>
  <si>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</si>
  <si>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</si>
  <si>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</si>
  <si>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</si>
  <si>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</si>
  <si>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</si>
  <si>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</si>
  <si>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</si>
  <si>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</si>
  <si>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</si>
  <si>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</si>
  <si>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</si>
  <si>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</si>
  <si>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</si>
  <si>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</si>
  <si>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</si>
  <si>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</si>
  <si>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</si>
  <si>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</si>
  <si>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</si>
  <si>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</si>
  <si>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</si>
  <si>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</si>
  <si>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</si>
  <si>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</si>
  <si>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</si>
  <si>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</si>
  <si>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</si>
  <si>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</si>
  <si>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</si>
  <si>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</si>
  <si>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</si>
  <si>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</si>
  <si>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</si>
  <si>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</si>
  <si>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</si>
  <si>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</si>
  <si>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</si>
  <si>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</si>
  <si>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</si>
  <si>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</si>
  <si>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</si>
  <si>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</si>
  <si>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</si>
  <si>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</si>
  <si>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</si>
  <si>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</si>
  <si>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</si>
  <si>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</si>
  <si>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</si>
  <si>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</si>
  <si>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</si>
  <si>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</si>
  <si>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</si>
  <si>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</si>
  <si>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</si>
  <si>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</si>
  <si>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</si>
  <si>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</si>
  <si>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</si>
  <si>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</si>
  <si>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</si>
  <si>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</si>
  <si>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</si>
  <si>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</si>
  <si>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</si>
  <si>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</si>
  <si>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</si>
  <si>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</si>
  <si>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</si>
  <si>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</si>
  <si>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</si>
  <si>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</si>
  <si>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</si>
  <si>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</si>
  <si>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</si>
  <si>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</si>
  <si>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</si>
  <si>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</si>
  <si>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</si>
  <si>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</si>
  <si>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</si>
  <si>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</si>
  <si>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</si>
  <si>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</si>
  <si>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</si>
  <si>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</si>
  <si>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</si>
  <si>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</si>
  <si>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</si>
  <si>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</si>
  <si>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</si>
  <si>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</si>
  <si>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</si>
  <si>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</si>
  <si>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</si>
  <si>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</si>
  <si>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</si>
  <si>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</si>
  <si>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</si>
  <si>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</si>
  <si>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</si>
  <si>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</si>
  <si>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</si>
  <si>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</si>
  <si>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</si>
  <si>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</si>
  <si>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</si>
  <si>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</si>
  <si>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</si>
  <si>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</si>
  <si>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</si>
  <si>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</si>
  <si>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</si>
  <si>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</si>
  <si>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</si>
  <si>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</si>
  <si>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</si>
  <si>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</si>
  <si>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</si>
  <si>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</si>
  <si>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</si>
  <si>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</si>
  <si>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</si>
  <si>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</si>
  <si>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</si>
  <si>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</si>
  <si>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</si>
  <si>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</si>
  <si>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</si>
  <si>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</si>
  <si>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</si>
  <si>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</si>
  <si>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</si>
  <si>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</si>
  <si>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</si>
  <si>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</si>
  <si>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</si>
  <si>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</si>
  <si>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</si>
  <si>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</si>
  <si>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</si>
  <si>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</si>
  <si>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</si>
  <si>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</si>
  <si>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</si>
  <si>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</si>
  <si>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</si>
  <si>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</si>
  <si>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</si>
  <si>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</si>
  <si>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</si>
  <si>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</si>
  <si>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</si>
  <si>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</si>
  <si>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</si>
  <si>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</si>
  <si>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</si>
  <si>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</si>
  <si>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</si>
  <si>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</si>
  <si>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</si>
  <si>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</si>
  <si>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</si>
  <si>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</si>
  <si>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</si>
  <si>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</si>
  <si>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</si>
  <si>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</si>
  <si>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</si>
  <si>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</si>
  <si>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</si>
  <si>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</si>
  <si>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</si>
  <si>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</si>
  <si>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</si>
  <si>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</si>
  <si>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</si>
  <si>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</si>
  <si>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</si>
  <si>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</si>
  <si>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</si>
  <si>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</si>
  <si>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</si>
  <si>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</si>
  <si>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</si>
  <si>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</si>
  <si>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</si>
  <si>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</si>
  <si>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</si>
  <si>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</si>
  <si>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</si>
  <si>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</si>
  <si>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</si>
  <si>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</si>
  <si>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</si>
  <si>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</si>
  <si>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</si>
  <si>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</si>
  <si>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</si>
  <si>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</si>
  <si>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</si>
  <si>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</si>
  <si>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</si>
  <si>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</si>
  <si>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</si>
  <si>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</si>
  <si>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</si>
  <si>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</si>
  <si>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</si>
  <si>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</si>
  <si>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</si>
  <si>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</si>
  <si>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</si>
  <si>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</si>
  <si>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</si>
  <si>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</si>
  <si>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</si>
  <si>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</si>
  <si>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</si>
  <si>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</si>
  <si>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</si>
  <si>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</si>
  <si>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</si>
  <si>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</si>
  <si>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</si>
  <si>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</si>
  <si>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</si>
  <si>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</si>
  <si>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</si>
  <si>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</si>
  <si>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</si>
  <si>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</si>
  <si>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</si>
  <si>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</si>
  <si>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</si>
  <si>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</si>
  <si>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</si>
  <si>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</si>
  <si>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</si>
  <si>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</si>
  <si>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</si>
  <si>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</si>
  <si>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</si>
  <si>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</si>
  <si>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</si>
  <si>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</si>
  <si>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</si>
  <si>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</si>
  <si>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</si>
  <si>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</si>
  <si>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</si>
  <si>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</si>
  <si>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</si>
  <si>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</si>
  <si>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</si>
  <si>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</si>
  <si>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</si>
  <si>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</si>
  <si>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</si>
  <si>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</si>
  <si>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</si>
  <si>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</si>
  <si>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</si>
  <si>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</si>
  <si>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</si>
  <si>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</si>
  <si>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</si>
  <si>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</si>
  <si>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</si>
  <si>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</si>
  <si>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</si>
  <si>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</si>
  <si>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</si>
  <si>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</si>
  <si>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</si>
  <si>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</si>
  <si>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</si>
  <si>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</si>
  <si>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</si>
  <si>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</si>
  <si>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</si>
  <si>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</si>
  <si>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</si>
  <si>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</si>
  <si>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</si>
  <si>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</si>
  <si>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</si>
  <si>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</si>
  <si>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</si>
  <si>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</si>
  <si>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</si>
  <si>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</si>
  <si>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</si>
  <si>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</si>
  <si>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</si>
  <si>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</si>
  <si>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</si>
  <si>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</si>
  <si>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</si>
  <si>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</si>
  <si>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</si>
  <si>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</si>
  <si>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</si>
  <si>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</si>
  <si>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</si>
  <si>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</si>
  <si>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</si>
  <si>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</si>
  <si>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</si>
  <si>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</si>
  <si>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</si>
  <si>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</si>
  <si>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</si>
  <si>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</si>
  <si>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</si>
  <si>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</si>
  <si>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</si>
  <si>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</si>
  <si>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</si>
  <si>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</si>
  <si>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</si>
  <si>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</si>
  <si>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</si>
  <si>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</si>
  <si>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</si>
  <si>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</si>
  <si>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</si>
  <si>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</si>
  <si>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</si>
  <si>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</si>
  <si>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</si>
  <si>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</si>
  <si>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</si>
  <si>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</si>
  <si>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</si>
  <si>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</si>
  <si>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</si>
  <si>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</si>
  <si>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</si>
  <si>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</si>
  <si>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</si>
  <si>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</si>
  <si>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</si>
  <si>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</si>
  <si>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</si>
  <si>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</si>
  <si>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</si>
  <si>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</si>
  <si>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</si>
  <si>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</si>
  <si>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</si>
  <si>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</si>
  <si>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</si>
  <si>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</si>
  <si>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</si>
  <si>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</si>
  <si>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</si>
  <si>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</si>
  <si>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</si>
  <si>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</si>
  <si>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</si>
  <si>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</si>
  <si>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</si>
  <si>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</si>
  <si>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</si>
  <si>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</si>
  <si>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</si>
  <si>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</si>
  <si>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</si>
  <si>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</si>
  <si>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</si>
  <si>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</si>
  <si>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</si>
  <si>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</si>
  <si>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</si>
  <si>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</si>
  <si>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</si>
  <si>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</si>
  <si>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</si>
  <si>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</si>
  <si>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</si>
  <si>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</si>
  <si>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</si>
  <si>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</si>
  <si>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</si>
  <si>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</si>
  <si>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</si>
  <si>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</si>
  <si>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</si>
  <si>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</si>
  <si>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</si>
  <si>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</si>
  <si>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</si>
  <si>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</si>
  <si>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</si>
  <si>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</si>
  <si>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</si>
  <si>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</si>
  <si>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</si>
  <si>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</si>
  <si>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</si>
  <si>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</si>
  <si>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</si>
  <si>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</si>
  <si>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</si>
  <si>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</si>
  <si>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</si>
  <si>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</si>
  <si>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</si>
  <si>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</si>
  <si>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</si>
  <si>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</si>
  <si>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</si>
  <si>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</si>
  <si>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</si>
  <si>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</si>
  <si>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</si>
  <si>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</si>
  <si>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</si>
  <si>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</si>
  <si>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</si>
  <si>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</si>
  <si>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</si>
  <si>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</si>
  <si>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</si>
  <si>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</si>
  <si>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</si>
  <si>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</si>
  <si>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</si>
  <si>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</si>
  <si>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</si>
  <si>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</si>
  <si>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</si>
  <si>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</si>
  <si>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</si>
  <si>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</si>
  <si>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</si>
  <si>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</si>
  <si>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</si>
  <si>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</si>
  <si>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</si>
  <si>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</si>
  <si>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</si>
  <si>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</si>
  <si>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</si>
  <si>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</si>
  <si>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</si>
  <si>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</si>
  <si>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</si>
  <si>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</si>
  <si>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</si>
  <si>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</si>
  <si>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</si>
  <si>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</si>
  <si>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</si>
  <si>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</si>
  <si>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</si>
  <si>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</si>
  <si>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</si>
  <si>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</si>
  <si>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</si>
  <si>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</si>
  <si>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</si>
  <si>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</si>
  <si>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</si>
  <si>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</si>
  <si>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</si>
  <si>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</si>
  <si>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</si>
  <si>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</si>
  <si>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</si>
  <si>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</si>
  <si>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</si>
  <si>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</si>
  <si>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</si>
  <si>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</si>
  <si>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</si>
  <si>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</si>
  <si>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</si>
  <si>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</si>
  <si>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</si>
  <si>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</si>
  <si>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</si>
  <si>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</si>
  <si>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</si>
  <si>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</si>
  <si>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</si>
  <si>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</si>
  <si>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</si>
  <si>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</si>
  <si>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</si>
  <si>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</si>
  <si>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</si>
  <si>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</si>
  <si>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</si>
  <si>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</si>
  <si>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</si>
  <si>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</si>
  <si>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</si>
  <si>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</si>
  <si>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</si>
  <si>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</si>
  <si>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</si>
  <si>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</si>
  <si>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</si>
  <si>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</si>
  <si>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</si>
  <si>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</si>
  <si>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</si>
  <si>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</si>
  <si>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</si>
  <si>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</si>
  <si>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</si>
  <si>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</si>
  <si>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</si>
  <si>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</si>
  <si>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</si>
  <si>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</si>
  <si>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</si>
  <si>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</si>
  <si>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</si>
  <si>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</si>
  <si>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</si>
  <si>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</si>
  <si>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</si>
  <si>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</si>
  <si>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</si>
  <si>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</si>
  <si>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</si>
  <si>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</si>
  <si>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</si>
  <si>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</si>
  <si>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</si>
  <si>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</si>
  <si>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</si>
  <si>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</si>
  <si>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</si>
  <si>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</si>
  <si>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</si>
  <si>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</si>
  <si>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</si>
  <si>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</si>
  <si>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</si>
  <si>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</si>
  <si>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</si>
  <si>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</si>
  <si>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</si>
  <si>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</si>
  <si>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</si>
  <si>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</si>
  <si>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</si>
  <si>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</si>
  <si>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</si>
  <si>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</si>
  <si>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</si>
  <si>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</si>
  <si>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</si>
  <si>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</si>
  <si>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</si>
  <si>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</si>
  <si>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</si>
  <si>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</si>
  <si>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</si>
  <si>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</si>
  <si>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</si>
  <si>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</si>
  <si>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</si>
  <si>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</si>
  <si>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</si>
  <si>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</si>
  <si>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</si>
  <si>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</si>
  <si>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</si>
  <si>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</si>
  <si>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</si>
  <si>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</si>
  <si>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</si>
  <si>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</si>
  <si>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</si>
  <si>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</si>
  <si>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</si>
  <si>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</si>
  <si>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</si>
  <si>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</si>
  <si>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</si>
  <si>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</si>
  <si>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</si>
  <si>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</si>
  <si>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</si>
  <si>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</si>
  <si>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</si>
  <si>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</si>
  <si>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</si>
  <si>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</si>
  <si>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</si>
  <si>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</si>
  <si>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</si>
  <si>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</si>
  <si>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</si>
  <si>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</si>
  <si>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</si>
  <si>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</si>
  <si>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</si>
  <si>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</si>
  <si>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</si>
  <si>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</si>
  <si>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</si>
  <si>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</si>
  <si>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</si>
  <si>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</si>
  <si>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</si>
  <si>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</si>
  <si>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</si>
  <si>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</si>
  <si>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</si>
  <si>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</si>
  <si>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</si>
  <si>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</si>
  <si>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</si>
  <si>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</si>
  <si>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</si>
  <si>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</si>
  <si>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</si>
  <si>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</si>
  <si>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</si>
  <si>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</si>
  <si>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</si>
  <si>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</si>
  <si>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</si>
  <si>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</si>
  <si>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</si>
  <si>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</si>
  <si>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</si>
  <si>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</si>
  <si>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</si>
  <si>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</si>
  <si>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</si>
  <si>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</si>
  <si>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</si>
  <si>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</si>
  <si>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</si>
  <si>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</si>
  <si>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</si>
  <si>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</si>
  <si>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</si>
  <si>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</si>
  <si>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</si>
  <si>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</si>
  <si>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</si>
  <si>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</si>
  <si>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</si>
  <si>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</si>
  <si>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</si>
  <si>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</si>
  <si>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</si>
  <si>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</si>
  <si>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</si>
  <si>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</si>
  <si>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</si>
  <si>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</si>
  <si>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</si>
  <si>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</si>
  <si>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</si>
  <si>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</si>
  <si>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</si>
  <si>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</si>
  <si>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</si>
  <si>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</si>
  <si>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</si>
  <si>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</si>
  <si>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</si>
  <si>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</si>
  <si>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</si>
  <si>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</si>
  <si>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</si>
  <si>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</si>
  <si>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</si>
  <si>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</si>
  <si>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</si>
  <si>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</si>
  <si>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</si>
  <si>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</si>
  <si>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</si>
  <si>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</si>
  <si>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</si>
  <si>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</si>
  <si>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</si>
  <si>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</si>
  <si>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</si>
  <si>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</si>
  <si>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</si>
  <si>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</si>
  <si>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</si>
  <si>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</si>
  <si>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</si>
  <si>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</si>
  <si>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</si>
  <si>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</si>
  <si>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</si>
  <si>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</si>
  <si>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</si>
  <si>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</si>
  <si>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</si>
  <si>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</si>
  <si>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</si>
  <si>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</si>
  <si>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</si>
  <si>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</si>
  <si>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</si>
  <si>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</si>
  <si>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</si>
  <si>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</si>
  <si>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</si>
  <si>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</si>
  <si>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</si>
  <si>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</si>
  <si>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</si>
  <si>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</si>
  <si>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</si>
  <si>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</si>
  <si>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</si>
  <si>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</si>
  <si>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</si>
  <si>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</si>
  <si>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</si>
  <si>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</si>
  <si>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</si>
  <si>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</si>
  <si>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</si>
  <si>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</si>
  <si>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</si>
  <si>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</si>
  <si>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</si>
  <si>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</si>
  <si>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</si>
  <si>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</si>
  <si>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</si>
  <si>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</si>
  <si>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</si>
  <si>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</si>
  <si>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</si>
  <si>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</si>
  <si>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</si>
  <si>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</si>
  <si>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</si>
  <si>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</si>
  <si>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</si>
  <si>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</si>
  <si>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</si>
  <si>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</si>
  <si>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</si>
  <si>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</si>
  <si>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</si>
  <si>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</si>
  <si>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</si>
  <si>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</si>
  <si>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</si>
  <si>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</si>
  <si>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</si>
  <si>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</si>
  <si>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</si>
  <si>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</si>
  <si>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</si>
  <si>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</si>
  <si>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</si>
  <si>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</si>
  <si>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</si>
  <si>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</si>
  <si>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</si>
  <si>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</si>
  <si>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</si>
  <si>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</si>
  <si>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</si>
  <si>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</si>
  <si>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</si>
  <si>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</si>
  <si>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</si>
  <si>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</si>
  <si>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</si>
  <si>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</si>
  <si>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</si>
  <si>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</si>
  <si>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</si>
  <si>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</si>
  <si>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</si>
  <si>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</si>
  <si>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</si>
  <si>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</si>
  <si>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</si>
  <si>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</si>
  <si>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</si>
  <si>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</si>
  <si>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</si>
  <si>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</si>
  <si>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</si>
  <si>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</si>
  <si>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</si>
  <si>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</si>
  <si>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</si>
  <si>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</si>
  <si>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</si>
  <si>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</si>
  <si>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</si>
  <si>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</si>
  <si>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</si>
  <si>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</si>
  <si>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</si>
  <si>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</si>
  <si>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</si>
  <si>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</si>
  <si>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</si>
  <si>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</si>
  <si>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</si>
  <si>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</si>
  <si>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</si>
  <si>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</si>
  <si>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</si>
  <si>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</si>
  <si>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</si>
  <si>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</si>
  <si>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</si>
  <si>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</si>
  <si>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</si>
  <si>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</si>
  <si>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</si>
  <si>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</si>
  <si>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</si>
  <si>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</si>
  <si>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</si>
  <si>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</si>
  <si>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</si>
  <si>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</si>
  <si>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</si>
  <si>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</si>
  <si>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</si>
  <si>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</si>
  <si>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</si>
  <si>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</si>
  <si>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</si>
  <si>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</si>
  <si>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</si>
  <si>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</si>
  <si>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</si>
  <si>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</si>
  <si>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</si>
  <si>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</si>
  <si>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</si>
  <si>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</si>
  <si>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</si>
  <si>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</si>
  <si>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</si>
  <si>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</si>
  <si>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</si>
  <si>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</si>
  <si>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</si>
  <si>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</si>
  <si>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</si>
  <si>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</si>
  <si>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</si>
  <si>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</si>
  <si>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</si>
  <si>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</si>
  <si>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</si>
  <si>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</si>
  <si>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</si>
  <si>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</si>
  <si>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</si>
  <si>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</si>
  <si>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</si>
  <si>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</si>
  <si>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</si>
  <si>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</si>
  <si>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</si>
  <si>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</si>
  <si>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</si>
  <si>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</si>
  <si>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</si>
  <si>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</si>
  <si>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</si>
  <si>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</si>
  <si>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</si>
  <si>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</si>
  <si>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</si>
  <si>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</si>
  <si>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</si>
  <si>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</si>
  <si>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</si>
  <si>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</si>
  <si>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</si>
  <si>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</si>
  <si>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</si>
  <si>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</si>
  <si>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</si>
  <si>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</si>
  <si>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</si>
  <si>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</si>
  <si>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</si>
  <si>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</si>
  <si>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</si>
  <si>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</si>
  <si>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</si>
  <si>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</si>
  <si>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</si>
  <si>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</si>
  <si>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</si>
  <si>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</si>
  <si>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</si>
  <si>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</si>
  <si>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</si>
  <si>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</si>
  <si>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</si>
  <si>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</si>
  <si>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</si>
  <si>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</si>
  <si>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</si>
  <si>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</si>
  <si>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</si>
  <si>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</si>
  <si>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</si>
  <si>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</si>
  <si>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</si>
  <si>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</si>
  <si>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</si>
  <si>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</si>
  <si>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</si>
  <si>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</si>
  <si>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</si>
  <si>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</si>
  <si>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</si>
  <si>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</si>
  <si>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</si>
  <si>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</si>
  <si>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</si>
  <si>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</si>
  <si>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</si>
  <si>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</si>
  <si>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</si>
  <si>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</si>
  <si>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</si>
  <si>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</si>
  <si>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</si>
  <si>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</si>
  <si>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</si>
  <si>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</si>
  <si>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</si>
  <si>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</si>
  <si>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</si>
  <si>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</si>
  <si>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</si>
  <si>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</si>
  <si>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</si>
  <si>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</si>
  <si>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</si>
  <si>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</si>
  <si>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</si>
  <si>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</si>
  <si>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</si>
  <si>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</si>
  <si>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</si>
  <si>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</si>
  <si>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</si>
  <si>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</si>
  <si>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</si>
  <si>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</si>
  <si>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</si>
  <si>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</si>
  <si>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</si>
  <si>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</si>
  <si>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</si>
  <si>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</si>
  <si>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</si>
  <si>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</si>
  <si>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</si>
  <si>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</si>
  <si>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</si>
  <si>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</si>
  <si>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</si>
  <si>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</si>
  <si>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</si>
  <si>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</si>
  <si>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</si>
  <si>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</si>
  <si>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</si>
  <si>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</si>
  <si>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</si>
  <si>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</si>
  <si>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</si>
  <si>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</si>
  <si>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</si>
  <si>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</si>
  <si>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</si>
  <si>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</si>
  <si>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</si>
  <si>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</si>
  <si>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</si>
  <si>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</si>
  <si>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</si>
  <si>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</si>
  <si>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</si>
  <si>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</si>
  <si>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</si>
  <si>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</si>
  <si>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</si>
  <si>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</si>
  <si>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</si>
  <si>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</si>
  <si>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</si>
  <si>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</si>
  <si>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</si>
  <si>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</si>
  <si>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</si>
  <si>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</si>
  <si>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</si>
  <si>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</si>
  <si>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</si>
  <si>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</si>
  <si>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</si>
  <si>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</si>
  <si>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</si>
  <si>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</si>
  <si>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</si>
  <si>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</si>
  <si>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</si>
  <si>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</si>
  <si>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</si>
  <si>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</si>
  <si>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</si>
  <si>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</si>
  <si>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</si>
  <si>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</si>
  <si>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</si>
  <si>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</si>
  <si>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</si>
  <si>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</si>
  <si>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</si>
  <si>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</si>
  <si>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</si>
  <si>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</si>
  <si>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</si>
  <si>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</si>
  <si>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</si>
  <si>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</si>
  <si>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</si>
  <si>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</si>
  <si>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</si>
  <si>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</si>
  <si>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</si>
  <si>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</si>
  <si>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</si>
  <si>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</si>
  <si>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</si>
  <si>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</si>
  <si>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</si>
  <si>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</si>
  <si>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</si>
  <si>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</si>
  <si>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</si>
  <si>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</si>
  <si>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</si>
  <si>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</si>
  <si>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</si>
  <si>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</si>
  <si>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</si>
  <si>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</si>
  <si>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</si>
  <si>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</si>
  <si>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</si>
  <si>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</si>
  <si>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</si>
  <si>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</si>
  <si>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</si>
  <si>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</si>
  <si>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</si>
  <si>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</si>
  <si>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</si>
  <si>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</si>
  <si>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</si>
  <si>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</si>
  <si>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</si>
  <si>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</si>
  <si>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</si>
  <si>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</si>
  <si>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</si>
  <si>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</si>
  <si>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</si>
  <si>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</si>
  <si>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</si>
  <si>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</si>
  <si>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</si>
  <si>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</si>
  <si>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</si>
  <si>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</si>
  <si>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</si>
  <si>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</si>
  <si>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</si>
  <si>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</si>
  <si>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</si>
  <si>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</si>
  <si>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</si>
  <si>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</si>
  <si>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</si>
  <si>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</si>
  <si>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</si>
  <si>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</si>
  <si>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</si>
  <si>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</si>
  <si>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</si>
  <si>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</si>
  <si>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</si>
  <si>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</si>
  <si>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</si>
  <si>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</si>
  <si>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</si>
  <si>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</si>
  <si>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</si>
  <si>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</si>
  <si>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</si>
  <si>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</si>
  <si>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</si>
  <si>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</si>
  <si>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</si>
  <si>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</si>
  <si>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</si>
  <si>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</si>
  <si>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</si>
  <si>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</si>
  <si>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</si>
  <si>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</si>
  <si>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</si>
  <si>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</si>
  <si>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</si>
  <si>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</si>
  <si>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</si>
  <si>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</si>
  <si>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</si>
  <si>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</si>
  <si>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</si>
  <si>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</si>
  <si>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</si>
  <si>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</si>
  <si>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</si>
  <si>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</si>
  <si>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</si>
  <si>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</si>
  <si>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</si>
  <si>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</si>
  <si>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</si>
  <si>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</si>
  <si>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</si>
  <si>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</si>
  <si>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</si>
  <si>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</si>
  <si>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</si>
  <si>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</si>
  <si>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</si>
  <si>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</si>
  <si>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</si>
  <si>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</si>
  <si>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</si>
  <si>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</si>
  <si>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</si>
  <si>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</si>
  <si>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</si>
  <si>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</si>
  <si>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</si>
  <si>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</si>
  <si>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</si>
  <si>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</si>
  <si>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</si>
  <si>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</si>
  <si>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</si>
  <si>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</si>
  <si>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</si>
  <si>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</si>
  <si>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</si>
  <si>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</si>
  <si>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</si>
  <si>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</si>
  <si>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</si>
  <si>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</si>
  <si>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</si>
  <si>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</si>
  <si>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</si>
  <si>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</si>
  <si>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</si>
  <si>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</si>
  <si>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</si>
  <si>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</si>
  <si>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</si>
  <si>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</si>
  <si>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</si>
  <si>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</si>
  <si>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</si>
  <si>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</si>
  <si>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</si>
  <si>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</si>
  <si>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</si>
  <si>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</si>
  <si>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</si>
  <si>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</si>
  <si>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</si>
  <si>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</si>
  <si>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</si>
  <si>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</si>
  <si>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</si>
  <si>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</si>
  <si>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</si>
  <si>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</si>
  <si>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</si>
  <si>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</si>
  <si>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</si>
  <si>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</si>
  <si>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</si>
  <si>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</si>
  <si>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</si>
  <si>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</si>
  <si>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</si>
  <si>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</si>
  <si>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</si>
  <si>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</si>
  <si>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</si>
  <si>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</si>
  <si>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</si>
  <si>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</si>
  <si>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</si>
  <si>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</si>
  <si>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</si>
  <si>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</si>
  <si>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</si>
  <si>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</si>
  <si>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</si>
  <si>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</si>
  <si>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</si>
  <si>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</si>
  <si>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</si>
  <si>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</si>
  <si>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</si>
  <si>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</si>
  <si>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</si>
  <si>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</si>
  <si>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</si>
  <si>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</si>
  <si>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</si>
  <si>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</si>
  <si>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</si>
  <si>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</si>
  <si>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</si>
  <si>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</si>
  <si>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</si>
  <si>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</si>
  <si>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</si>
  <si>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</si>
  <si>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</si>
  <si>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</si>
  <si>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</si>
  <si>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</si>
  <si>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</si>
  <si>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</si>
  <si>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</si>
  <si>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</si>
  <si>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</si>
  <si>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</si>
  <si>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</si>
  <si>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</si>
  <si>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</si>
  <si>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</si>
  <si>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</si>
  <si>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</si>
  <si>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</si>
  <si>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</si>
  <si>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</si>
  <si>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</si>
  <si>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</si>
  <si>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</si>
  <si>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</si>
  <si>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</si>
  <si>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</si>
  <si>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</si>
  <si>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</si>
  <si>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</si>
  <si>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</si>
  <si>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</si>
  <si>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</si>
  <si>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</si>
  <si>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</si>
  <si>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</si>
  <si>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</si>
  <si>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</si>
  <si>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</si>
  <si>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</si>
  <si>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</si>
  <si>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</si>
  <si>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</si>
  <si>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</si>
  <si>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</si>
  <si>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</si>
  <si>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</si>
  <si>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</si>
  <si>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</si>
  <si>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</si>
  <si>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</si>
  <si>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</si>
  <si>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</si>
  <si>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</si>
  <si>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</si>
  <si>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</si>
  <si>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</si>
  <si>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</si>
  <si>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</si>
  <si>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</si>
  <si>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</si>
  <si>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</si>
  <si>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</si>
  <si>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</si>
  <si>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</si>
  <si>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</si>
  <si>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</si>
  <si>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</si>
  <si>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</si>
  <si>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</si>
  <si>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</si>
  <si>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</si>
  <si>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</si>
  <si>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</si>
  <si>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</si>
  <si>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</si>
  <si>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</si>
  <si>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</si>
  <si>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</si>
  <si>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</si>
  <si>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</si>
  <si>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</si>
  <si>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</si>
  <si>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</si>
  <si>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</si>
  <si>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</si>
  <si>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</si>
  <si>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</si>
  <si>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</si>
  <si>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</si>
  <si>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</si>
  <si>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</si>
  <si>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</si>
  <si>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</si>
  <si>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</si>
  <si>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</si>
  <si>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</si>
  <si>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</si>
  <si>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</si>
  <si>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</si>
  <si>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</si>
  <si>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</si>
  <si>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</si>
  <si>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</si>
  <si>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</si>
  <si>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</si>
  <si>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</si>
  <si>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</si>
  <si>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</si>
  <si>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</si>
  <si>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</si>
  <si>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</si>
  <si>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</si>
  <si>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</si>
  <si>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</si>
  <si>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</si>
  <si>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</si>
  <si>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</si>
  <si>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</si>
  <si>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</si>
  <si>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</si>
  <si>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</si>
  <si>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</si>
  <si>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</si>
  <si>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</si>
  <si>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</si>
  <si>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</si>
  <si>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</si>
  <si>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</si>
  <si>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</si>
  <si>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</si>
  <si>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</si>
  <si>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</si>
  <si>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</si>
  <si>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</si>
  <si>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</si>
  <si>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</si>
  <si>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</si>
  <si>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</si>
  <si>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</si>
  <si>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</si>
  <si>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</si>
  <si>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</si>
  <si>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</si>
  <si>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</si>
  <si>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</si>
  <si>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</si>
  <si>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</si>
  <si>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</si>
  <si>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</si>
  <si>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</si>
  <si>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</si>
  <si>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</si>
  <si>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</si>
  <si>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</si>
  <si>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</si>
  <si>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</si>
  <si>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</si>
  <si>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</si>
  <si>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</si>
  <si>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</si>
  <si>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</si>
  <si>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</si>
  <si>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</si>
  <si>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</si>
  <si>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</si>
  <si>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</si>
  <si>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</si>
  <si>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</si>
  <si>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</si>
  <si>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</si>
  <si>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</si>
  <si>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</si>
  <si>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</si>
  <si>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</si>
  <si>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</si>
  <si>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</si>
  <si>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</si>
  <si>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</si>
  <si>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</si>
  <si>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</si>
  <si>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</si>
  <si>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</si>
  <si>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</si>
  <si>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</si>
  <si>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</si>
  <si>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</si>
  <si>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</si>
  <si>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</si>
  <si>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</si>
  <si>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</si>
  <si>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</si>
  <si>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</si>
  <si>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</si>
  <si>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</si>
  <si>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</si>
  <si>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</si>
  <si>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</si>
  <si>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</si>
  <si>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</si>
  <si>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</si>
  <si>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</si>
  <si>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</si>
  <si>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</si>
  <si>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</si>
  <si>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</si>
  <si>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</si>
  <si>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</si>
  <si>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</si>
  <si>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</si>
  <si>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</si>
  <si>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</si>
  <si>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</si>
  <si>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</si>
  <si>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</si>
  <si>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</si>
  <si>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</si>
  <si>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</si>
  <si>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</si>
  <si>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</si>
  <si>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</si>
  <si>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</si>
  <si>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</si>
  <si>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</si>
  <si>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</si>
  <si>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</si>
  <si>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</si>
  <si>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</si>
  <si>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</si>
  <si>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</si>
  <si>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</si>
  <si>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</si>
  <si>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</si>
  <si>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</si>
  <si>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</si>
  <si>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</si>
  <si>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</si>
  <si>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</si>
  <si>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</si>
  <si>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</si>
  <si>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</si>
  <si>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</si>
  <si>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</si>
  <si>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</si>
  <si>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</si>
  <si>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</si>
  <si>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</si>
  <si>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</si>
  <si>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</si>
  <si>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</si>
  <si>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</si>
  <si>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</si>
  <si>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</si>
  <si>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</si>
  <si>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</si>
  <si>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</si>
  <si>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</si>
  <si>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</si>
  <si>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</si>
  <si>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</si>
  <si>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</si>
  <si>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</si>
  <si>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</si>
  <si>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</si>
  <si>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</si>
  <si>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</si>
  <si>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</si>
  <si>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</si>
  <si>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</si>
  <si>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</si>
  <si>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</si>
  <si>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</si>
  <si>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</si>
  <si>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</si>
  <si>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</si>
  <si>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</si>
  <si>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</si>
  <si>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</si>
  <si>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</si>
  <si>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</si>
  <si>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</si>
  <si>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</si>
  <si>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</si>
  <si>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</si>
  <si>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</si>
  <si>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</si>
  <si>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</si>
  <si>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</si>
  <si>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</si>
  <si>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</si>
  <si>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</si>
  <si>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</si>
  <si>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</si>
  <si>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</si>
  <si>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</si>
  <si>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</si>
  <si>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</si>
  <si>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</si>
  <si>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</si>
  <si>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</si>
  <si>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</si>
  <si>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</si>
  <si>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</si>
  <si>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</si>
  <si>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</si>
  <si>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</si>
  <si>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</si>
  <si>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</si>
  <si>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</si>
  <si>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</si>
  <si>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</si>
  <si>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</si>
  <si>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</si>
  <si>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</si>
  <si>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</si>
  <si>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</si>
  <si>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</si>
  <si>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</si>
  <si>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</si>
  <si>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</si>
  <si>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</si>
  <si>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</si>
  <si>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</si>
  <si>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</si>
  <si>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</si>
  <si>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</si>
  <si>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</si>
  <si>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</si>
  <si>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</si>
  <si>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</si>
  <si>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</si>
  <si>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</si>
  <si>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</si>
  <si>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</si>
  <si>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</si>
  <si>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</si>
  <si>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</si>
  <si>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</si>
  <si>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</si>
  <si>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</si>
  <si>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</si>
  <si>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</si>
  <si>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</si>
  <si>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</si>
  <si>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</si>
  <si>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</si>
  <si>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</si>
  <si>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</si>
  <si>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</si>
  <si>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</si>
  <si>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</si>
  <si>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</si>
  <si>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</si>
  <si>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</si>
  <si>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</si>
  <si>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</si>
  <si>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</si>
  <si>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</si>
  <si>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</si>
  <si>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</si>
  <si>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</si>
  <si>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</si>
  <si>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</si>
  <si>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</si>
  <si>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</si>
  <si>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</si>
  <si>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</si>
  <si>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</si>
  <si>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</si>
  <si>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</si>
  <si>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</si>
  <si>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</si>
  <si>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</si>
  <si>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</si>
  <si>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</si>
  <si>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</si>
  <si>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</si>
  <si>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</si>
  <si>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</si>
  <si>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</si>
  <si>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</si>
  <si>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</si>
  <si>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</si>
  <si>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</si>
  <si>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</si>
  <si>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</si>
  <si>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</si>
  <si>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</si>
  <si>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</si>
  <si>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</si>
  <si>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</si>
  <si>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</si>
  <si>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</si>
  <si>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</si>
  <si>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</si>
  <si>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</si>
  <si>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</si>
  <si>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</si>
  <si>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</si>
  <si>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</si>
  <si>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</si>
  <si>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</si>
  <si>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</si>
  <si>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</si>
  <si>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</si>
  <si>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</si>
  <si>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</si>
  <si>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</si>
  <si>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</si>
  <si>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</si>
  <si>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</si>
  <si>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</si>
  <si>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</si>
  <si>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</si>
  <si>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</si>
  <si>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</si>
  <si>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</si>
  <si>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</si>
  <si>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</si>
  <si>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</si>
  <si>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</si>
  <si>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</si>
  <si>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</si>
  <si>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</si>
  <si>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</si>
  <si>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</si>
  <si>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</si>
  <si>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</si>
  <si>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</si>
  <si>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</si>
  <si>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</si>
  <si>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</si>
  <si>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</si>
  <si>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</si>
  <si>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</si>
  <si>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</si>
  <si>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</si>
  <si>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</si>
  <si>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</si>
  <si>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</si>
  <si>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</si>
  <si>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</si>
  <si>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</si>
  <si>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</si>
  <si>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</si>
  <si>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</si>
  <si>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</si>
  <si>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</si>
  <si>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</si>
  <si>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</si>
  <si>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</si>
  <si>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</si>
  <si>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</si>
  <si>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</si>
  <si>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</si>
  <si>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</si>
  <si>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</si>
  <si>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</si>
  <si>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</si>
  <si>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</si>
  <si>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</si>
  <si>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</si>
  <si>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</si>
  <si>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</si>
  <si>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</si>
  <si>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</si>
  <si>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</si>
  <si>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</si>
  <si>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</si>
  <si>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</si>
  <si>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</si>
  <si>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</si>
  <si>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</si>
  <si>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</si>
  <si>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</si>
  <si>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</si>
  <si>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</si>
  <si>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</si>
  <si>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</si>
  <si>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</si>
  <si>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</si>
  <si>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</si>
  <si>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</si>
  <si>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</si>
  <si>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</si>
  <si>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</si>
  <si>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</si>
  <si>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</si>
  <si>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</si>
  <si>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</si>
  <si>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</si>
  <si>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</si>
  <si>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</si>
  <si>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</si>
  <si>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</si>
  <si>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</si>
  <si>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</si>
  <si>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</si>
  <si>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</si>
  <si>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</si>
  <si>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</si>
  <si>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</si>
  <si>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</si>
  <si>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</si>
  <si>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</si>
  <si>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</si>
  <si>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</si>
  <si>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</si>
  <si>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</si>
  <si>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</si>
  <si>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</si>
  <si>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</si>
  <si>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</si>
  <si>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</si>
  <si>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</si>
  <si>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</si>
  <si>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</si>
  <si>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</si>
  <si>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</si>
  <si>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</si>
  <si>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</si>
  <si>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</si>
  <si>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</si>
  <si>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</si>
  <si>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</si>
  <si>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</si>
  <si>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</si>
  <si>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</si>
  <si>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</si>
  <si>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</si>
  <si>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</si>
  <si>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</si>
  <si>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</si>
  <si>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</si>
  <si>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</si>
  <si>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</si>
  <si>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</si>
  <si>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</si>
  <si>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</si>
  <si>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</si>
  <si>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</si>
  <si>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</si>
  <si>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</si>
  <si>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</si>
  <si>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</si>
  <si>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</si>
  <si>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</si>
  <si>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</si>
  <si>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</si>
  <si>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</si>
  <si>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</si>
  <si>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</si>
  <si>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</si>
  <si>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</si>
  <si>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</si>
  <si>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</si>
  <si>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</si>
  <si>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</si>
  <si>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</si>
  <si>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</si>
  <si>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</si>
  <si>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</si>
  <si>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</si>
  <si>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</si>
  <si>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</si>
  <si>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</si>
  <si>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</si>
  <si>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</si>
  <si>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</si>
  <si>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</si>
  <si>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</si>
  <si>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</si>
  <si>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</si>
  <si>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</si>
  <si>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</si>
  <si>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</si>
  <si>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</si>
  <si>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</si>
  <si>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</si>
  <si>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</si>
  <si>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</si>
  <si>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</si>
  <si>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</si>
  <si>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</si>
  <si>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</si>
  <si>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</si>
  <si>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</si>
  <si>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</si>
  <si>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</si>
  <si>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</si>
  <si>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</si>
  <si>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</si>
  <si>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</si>
  <si>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</si>
  <si>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</si>
  <si>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</si>
  <si>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</si>
  <si>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</si>
  <si>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</si>
  <si>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</si>
  <si>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</si>
  <si>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</si>
  <si>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</si>
  <si>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</si>
  <si>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</si>
  <si>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</si>
  <si>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</si>
  <si>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</si>
  <si>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</si>
  <si>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</si>
  <si>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</si>
  <si>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</si>
  <si>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</si>
  <si>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</si>
  <si>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</si>
  <si>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</si>
  <si>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</si>
  <si>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</si>
  <si>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</si>
  <si>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</si>
  <si>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</si>
  <si>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</si>
  <si>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</si>
  <si>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</si>
  <si>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</si>
  <si>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</si>
  <si>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</si>
  <si>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</si>
  <si>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</si>
  <si>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</si>
  <si>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</si>
  <si>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</si>
  <si>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</si>
  <si>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</si>
  <si>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</si>
  <si>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</si>
  <si>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</si>
  <si>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</si>
  <si>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</si>
  <si>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</si>
  <si>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</si>
  <si>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</si>
  <si>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</si>
  <si>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</si>
  <si>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</si>
  <si>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</si>
  <si>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</si>
  <si>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</si>
  <si>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</si>
  <si>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</si>
  <si>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</si>
  <si>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</si>
  <si>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</si>
  <si>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</si>
  <si>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</si>
  <si>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</si>
  <si>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</si>
  <si>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</si>
  <si>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</si>
  <si>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</si>
  <si>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</si>
  <si>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</si>
  <si>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</si>
  <si>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</si>
  <si>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</si>
  <si>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</si>
  <si>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</si>
  <si>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</si>
  <si>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</si>
  <si>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</si>
  <si>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</si>
  <si>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</si>
  <si>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</si>
  <si>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</si>
  <si>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</si>
  <si>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</si>
  <si>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</si>
  <si>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</si>
  <si>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</si>
  <si>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</si>
  <si>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</si>
  <si>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</si>
  <si>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</si>
  <si>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</si>
  <si>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</si>
  <si>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</si>
  <si>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</si>
  <si>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</si>
  <si>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</si>
  <si>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</si>
  <si>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</si>
  <si>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</si>
  <si>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</si>
  <si>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</si>
  <si>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</si>
  <si>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</si>
  <si>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</si>
  <si>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</si>
  <si>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</si>
  <si>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</si>
  <si>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</si>
  <si>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</si>
  <si>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</si>
  <si>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</si>
  <si>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</si>
  <si>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</si>
  <si>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</si>
  <si>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</si>
  <si>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</si>
  <si>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</si>
  <si>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</si>
  <si>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</si>
  <si>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</si>
  <si>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</si>
  <si>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</si>
  <si>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</si>
  <si>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</si>
  <si>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</si>
  <si>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</si>
  <si>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</si>
  <si>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</si>
  <si>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</si>
  <si>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</si>
  <si>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</si>
  <si>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</si>
  <si>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</si>
  <si>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</si>
  <si>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</si>
  <si>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</si>
  <si>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</si>
  <si>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</si>
  <si>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</si>
  <si>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</si>
  <si>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</si>
  <si>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</si>
  <si>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</si>
  <si>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</si>
  <si>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</si>
  <si>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</si>
  <si>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</si>
  <si>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</si>
  <si>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</si>
  <si>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</si>
  <si>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</si>
  <si>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</si>
  <si>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</si>
  <si>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</si>
  <si>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</si>
  <si>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</si>
  <si>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</si>
  <si>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</si>
  <si>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</si>
  <si>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</si>
  <si>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</si>
  <si>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</si>
  <si>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</si>
  <si>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</si>
  <si>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</si>
  <si>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</si>
  <si>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</si>
  <si>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</si>
  <si>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</si>
  <si>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</si>
  <si>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</si>
  <si>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</si>
  <si>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</si>
  <si>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</si>
  <si>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</si>
  <si>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</si>
  <si>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</si>
  <si>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</si>
  <si>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</si>
  <si>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</si>
  <si>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</si>
  <si>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</si>
  <si>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</si>
  <si>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</si>
  <si>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</si>
  <si>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</si>
  <si>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</si>
  <si>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</si>
  <si>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</si>
  <si>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</si>
  <si>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</si>
  <si>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</si>
  <si>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</si>
  <si>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</si>
  <si>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</si>
  <si>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</si>
  <si>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</si>
  <si>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</si>
  <si>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</si>
  <si>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</si>
  <si>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</si>
  <si>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</si>
  <si>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</si>
  <si>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</si>
  <si>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</si>
  <si>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</si>
  <si>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</si>
  <si>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</si>
  <si>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</si>
  <si>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</si>
  <si>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</si>
  <si>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</si>
  <si>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</si>
  <si>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</si>
  <si>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</si>
  <si>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</si>
  <si>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</si>
  <si>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</si>
  <si>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</si>
  <si>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</si>
  <si>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</si>
  <si>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</si>
  <si>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</si>
  <si>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</si>
  <si>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</si>
  <si>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</si>
  <si>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</si>
  <si>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</si>
  <si>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</si>
  <si>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</si>
  <si>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</si>
  <si>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</si>
  <si>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</si>
  <si>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</si>
  <si>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</si>
  <si>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</si>
  <si>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</si>
  <si>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</si>
  <si>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</si>
  <si>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</si>
  <si>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</si>
  <si>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</si>
  <si>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</si>
  <si>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</si>
  <si>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</si>
  <si>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</si>
  <si>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</si>
  <si>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</si>
  <si>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</si>
  <si>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</si>
  <si>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</si>
  <si>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</si>
  <si>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</si>
  <si>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</si>
  <si>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</si>
  <si>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</si>
  <si>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</si>
  <si>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</si>
  <si>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</si>
  <si>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</si>
  <si>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</si>
  <si>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</si>
  <si>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</si>
  <si>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</si>
  <si>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</si>
  <si>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</si>
  <si>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</si>
  <si>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</si>
  <si>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</si>
  <si>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</si>
  <si>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</si>
  <si>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</si>
  <si>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</si>
  <si>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</si>
  <si>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</si>
  <si>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</si>
  <si>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</si>
  <si>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</si>
  <si>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</si>
  <si>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</si>
  <si>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</si>
  <si>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</si>
  <si>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</si>
  <si>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</si>
  <si>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</si>
  <si>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</si>
  <si>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</si>
  <si>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</si>
  <si>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</si>
  <si>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</si>
  <si>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</si>
  <si>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</si>
  <si>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</si>
  <si>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</si>
  <si>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</si>
  <si>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</si>
  <si>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</si>
  <si>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</si>
  <si>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</si>
  <si>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</si>
  <si>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</si>
  <si>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</si>
  <si>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</si>
  <si>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</si>
  <si>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</si>
  <si>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</si>
  <si>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</si>
  <si>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</si>
  <si>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</si>
  <si>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</si>
  <si>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</si>
  <si>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</si>
  <si>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</si>
  <si>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</si>
  <si>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</si>
  <si>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</si>
  <si>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</si>
  <si>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</si>
  <si>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</si>
  <si>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</si>
  <si>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</si>
  <si>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</si>
  <si>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</si>
  <si>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</si>
  <si>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</si>
  <si>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</si>
  <si>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</si>
  <si>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</si>
  <si>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</si>
  <si>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</si>
  <si>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</si>
  <si>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</si>
  <si>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</si>
  <si>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</si>
  <si>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</si>
  <si>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</si>
  <si>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</si>
  <si>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</si>
  <si>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</si>
  <si>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</si>
  <si>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</si>
  <si>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</si>
  <si>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</si>
  <si>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</si>
  <si>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</si>
  <si>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</si>
  <si>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</si>
  <si>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</si>
  <si>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</si>
  <si>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</si>
  <si>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</si>
  <si>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</si>
  <si>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</si>
  <si>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</si>
  <si>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</si>
  <si>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</si>
  <si>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</si>
  <si>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</si>
  <si>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</si>
  <si>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</si>
  <si>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</si>
  <si>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</si>
  <si>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</si>
  <si>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</si>
  <si>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</si>
  <si>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</si>
  <si>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</si>
  <si>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</si>
  <si>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</si>
  <si>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</si>
  <si>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</si>
  <si>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</si>
  <si>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</si>
  <si>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</si>
  <si>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</si>
  <si>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</si>
  <si>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</si>
  <si>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</si>
  <si>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</si>
  <si>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</si>
  <si>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</si>
  <si>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</si>
  <si>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</si>
  <si>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</si>
  <si>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</si>
  <si>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</si>
  <si>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</si>
  <si>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</si>
  <si>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</si>
  <si>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</si>
  <si>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</si>
  <si>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</si>
  <si>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</si>
  <si>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</si>
  <si>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</si>
  <si>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</si>
  <si>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</si>
  <si>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</si>
  <si>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</si>
  <si>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</si>
  <si>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</si>
  <si>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</si>
  <si>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</si>
  <si>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</si>
  <si>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</si>
  <si>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</si>
  <si>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</si>
  <si>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</si>
  <si>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</si>
  <si>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</si>
  <si>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</si>
  <si>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</si>
  <si>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</si>
  <si>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</si>
  <si>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</si>
  <si>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</si>
  <si>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</si>
  <si>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</si>
  <si>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</si>
  <si>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</si>
  <si>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</si>
  <si>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</si>
  <si>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</si>
  <si>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</si>
  <si>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</si>
  <si>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</si>
  <si>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</si>
  <si>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</si>
  <si>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</si>
  <si>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</si>
  <si>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</si>
  <si>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</si>
  <si>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</si>
  <si>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</si>
  <si>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</si>
  <si>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</si>
  <si>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</si>
  <si>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</si>
  <si>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</si>
  <si>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</si>
  <si>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</si>
  <si>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</si>
  <si>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</si>
  <si>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</si>
  <si>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</si>
  <si>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</si>
  <si>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</si>
  <si>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</si>
  <si>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</si>
  <si>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</si>
  <si>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</si>
  <si>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</si>
  <si>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</si>
  <si>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</si>
  <si>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</si>
  <si>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</si>
  <si>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</si>
  <si>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</si>
  <si>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</si>
  <si>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</si>
  <si>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</si>
  <si>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</si>
  <si>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</si>
  <si>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</si>
  <si>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</si>
  <si>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</si>
  <si>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</si>
  <si>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</si>
  <si>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</si>
  <si>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</si>
  <si>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</si>
  <si>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</si>
  <si>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</si>
  <si>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</si>
  <si>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</si>
  <si>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</si>
  <si>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</si>
  <si>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</si>
  <si>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</si>
  <si>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</si>
  <si>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</si>
  <si>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</si>
  <si>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</si>
  <si>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</si>
  <si>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</si>
  <si>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</si>
  <si>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</si>
  <si>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</si>
  <si>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</si>
  <si>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</si>
  <si>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</si>
  <si>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</si>
  <si>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</si>
  <si>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</si>
  <si>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</si>
  <si>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</si>
  <si>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</si>
  <si>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</si>
  <si>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</si>
  <si>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</si>
  <si>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</si>
  <si>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</si>
  <si>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</si>
  <si>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</si>
  <si>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</si>
  <si>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</si>
  <si>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</si>
  <si>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</si>
  <si>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</si>
  <si>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</si>
  <si>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</si>
  <si>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</si>
  <si>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</si>
  <si>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</si>
  <si>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</si>
  <si>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</si>
  <si>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</si>
  <si>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</si>
  <si>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</si>
  <si>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</si>
  <si>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</si>
  <si>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</si>
  <si>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</si>
  <si>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</si>
  <si>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</si>
  <si>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</si>
  <si>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</si>
  <si>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</si>
  <si>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</si>
  <si>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</si>
  <si>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</si>
  <si>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</si>
  <si>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</si>
  <si>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</si>
  <si>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</si>
  <si>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</si>
  <si>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</si>
  <si>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</si>
  <si>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</si>
  <si>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</si>
  <si>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</si>
  <si>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</si>
  <si>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</si>
  <si>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</si>
  <si>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</si>
  <si>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</si>
  <si>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</si>
  <si>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</si>
  <si>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</si>
  <si>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</si>
  <si>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</si>
  <si>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</si>
  <si>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</si>
  <si>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</si>
  <si>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</si>
  <si>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</si>
  <si>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</si>
  <si>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</si>
  <si>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</si>
  <si>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</si>
  <si>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</si>
  <si>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</si>
  <si>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</si>
  <si>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</si>
  <si>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</si>
  <si>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</si>
  <si>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</si>
  <si>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</si>
  <si>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</si>
  <si>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</si>
  <si>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</si>
  <si>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</si>
  <si>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</si>
  <si>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</si>
  <si>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</si>
  <si>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</si>
  <si>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</si>
  <si>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</si>
  <si>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</si>
  <si>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</si>
  <si>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</si>
  <si>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</si>
  <si>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</si>
  <si>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</si>
  <si>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</si>
  <si>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</si>
  <si>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</si>
  <si>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</si>
  <si>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</si>
  <si>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</si>
  <si>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</si>
  <si>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</si>
  <si>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</si>
  <si>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</si>
  <si>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</si>
  <si>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</si>
  <si>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</si>
  <si>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</si>
  <si>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</si>
  <si>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</si>
  <si>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</si>
  <si>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</si>
  <si>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</si>
  <si>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</si>
  <si>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</si>
  <si>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</si>
  <si>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</si>
  <si>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</si>
  <si>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</si>
  <si>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</si>
  <si>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</si>
  <si>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</si>
  <si>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</si>
  <si>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</si>
  <si>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</si>
  <si>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</si>
  <si>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</si>
  <si>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</si>
  <si>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</si>
  <si>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</si>
  <si>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</si>
  <si>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</si>
  <si>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</si>
  <si>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</si>
  <si>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</si>
  <si>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</si>
  <si>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</si>
  <si>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</si>
  <si>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</si>
  <si>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</si>
  <si>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</si>
  <si>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</si>
  <si>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</si>
  <si>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</si>
  <si>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</si>
  <si>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</si>
  <si>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</si>
  <si>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</si>
  <si>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</si>
  <si>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</si>
  <si>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</si>
  <si>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</si>
  <si>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</si>
  <si>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</si>
  <si>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</si>
  <si>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</si>
  <si>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</si>
  <si>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</si>
  <si>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</si>
  <si>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</si>
  <si>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</si>
  <si>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</si>
  <si>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</si>
  <si>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</si>
  <si>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</si>
  <si>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</si>
  <si>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</si>
  <si>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</si>
  <si>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</si>
  <si>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</si>
  <si>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</si>
  <si>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</si>
  <si>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</si>
  <si>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</si>
  <si>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</si>
  <si>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</si>
  <si>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</si>
  <si>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</si>
  <si>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</si>
  <si>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Date-Created Conversion</t>
  </si>
  <si>
    <t>Date-Ended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</si>
  <si>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</si>
  <si>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</si>
  <si>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</si>
  <si>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</si>
  <si>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</si>
  <si>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</si>
  <si>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</si>
  <si>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</si>
  <si>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</si>
  <si>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</si>
  <si>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</si>
  <si>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</si>
  <si>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</si>
  <si>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</si>
  <si>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</si>
  <si>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</si>
  <si>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</si>
  <si>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</si>
  <si>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</si>
  <si>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</si>
  <si>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</si>
  <si>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</si>
  <si>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</si>
  <si>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</si>
  <si>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</si>
  <si>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</si>
  <si>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</si>
  <si>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</si>
  <si>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</si>
  <si>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</si>
  <si>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</si>
  <si>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</si>
  <si>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</si>
  <si>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failed</t>
  </si>
  <si>
    <t>% canceled</t>
  </si>
  <si>
    <t>% Successful</t>
  </si>
  <si>
    <t>% live</t>
  </si>
  <si>
    <t>Ratio of success to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</si>
</sst>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indent="1"/>
    </xf>
    <xf numFmtId="0" fontId="1" fillId="0" borderId="0" xfId="0" applyFont="1"/>
    <xf numFmtId="9" fontId="1" fillId="0" borderId="1" xfId="2" applyFont="1" applyBorder="1"/>
    <xf numFmtId="9" fontId="1" fillId="0" borderId="2" xfId="2" applyFont="1" applyBorder="1"/>
    <xf numFmtId="9" fontId="1" fillId="0" borderId="3" xfId="2" applyFont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DF4E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1_Chris_McAleer.xlsx]Pivot table_category!PivotTable13</c:name>
    <c:fmtId val="3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2-46E8-A395-9B98890B1EAF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2-46E8-A395-9B98890B1EAF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2-46E8-A395-9B98890B1EAF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2-46E8-A395-9B98890B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687071"/>
        <c:axId val="1637994895"/>
      </c:barChart>
      <c:catAx>
        <c:axId val="16326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94895"/>
        <c:crosses val="autoZero"/>
        <c:auto val="1"/>
        <c:lblAlgn val="ctr"/>
        <c:lblOffset val="100"/>
        <c:noMultiLvlLbl val="0"/>
      </c:catAx>
      <c:valAx>
        <c:axId val="163799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1_Chris_McAleer.xlsx]Pivot table_Subcategory !PivotTable9</c:name>
    <c:fmtId val="3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table_Subcategory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 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4-48BA-A399-9339DA75D36D}"/>
            </c:ext>
          </c:extLst>
        </c:ser>
        <c:ser>
          <c:idx val="1"/>
          <c:order val="1"/>
          <c:tx>
            <c:strRef>
              <c:f>'Pivot table_Subcategory 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table_Subcategory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 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4-48BA-A399-9339DA75D36D}"/>
            </c:ext>
          </c:extLst>
        </c:ser>
        <c:ser>
          <c:idx val="2"/>
          <c:order val="2"/>
          <c:tx>
            <c:strRef>
              <c:f>'Pivot table_Subcategory 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table_Subcategory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 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4-48BA-A399-9339DA75D36D}"/>
            </c:ext>
          </c:extLst>
        </c:ser>
        <c:ser>
          <c:idx val="3"/>
          <c:order val="3"/>
          <c:tx>
            <c:strRef>
              <c:f>'Pivot table_Subcategory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table_Subcategory 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table_Subcategory 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4-48BA-A399-9339DA75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223951"/>
        <c:axId val="1641984943"/>
      </c:barChart>
      <c:catAx>
        <c:axId val="15062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84943"/>
        <c:crosses val="autoZero"/>
        <c:auto val="1"/>
        <c:lblAlgn val="ctr"/>
        <c:lblOffset val="100"/>
        <c:noMultiLvlLbl val="0"/>
      </c:catAx>
      <c:valAx>
        <c:axId val="16419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22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1_Chris_McAleer.xlsx]Pivot table_state by years!PivotTable15</c:name>
    <c:fmtId val="2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table_state by years'!$B$5:$B$6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table_state by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table_state by years'!$B$7:$B$19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C-433F-B29C-5A3F1303C225}"/>
            </c:ext>
          </c:extLst>
        </c:ser>
        <c:ser>
          <c:idx val="1"/>
          <c:order val="1"/>
          <c:tx>
            <c:strRef>
              <c:f>'Pivot table_state by years'!$C$5:$C$6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table_state by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table_state by years'!$C$7:$C$19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C-433F-B29C-5A3F1303C225}"/>
            </c:ext>
          </c:extLst>
        </c:ser>
        <c:ser>
          <c:idx val="2"/>
          <c:order val="2"/>
          <c:tx>
            <c:strRef>
              <c:f>'Pivot table_state by years'!$D$5:$D$6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table_state by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table_state by years'!$D$7:$D$19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C-433F-B29C-5A3F1303C225}"/>
            </c:ext>
          </c:extLst>
        </c:ser>
        <c:ser>
          <c:idx val="3"/>
          <c:order val="3"/>
          <c:tx>
            <c:strRef>
              <c:f>'Pivot table_state by years'!$E$5:$E$6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table_state by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table_state by years'!$E$7:$E$19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C-433F-B29C-5A3F1303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203599"/>
        <c:axId val="1632001711"/>
      </c:lineChart>
      <c:catAx>
        <c:axId val="16342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01711"/>
        <c:crosses val="autoZero"/>
        <c:auto val="1"/>
        <c:lblAlgn val="ctr"/>
        <c:lblOffset val="100"/>
        <c:noMultiLvlLbl val="0"/>
      </c:catAx>
      <c:valAx>
        <c:axId val="163200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5-4830-A269-29945A55EBE4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5-4830-A269-29945A55EBE4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25-4830-A269-29945A55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894096"/>
        <c:axId val="722748784"/>
      </c:lineChart>
      <c:catAx>
        <c:axId val="65589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Range of Goal</a:t>
                </a:r>
              </a:p>
            </c:rich>
          </c:tx>
          <c:layout>
            <c:manualLayout>
              <c:xMode val="edge"/>
              <c:yMode val="edge"/>
              <c:x val="0.42764899268137557"/>
              <c:y val="0.86655306146433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48784"/>
        <c:crosses val="autoZero"/>
        <c:auto val="1"/>
        <c:lblAlgn val="ctr"/>
        <c:lblOffset val="100"/>
        <c:noMultiLvlLbl val="0"/>
      </c:catAx>
      <c:valAx>
        <c:axId val="7227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layout>
            <c:manualLayout>
              <c:xMode val="edge"/>
              <c:yMode val="edge"/>
              <c:x val="1.0845717664131572E-2"/>
              <c:y val="0.271479563737588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89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 v</a:t>
            </a:r>
            <a:r>
              <a:rPr lang="en-US" baseline="0"/>
              <a:t> failure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'Additional Info_%'!$J$4</c:f>
              <c:strCache>
                <c:ptCount val="1"/>
                <c:pt idx="0">
                  <c:v>% 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'Additional Info_%'!$H$5:$H$45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'Additional Info_%'!$J$5:$J$45</c:f>
              <c:numCache>
                <c:formatCode>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D-47EB-8125-451336BEFD9F}"/>
            </c:ext>
          </c:extLst>
        </c:ser>
        <c:ser>
          <c:idx val="3"/>
          <c:order val="3"/>
          <c:tx>
            <c:strRef>
              <c:f>'Additional Info_%'!$L$4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'Additional Info_%'!$H$5:$H$45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'Additional Info_%'!$L$5:$L$45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4D-47EB-8125-451336BE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597375"/>
        <c:axId val="17189391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'Additional Info_%'!$I$4</c15:sqref>
                        </c15:formulaRef>
                      </c:ext>
                    </c:extLst>
                    <c:strCache>
                      <c:ptCount val="1"/>
                      <c:pt idx="0">
                        <c:v>% canceled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'Additional Info_%'!$H$5:$H$45</c15:sqref>
                        </c15:formulaRef>
                      </c:ext>
                    </c:extLst>
                    <c:strCache>
                      <c:ptCount val="41"/>
                      <c:pt idx="0">
                        <c:v>animation</c:v>
                      </c:pt>
                      <c:pt idx="1">
                        <c:v>art books</c:v>
                      </c:pt>
                      <c:pt idx="2">
                        <c:v>audio</c:v>
                      </c:pt>
                      <c:pt idx="3">
                        <c:v>children's books</c:v>
                      </c:pt>
                      <c:pt idx="4">
                        <c:v>classical music</c:v>
                      </c:pt>
                      <c:pt idx="5">
                        <c:v>documentary</c:v>
                      </c:pt>
                      <c:pt idx="6">
                        <c:v>drama</c:v>
                      </c:pt>
                      <c:pt idx="7">
                        <c:v>electronic music</c:v>
                      </c:pt>
                      <c:pt idx="8">
                        <c:v>faith</c:v>
                      </c:pt>
                      <c:pt idx="9">
                        <c:v>fiction</c:v>
                      </c:pt>
                      <c:pt idx="10">
                        <c:v>food trucks</c:v>
                      </c:pt>
                      <c:pt idx="11">
                        <c:v>gadgets</c:v>
                      </c:pt>
                      <c:pt idx="12">
                        <c:v>hardware</c:v>
                      </c:pt>
                      <c:pt idx="13">
                        <c:v>indie rock</c:v>
                      </c:pt>
                      <c:pt idx="14">
                        <c:v>jazz</c:v>
                      </c:pt>
                      <c:pt idx="15">
                        <c:v>makerspaces</c:v>
                      </c:pt>
                      <c:pt idx="16">
                        <c:v>metal</c:v>
                      </c:pt>
                      <c:pt idx="17">
                        <c:v>mobile games</c:v>
                      </c:pt>
                      <c:pt idx="18">
                        <c:v>musical</c:v>
                      </c:pt>
                      <c:pt idx="19">
                        <c:v>nature</c:v>
                      </c:pt>
                      <c:pt idx="20">
                        <c:v>nonfiction</c:v>
                      </c:pt>
                      <c:pt idx="21">
                        <c:v>people</c:v>
                      </c:pt>
                      <c:pt idx="22">
                        <c:v>photobooks</c:v>
                      </c:pt>
                      <c:pt idx="23">
                        <c:v>places</c:v>
                      </c:pt>
                      <c:pt idx="24">
                        <c:v>plays</c:v>
                      </c:pt>
                      <c:pt idx="25">
                        <c:v>pop</c:v>
                      </c:pt>
                      <c:pt idx="26">
                        <c:v>radio &amp; podcasts</c:v>
                      </c:pt>
                      <c:pt idx="27">
                        <c:v>restaurants</c:v>
                      </c:pt>
                      <c:pt idx="28">
                        <c:v>rock</c:v>
                      </c:pt>
                      <c:pt idx="29">
                        <c:v>science fiction</c:v>
                      </c:pt>
                      <c:pt idx="30">
                        <c:v>shorts</c:v>
                      </c:pt>
                      <c:pt idx="31">
                        <c:v>small batch</c:v>
                      </c:pt>
                      <c:pt idx="32">
                        <c:v>space exploration</c:v>
                      </c:pt>
                      <c:pt idx="33">
                        <c:v>spaces</c:v>
                      </c:pt>
                      <c:pt idx="34">
                        <c:v>tabletop games</c:v>
                      </c:pt>
                      <c:pt idx="35">
                        <c:v>television</c:v>
                      </c:pt>
                      <c:pt idx="36">
                        <c:v>translations</c:v>
                      </c:pt>
                      <c:pt idx="37">
                        <c:v>video games</c:v>
                      </c:pt>
                      <c:pt idx="38">
                        <c:v>wearables</c:v>
                      </c:pt>
                      <c:pt idx="39">
                        <c:v>web</c:v>
                      </c:pt>
                      <c:pt idx="40">
                        <c:v>world music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'Additional Info_%'!$I$5:$I$45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0.14285714285714285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0.14285714285714285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0.3</c:v>
                      </c:pt>
                      <c:pt idx="33">
                        <c:v>9.0909090909090912E-2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0.17543859649122806</c:v>
                      </c:pt>
                      <c:pt idx="37">
                        <c:v>0</c:v>
                      </c:pt>
                      <c:pt idx="38">
                        <c:v>0.3</c:v>
                      </c:pt>
                      <c:pt idx="39">
                        <c:v>0.625</c:v>
                      </c:pt>
                      <c:pt idx="4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64D-47EB-8125-451336BEFD9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Info_%'!$K$4</c15:sqref>
                        </c15:formulaRef>
                      </c:ext>
                    </c:extLst>
                    <c:strCache>
                      <c:ptCount val="1"/>
                      <c:pt idx="0">
                        <c:v>% live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Info_%'!$H$5:$H$45</c15:sqref>
                        </c15:formulaRef>
                      </c:ext>
                    </c:extLst>
                    <c:strCache>
                      <c:ptCount val="41"/>
                      <c:pt idx="0">
                        <c:v>animation</c:v>
                      </c:pt>
                      <c:pt idx="1">
                        <c:v>art books</c:v>
                      </c:pt>
                      <c:pt idx="2">
                        <c:v>audio</c:v>
                      </c:pt>
                      <c:pt idx="3">
                        <c:v>children's books</c:v>
                      </c:pt>
                      <c:pt idx="4">
                        <c:v>classical music</c:v>
                      </c:pt>
                      <c:pt idx="5">
                        <c:v>documentary</c:v>
                      </c:pt>
                      <c:pt idx="6">
                        <c:v>drama</c:v>
                      </c:pt>
                      <c:pt idx="7">
                        <c:v>electronic music</c:v>
                      </c:pt>
                      <c:pt idx="8">
                        <c:v>faith</c:v>
                      </c:pt>
                      <c:pt idx="9">
                        <c:v>fiction</c:v>
                      </c:pt>
                      <c:pt idx="10">
                        <c:v>food trucks</c:v>
                      </c:pt>
                      <c:pt idx="11">
                        <c:v>gadgets</c:v>
                      </c:pt>
                      <c:pt idx="12">
                        <c:v>hardware</c:v>
                      </c:pt>
                      <c:pt idx="13">
                        <c:v>indie rock</c:v>
                      </c:pt>
                      <c:pt idx="14">
                        <c:v>jazz</c:v>
                      </c:pt>
                      <c:pt idx="15">
                        <c:v>makerspaces</c:v>
                      </c:pt>
                      <c:pt idx="16">
                        <c:v>metal</c:v>
                      </c:pt>
                      <c:pt idx="17">
                        <c:v>mobile games</c:v>
                      </c:pt>
                      <c:pt idx="18">
                        <c:v>musical</c:v>
                      </c:pt>
                      <c:pt idx="19">
                        <c:v>nature</c:v>
                      </c:pt>
                      <c:pt idx="20">
                        <c:v>nonfiction</c:v>
                      </c:pt>
                      <c:pt idx="21">
                        <c:v>people</c:v>
                      </c:pt>
                      <c:pt idx="22">
                        <c:v>photobooks</c:v>
                      </c:pt>
                      <c:pt idx="23">
                        <c:v>places</c:v>
                      </c:pt>
                      <c:pt idx="24">
                        <c:v>plays</c:v>
                      </c:pt>
                      <c:pt idx="25">
                        <c:v>pop</c:v>
                      </c:pt>
                      <c:pt idx="26">
                        <c:v>radio &amp; podcasts</c:v>
                      </c:pt>
                      <c:pt idx="27">
                        <c:v>restaurants</c:v>
                      </c:pt>
                      <c:pt idx="28">
                        <c:v>rock</c:v>
                      </c:pt>
                      <c:pt idx="29">
                        <c:v>science fiction</c:v>
                      </c:pt>
                      <c:pt idx="30">
                        <c:v>shorts</c:v>
                      </c:pt>
                      <c:pt idx="31">
                        <c:v>small batch</c:v>
                      </c:pt>
                      <c:pt idx="32">
                        <c:v>space exploration</c:v>
                      </c:pt>
                      <c:pt idx="33">
                        <c:v>spaces</c:v>
                      </c:pt>
                      <c:pt idx="34">
                        <c:v>tabletop games</c:v>
                      </c:pt>
                      <c:pt idx="35">
                        <c:v>television</c:v>
                      </c:pt>
                      <c:pt idx="36">
                        <c:v>translations</c:v>
                      </c:pt>
                      <c:pt idx="37">
                        <c:v>video games</c:v>
                      </c:pt>
                      <c:pt idx="38">
                        <c:v>wearables</c:v>
                      </c:pt>
                      <c:pt idx="39">
                        <c:v>web</c:v>
                      </c:pt>
                      <c:pt idx="40">
                        <c:v>world music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Info_%'!$K$5:$K$45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0.33333333333333331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1.7823639774859287E-2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0.15</c:v>
                      </c:pt>
                      <c:pt idx="32">
                        <c:v>0</c:v>
                      </c:pt>
                      <c:pt idx="33">
                        <c:v>2.6737967914438502E-2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4D-47EB-8125-451336BEFD9F}"/>
                  </c:ext>
                </c:extLst>
              </c15:ser>
            </c15:filteredBarSeries>
          </c:ext>
        </c:extLst>
      </c:barChart>
      <c:catAx>
        <c:axId val="180659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939199"/>
        <c:crosses val="autoZero"/>
        <c:auto val="1"/>
        <c:lblAlgn val="ctr"/>
        <c:lblOffset val="100"/>
        <c:noMultiLvlLbl val="0"/>
      </c:catAx>
      <c:valAx>
        <c:axId val="171893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9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success/fail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'Additional info_by country'!$N$5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'Additional info_by country'!$M$6:$M$26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info_by country'!$N$6:$N$26</c:f>
              <c:numCache>
                <c:formatCode>0%</c:formatCode>
                <c:ptCount val="21"/>
                <c:pt idx="0">
                  <c:v>0.33333333333333331</c:v>
                </c:pt>
                <c:pt idx="1">
                  <c:v>0.55405405405405406</c:v>
                </c:pt>
                <c:pt idx="2">
                  <c:v>0.5</c:v>
                </c:pt>
                <c:pt idx="3">
                  <c:v>0.43835616438356162</c:v>
                </c:pt>
                <c:pt idx="4">
                  <c:v>0.33333333333333331</c:v>
                </c:pt>
                <c:pt idx="5">
                  <c:v>0.50943396226415094</c:v>
                </c:pt>
                <c:pt idx="6">
                  <c:v>0.42857142857142855</c:v>
                </c:pt>
                <c:pt idx="7">
                  <c:v>0.42857142857142855</c:v>
                </c:pt>
                <c:pt idx="8">
                  <c:v>0.37037037037037035</c:v>
                </c:pt>
                <c:pt idx="9">
                  <c:v>0.33940397350993379</c:v>
                </c:pt>
                <c:pt idx="10">
                  <c:v>0.66666666666666663</c:v>
                </c:pt>
                <c:pt idx="11">
                  <c:v>0.26666666666666666</c:v>
                </c:pt>
                <c:pt idx="12">
                  <c:v>0.65517241379310343</c:v>
                </c:pt>
                <c:pt idx="13">
                  <c:v>0</c:v>
                </c:pt>
                <c:pt idx="14">
                  <c:v>0.66666666666666663</c:v>
                </c:pt>
                <c:pt idx="15">
                  <c:v>0.66666666666666663</c:v>
                </c:pt>
                <c:pt idx="16">
                  <c:v>0.7142857142857143</c:v>
                </c:pt>
                <c:pt idx="17">
                  <c:v>0.41666666666666669</c:v>
                </c:pt>
                <c:pt idx="18">
                  <c:v>0.42857142857142855</c:v>
                </c:pt>
                <c:pt idx="19">
                  <c:v>0</c:v>
                </c:pt>
                <c:pt idx="20">
                  <c:v>0.36109282422646477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356-9B54-2D6FE7F801B8}"/>
            </c:ext>
          </c:extLst>
        </c:ser>
        <c:ser>
          <c:idx val="1"/>
          <c:order val="1"/>
          <c:tx>
            <c:strRef>
              <c:f>'Additional info_by country'!$O$5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'Additional info_by country'!$M$6:$M$26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info_by country'!$O$6:$O$26</c:f>
              <c:numCache>
                <c:formatCode>0%</c:formatCode>
                <c:ptCount val="21"/>
                <c:pt idx="0">
                  <c:v>0.5</c:v>
                </c:pt>
                <c:pt idx="1">
                  <c:v>0.25675675675675674</c:v>
                </c:pt>
                <c:pt idx="2">
                  <c:v>0.5</c:v>
                </c:pt>
                <c:pt idx="3">
                  <c:v>0.43835616438356162</c:v>
                </c:pt>
                <c:pt idx="4">
                  <c:v>0.16666666666666666</c:v>
                </c:pt>
                <c:pt idx="5">
                  <c:v>0.43396226415094341</c:v>
                </c:pt>
                <c:pt idx="6">
                  <c:v>0.2857142857142857</c:v>
                </c:pt>
                <c:pt idx="7">
                  <c:v>0.52380952380952384</c:v>
                </c:pt>
                <c:pt idx="8">
                  <c:v>0.37037037037037035</c:v>
                </c:pt>
                <c:pt idx="9">
                  <c:v>0.60596026490066224</c:v>
                </c:pt>
                <c:pt idx="10">
                  <c:v>0</c:v>
                </c:pt>
                <c:pt idx="11">
                  <c:v>0.53333333333333333</c:v>
                </c:pt>
                <c:pt idx="12">
                  <c:v>0.2413793103448276</c:v>
                </c:pt>
                <c:pt idx="13">
                  <c:v>1</c:v>
                </c:pt>
                <c:pt idx="14">
                  <c:v>0</c:v>
                </c:pt>
                <c:pt idx="15">
                  <c:v>9.5238095238095233E-2</c:v>
                </c:pt>
                <c:pt idx="16">
                  <c:v>0.2857142857142857</c:v>
                </c:pt>
                <c:pt idx="17">
                  <c:v>0.25</c:v>
                </c:pt>
                <c:pt idx="18">
                  <c:v>0.33333333333333331</c:v>
                </c:pt>
                <c:pt idx="19">
                  <c:v>1</c:v>
                </c:pt>
                <c:pt idx="20">
                  <c:v>0.54344963791968404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356-9B54-2D6FE7F80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1820319"/>
        <c:axId val="1624113391"/>
      </c:barChart>
      <c:catAx>
        <c:axId val="18018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113391"/>
        <c:crosses val="autoZero"/>
        <c:auto val="1"/>
        <c:lblAlgn val="ctr"/>
        <c:lblOffset val="100"/>
        <c:noMultiLvlLbl val="0"/>
      </c:catAx>
      <c:valAx>
        <c:axId val="162411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8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success fail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'Additional info_by country'!$I$6:$I$26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info_by country'!$J$6:$J$26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3">
                  <c:v>0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19">
                  <c:v>0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8-4825-8871-830A3B040AD0}"/>
            </c:ext>
          </c:extLst>
        </c:ser>
        <c:ser>
          <c:idx val="1"/>
          <c:order val="1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'Additional info_by country'!$I$6:$I$26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info_by country'!$K$6:$K$26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0">
                  <c:v>0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D8-4825-8871-830A3B04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178847"/>
        <c:axId val="1619688623"/>
      </c:barChart>
      <c:catAx>
        <c:axId val="191917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88623"/>
        <c:crosses val="autoZero"/>
        <c:auto val="1"/>
        <c:lblAlgn val="ctr"/>
        <c:lblOffset val="100"/>
        <c:noMultiLvlLbl val="0"/>
      </c:catAx>
      <c:valAx>
        <c:axId val="161968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7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success fail by country (No USA/GB)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'Additional info_by country'!$I$6:$I$26</c15:sqref>
                  </c15:fullRef>
                </c:ext>
              </c:extLst>
              <c:f>('Additional info_by country'!$I$6:$I$14,'Additional info_by country'!$I$16:$I$25)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'Additional info_by country'!$J$6:$J$26</c15:sqref>
                  </c15:fullRef>
                </c:ext>
              </c:extLst>
              <c:f>('Additional info_by country'!$J$6:$J$14,'Additional info_by country'!$J$16:$J$25)</c:f>
              <c:numCache>
                <c:formatCode>General</c:formatCode>
                <c:ptCount val="19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</c:v>
                </c:pt>
                <c:pt idx="10">
                  <c:v>4</c:v>
                </c:pt>
                <c:pt idx="11">
                  <c:v>19</c:v>
                </c:pt>
                <c:pt idx="12">
                  <c:v>0</c:v>
                </c:pt>
                <c:pt idx="13">
                  <c:v>8</c:v>
                </c:pt>
                <c:pt idx="14">
                  <c:v>14</c:v>
                </c:pt>
                <c:pt idx="15">
                  <c:v>5</c:v>
                </c:pt>
                <c:pt idx="16">
                  <c:v>5</c:v>
                </c:pt>
                <c:pt idx="17">
                  <c:v>9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7-4C61-9877-3D438A69269A}"/>
            </c:ext>
          </c:extLst>
        </c:ser>
        <c:ser>
          <c:idx val="1"/>
          <c:order val="1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'Additional info_by country'!$I$6:$I$26</c15:sqref>
                  </c15:fullRef>
                </c:ext>
              </c:extLst>
              <c:f>('Additional info_by country'!$I$6:$I$14,'Additional info_by country'!$I$16:$I$25)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HK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MX</c:v>
                </c:pt>
                <c:pt idx="14">
                  <c:v>NL</c:v>
                </c:pt>
                <c:pt idx="15">
                  <c:v>NO</c:v>
                </c:pt>
                <c:pt idx="16">
                  <c:v>NZ</c:v>
                </c:pt>
                <c:pt idx="17">
                  <c:v>SE</c:v>
                </c:pt>
                <c:pt idx="18">
                  <c:v>SG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'Additional info_by country'!$K$6:$K$26</c15:sqref>
                  </c15:fullRef>
                </c:ext>
              </c:extLst>
              <c:f>('Additional info_by country'!$K$6:$K$14,'Additional info_by country'!$K$16:$K$25)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0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7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7-4C61-9877-3D438A69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178847"/>
        <c:axId val="1619688623"/>
      </c:barChart>
      <c:catAx>
        <c:axId val="191917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688623"/>
        <c:crosses val="autoZero"/>
        <c:auto val="1"/>
        <c:lblAlgn val="ctr"/>
        <c:lblOffset val="100"/>
        <c:noMultiLvlLbl val="0"/>
      </c:catAx>
      <c:valAx>
        <c:axId val="161968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17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info_by country'!$Q$5</c:f>
              <c:strCache>
                <c:ptCount val="1"/>
                <c:pt idx="0">
                  <c:v>Ratio of success to failure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info_by country'!$I$6:$I$26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info_by country'!$Q$6:$Q$26</c:f>
              <c:numCache>
                <c:formatCode>0.00</c:formatCode>
                <c:ptCount val="21"/>
                <c:pt idx="0">
                  <c:v>1.5</c:v>
                </c:pt>
                <c:pt idx="1">
                  <c:v>0.46341463414634143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5">
                  <c:v>0.85185185185185186</c:v>
                </c:pt>
                <c:pt idx="6">
                  <c:v>0.66666666666666663</c:v>
                </c:pt>
                <c:pt idx="7">
                  <c:v>1.2222222222222223</c:v>
                </c:pt>
                <c:pt idx="8">
                  <c:v>1</c:v>
                </c:pt>
                <c:pt idx="9">
                  <c:v>1.7853658536585364</c:v>
                </c:pt>
                <c:pt idx="10">
                  <c:v>0</c:v>
                </c:pt>
                <c:pt idx="11">
                  <c:v>2</c:v>
                </c:pt>
                <c:pt idx="12">
                  <c:v>0.36842105263157898</c:v>
                </c:pt>
                <c:pt idx="13">
                  <c:v>4</c:v>
                </c:pt>
                <c:pt idx="14">
                  <c:v>0</c:v>
                </c:pt>
                <c:pt idx="15">
                  <c:v>0.14285714285714285</c:v>
                </c:pt>
                <c:pt idx="16">
                  <c:v>0.39999999999999997</c:v>
                </c:pt>
                <c:pt idx="17">
                  <c:v>0.6</c:v>
                </c:pt>
                <c:pt idx="18">
                  <c:v>0.77777777777777779</c:v>
                </c:pt>
                <c:pt idx="19">
                  <c:v>4</c:v>
                </c:pt>
                <c:pt idx="20">
                  <c:v>1.505013673655424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4-45C1-B090-DF245D76B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619135"/>
        <c:axId val="223153023"/>
      </c:barChart>
      <c:catAx>
        <c:axId val="22461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 Code</a:t>
                </a:r>
              </a:p>
            </c:rich>
          </c:tx>
          <c:layout>
            <c:manualLayout>
              <c:xMode val="edge"/>
              <c:yMode val="edge"/>
              <c:x val="0.46032524059492563"/>
              <c:y val="0.89719889180519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53023"/>
        <c:crosses val="autoZero"/>
        <c:auto val="1"/>
        <c:lblAlgn val="ctr"/>
        <c:lblOffset val="100"/>
        <c:noMultiLvlLbl val="0"/>
      </c:catAx>
      <c:valAx>
        <c:axId val="2231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Success/failure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1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0</xdr:row>
      <xdr:rowOff>156209</xdr:rowOff>
    </xdr:from>
    <xdr:to>
      <xdr:col>19</xdr:col>
      <xdr:colOff>523875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C3FB3-9D19-4FB5-9B79-5C854E766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4</xdr:row>
      <xdr:rowOff>19050</xdr:rowOff>
    </xdr:from>
    <xdr:to>
      <xdr:col>21</xdr:col>
      <xdr:colOff>114300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97B69-B10B-407D-B493-CDD89699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4</xdr:row>
      <xdr:rowOff>11430</xdr:rowOff>
    </xdr:from>
    <xdr:to>
      <xdr:col>15</xdr:col>
      <xdr:colOff>449580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076C7-CCB5-40C0-AA42-4C2417F50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942975</xdr:colOff>
      <xdr:row>14</xdr:row>
      <xdr:rowOff>49530</xdr:rowOff>
    </xdr:from>
    <xdr:to>
      <xdr:col>10</xdr:col>
      <xdr:colOff>314325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3C628-B4BF-4941-B251-58F8DE29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13</xdr:row>
      <xdr:rowOff>166687</xdr:rowOff>
    </xdr:from>
    <xdr:to>
      <xdr:col>20</xdr:col>
      <xdr:colOff>0</xdr:colOff>
      <xdr:row>28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63ABE-1E79-4160-A3B2-7E409150B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366712</xdr:colOff>
      <xdr:row>2</xdr:row>
      <xdr:rowOff>33337</xdr:rowOff>
    </xdr:from>
    <xdr:to>
      <xdr:col>37</xdr:col>
      <xdr:colOff>261937</xdr:colOff>
      <xdr:row>16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9C57F-0A1E-4148-AE6E-3D3C898BF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414337</xdr:colOff>
      <xdr:row>17</xdr:row>
      <xdr:rowOff>61912</xdr:rowOff>
    </xdr:from>
    <xdr:to>
      <xdr:col>37</xdr:col>
      <xdr:colOff>309562</xdr:colOff>
      <xdr:row>31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3642D-0605-416F-A2A1-124A17D2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33</xdr:row>
      <xdr:rowOff>0</xdr:rowOff>
    </xdr:from>
    <xdr:to>
      <xdr:col>37</xdr:col>
      <xdr:colOff>428625</xdr:colOff>
      <xdr:row>47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BEF944-B0FB-432B-9A73-976F444C7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238125</xdr:colOff>
      <xdr:row>2</xdr:row>
      <xdr:rowOff>100012</xdr:rowOff>
    </xdr:from>
    <xdr:to>
      <xdr:col>51</xdr:col>
      <xdr:colOff>19050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BE63A-D3CB-435D-88F3-C1525D434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cAleer" refreshedDate="43473.903991782405" createdVersion="6" refreshedVersion="6" minRefreshableVersion="3" recordCount="4114" xr:uid="{D1DFD2F0-A61E-4825-8A1D-EC7065EF5E8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cAleer" refreshedDate="43473.909767013887" createdVersion="6" refreshedVersion="6" minRefreshableVersion="3" recordCount="4114" xr:uid="{76926EFB-29FA-41A9-9565-B773400C5EA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cAleer" refreshedDate="43473.918792939818" createdVersion="6" refreshedVersion="6" minRefreshableVersion="3" recordCount="4114" xr:uid="{93C8B844-7467-4F51-9A25-9E4E9152538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-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cAleer" refreshedDate="43474.863343171295" createdVersion="6" refreshedVersion="6" minRefreshableVersion="3" recordCount="4114" xr:uid="{D136EB53-31FF-4902-90C1-997500F0F9BD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 Conversion" numFmtId="14">
      <sharedItems containsSemiMixedTypes="0" containsNonDate="0" containsDate="1" containsString="0" minDate="2009-05-16T22:55:13" maxDate="2017-03-15T10:30:07"/>
    </cacheField>
    <cacheField name="Date-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cAleer" refreshedDate="43474.879143171296" createdVersion="6" refreshedVersion="6" minRefreshableVersion="3" recordCount="4114" xr:uid="{56AA818E-A047-4AC8-93AB-20709107F361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 Conversion" numFmtId="14">
      <sharedItems containsSemiMixedTypes="0" containsNonDate="0" containsDate="1" containsString="0" minDate="2009-05-16T22:55:13" maxDate="2017-03-15T10:30:07"/>
    </cacheField>
    <cacheField name="Date-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d v="2015-12-20T08:45:23"/>
    <d v="2016-01-08T01:34: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A64FA-695D-4D7F-91CE-7D1CD1EDEC9B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BF183-CDF2-469A-BB68-D01DB764839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ADDAE-E3C9-4525-8745-3D2B3F9E3F55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516D8-5FF4-4F78-82DF-3521B00F2DB6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E56FA-A6D0-4A7E-8E3C-A5978DB95241}" name="PivotTable1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bestFit="1" customWidth="1"/>
    <col min="16" max="16" width="22.140625" bestFit="1" customWidth="1"/>
    <col min="17" max="17" width="11.7109375" bestFit="1" customWidth="1"/>
    <col min="18" max="18" width="17.7109375" bestFit="1" customWidth="1"/>
    <col min="19" max="19" width="30.7109375" bestFit="1" customWidth="1"/>
    <col min="20" max="20" width="2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ellIs" dxfId="6" priority="10" operator="equal">
      <formula>"canceled"</formula>
    </cfRule>
    <cfRule type="cellIs" dxfId="5" priority="11" operator="equal">
      <formula>"live"</formula>
    </cfRule>
    <cfRule type="cellIs" dxfId="4" priority="13" operator="equal">
      <formula>"successful"</formula>
    </cfRule>
    <cfRule type="cellIs" dxfId="3" priority="14" operator="equal">
      <formula>"failed"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92D050"/>
        <color rgb="FF00B0F0"/>
      </colorScale>
    </cfRule>
    <cfRule type="cellIs" dxfId="2" priority="2" operator="lessThan">
      <formula>1</formula>
    </cfRule>
    <cfRule type="cellIs" dxfId="1" priority="3" operator="between">
      <formula>1</formula>
      <formula>1.99</formula>
    </cfRule>
    <cfRule type="cellIs" dxfId="0" priority="4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4DBF-1313-4E1D-AD23-EDEA79444918}">
  <dimension ref="A1:F14"/>
  <sheetViews>
    <sheetView workbookViewId="0">
      <selection activeCell="G21" sqref="G21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93283-101F-420B-961A-61769462CA4A}">
  <dimension ref="A2:F48"/>
  <sheetViews>
    <sheetView workbookViewId="0">
      <selection activeCell="C16" sqref="C16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2" spans="1:6" x14ac:dyDescent="0.25">
      <c r="A2" s="7" t="s">
        <v>8223</v>
      </c>
      <c r="B2" t="s">
        <v>8364</v>
      </c>
    </row>
    <row r="3" spans="1:6" x14ac:dyDescent="0.25">
      <c r="A3" s="7" t="s">
        <v>8308</v>
      </c>
      <c r="B3" t="s">
        <v>8364</v>
      </c>
    </row>
    <row r="5" spans="1:6" x14ac:dyDescent="0.25">
      <c r="A5" s="7" t="s">
        <v>8362</v>
      </c>
      <c r="B5" s="7" t="s">
        <v>8363</v>
      </c>
    </row>
    <row r="6" spans="1:6" x14ac:dyDescent="0.25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8344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8332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8354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8315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8330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8347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8337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8349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8329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8356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8327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8359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8323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8339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8318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8346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8342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8326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8313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8312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8352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8355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8351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8311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8341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8321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8320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8340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3C1BB-08EB-47F2-88AB-7AE50FF9A222}">
  <dimension ref="A2:F19"/>
  <sheetViews>
    <sheetView workbookViewId="0">
      <selection activeCell="I32" sqref="I32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2" spans="1:6" x14ac:dyDescent="0.25">
      <c r="A2" s="7" t="s">
        <v>8308</v>
      </c>
      <c r="B2" t="s">
        <v>8364</v>
      </c>
    </row>
    <row r="3" spans="1:6" x14ac:dyDescent="0.25">
      <c r="A3" s="7" t="s">
        <v>8379</v>
      </c>
      <c r="B3" t="s">
        <v>8364</v>
      </c>
    </row>
    <row r="5" spans="1:6" x14ac:dyDescent="0.25">
      <c r="A5" s="7" t="s">
        <v>8362</v>
      </c>
      <c r="B5" s="7" t="s">
        <v>8363</v>
      </c>
    </row>
    <row r="6" spans="1:6" x14ac:dyDescent="0.25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5">
      <c r="A7" s="11" t="s">
        <v>8373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25">
      <c r="A8" s="11" t="s">
        <v>8374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25">
      <c r="A9" s="11" t="s">
        <v>8375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5">
      <c r="A10" s="11" t="s">
        <v>8376</v>
      </c>
      <c r="B10" s="9">
        <v>27</v>
      </c>
      <c r="C10" s="9">
        <v>103</v>
      </c>
      <c r="D10" s="9"/>
      <c r="E10" s="9">
        <v>193</v>
      </c>
      <c r="F10" s="9">
        <v>323</v>
      </c>
    </row>
    <row r="11" spans="1:6" x14ac:dyDescent="0.25">
      <c r="A11" s="11" t="s">
        <v>8367</v>
      </c>
      <c r="B11" s="9">
        <v>26</v>
      </c>
      <c r="C11" s="9">
        <v>126</v>
      </c>
      <c r="D11" s="9"/>
      <c r="E11" s="9">
        <v>233</v>
      </c>
      <c r="F11" s="9">
        <v>385</v>
      </c>
    </row>
    <row r="12" spans="1:6" x14ac:dyDescent="0.25">
      <c r="A12" s="11" t="s">
        <v>8377</v>
      </c>
      <c r="B12" s="9">
        <v>27</v>
      </c>
      <c r="C12" s="9">
        <v>148</v>
      </c>
      <c r="D12" s="9"/>
      <c r="E12" s="9">
        <v>213</v>
      </c>
      <c r="F12" s="9">
        <v>388</v>
      </c>
    </row>
    <row r="13" spans="1:6" x14ac:dyDescent="0.25">
      <c r="A13" s="11" t="s">
        <v>8368</v>
      </c>
      <c r="B13" s="9">
        <v>44</v>
      </c>
      <c r="C13" s="9">
        <v>148</v>
      </c>
      <c r="D13" s="9"/>
      <c r="E13" s="9">
        <v>192</v>
      </c>
      <c r="F13" s="9">
        <v>384</v>
      </c>
    </row>
    <row r="14" spans="1:6" x14ac:dyDescent="0.25">
      <c r="A14" s="11" t="s">
        <v>8369</v>
      </c>
      <c r="B14" s="9">
        <v>32</v>
      </c>
      <c r="C14" s="9">
        <v>134</v>
      </c>
      <c r="D14" s="9"/>
      <c r="E14" s="9">
        <v>167</v>
      </c>
      <c r="F14" s="9">
        <v>333</v>
      </c>
    </row>
    <row r="15" spans="1:6" x14ac:dyDescent="0.25">
      <c r="A15" s="11" t="s">
        <v>8370</v>
      </c>
      <c r="B15" s="9">
        <v>24</v>
      </c>
      <c r="C15" s="9">
        <v>127</v>
      </c>
      <c r="D15" s="9"/>
      <c r="E15" s="9">
        <v>148</v>
      </c>
      <c r="F15" s="9">
        <v>299</v>
      </c>
    </row>
    <row r="16" spans="1:6" x14ac:dyDescent="0.25">
      <c r="A16" s="11" t="s">
        <v>8371</v>
      </c>
      <c r="B16" s="9">
        <v>20</v>
      </c>
      <c r="C16" s="9">
        <v>150</v>
      </c>
      <c r="D16" s="9"/>
      <c r="E16" s="9">
        <v>184</v>
      </c>
      <c r="F16" s="9">
        <v>354</v>
      </c>
    </row>
    <row r="17" spans="1:6" x14ac:dyDescent="0.25">
      <c r="A17" s="11" t="s">
        <v>8372</v>
      </c>
      <c r="B17" s="9">
        <v>37</v>
      </c>
      <c r="C17" s="9">
        <v>113</v>
      </c>
      <c r="D17" s="9"/>
      <c r="E17" s="9">
        <v>180</v>
      </c>
      <c r="F17" s="9">
        <v>330</v>
      </c>
    </row>
    <row r="18" spans="1:6" x14ac:dyDescent="0.25">
      <c r="A18" s="11" t="s">
        <v>8378</v>
      </c>
      <c r="B18" s="9">
        <v>23</v>
      </c>
      <c r="C18" s="9">
        <v>119</v>
      </c>
      <c r="D18" s="9"/>
      <c r="E18" s="9">
        <v>111</v>
      </c>
      <c r="F18" s="9">
        <v>253</v>
      </c>
    </row>
    <row r="19" spans="1:6" x14ac:dyDescent="0.25">
      <c r="A19" s="11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DE38-6E35-4C7B-8E6B-4F3614D3433D}">
  <dimension ref="B1:O13"/>
  <sheetViews>
    <sheetView workbookViewId="0">
      <selection activeCell="J2" sqref="J2"/>
    </sheetView>
  </sheetViews>
  <sheetFormatPr defaultRowHeight="15" x14ac:dyDescent="0.25"/>
  <cols>
    <col min="2" max="2" width="29" bestFit="1" customWidth="1"/>
    <col min="3" max="3" width="17.28515625" bestFit="1" customWidth="1"/>
    <col min="4" max="4" width="13.28515625" customWidth="1"/>
    <col min="5" max="5" width="16" customWidth="1"/>
    <col min="6" max="6" width="12.28515625" bestFit="1" customWidth="1"/>
    <col min="7" max="7" width="20.28515625" customWidth="1"/>
    <col min="8" max="8" width="16.7109375" customWidth="1"/>
    <col min="9" max="9" width="18.7109375" customWidth="1"/>
  </cols>
  <sheetData>
    <row r="1" spans="2:15" x14ac:dyDescent="0.25">
      <c r="B1" s="1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  <c r="I1" s="13" t="s">
        <v>8387</v>
      </c>
    </row>
    <row r="2" spans="2:15" x14ac:dyDescent="0.25">
      <c r="B2" s="12" t="s">
        <v>8388</v>
      </c>
      <c r="C2">
        <f>COUNTIFS(Data!$D$2:$D$4115,"&lt;1000",Data!$F$2:$F$4115,"successful")</f>
        <v>322</v>
      </c>
      <c r="D2">
        <f>COUNTIFS(Data!$D$2:$D$4115,"&lt;1000",Data!$F$2:$F$4115,"failed")</f>
        <v>113</v>
      </c>
      <c r="E2">
        <f>COUNTIFS(Data!$D$2:$D$4115,"&lt;1000",Data!$F$2:$F$4115,"canceled")</f>
        <v>18</v>
      </c>
      <c r="F2">
        <f>SUM(C2:E2)</f>
        <v>453</v>
      </c>
      <c r="G2" s="5">
        <f>C2/F2</f>
        <v>0.71081677704194257</v>
      </c>
      <c r="H2" s="5">
        <f>D2/F2</f>
        <v>0.24944812362030905</v>
      </c>
      <c r="I2" s="5">
        <f>E2/F2</f>
        <v>3.9735099337748346E-2</v>
      </c>
    </row>
    <row r="3" spans="2:15" x14ac:dyDescent="0.25">
      <c r="B3" s="12" t="s">
        <v>8389</v>
      </c>
      <c r="C3">
        <f>COUNTIFS(Data!$D$2:$D$4115,"&gt;999",Data!$D$2:$D$4115,"&lt;5000",Data!$F$2:$F$4115,"successful")</f>
        <v>932</v>
      </c>
      <c r="D3">
        <f>COUNTIFS(Data!$D$2:$D$4115,"&gt;999",Data!$D$2:$D$4115,"&lt;5000",Data!$F$2:$F$4115,"failed")</f>
        <v>420</v>
      </c>
      <c r="E3">
        <f>COUNTIFS(Data!$D$2:$D$4115,"&gt;999",Data!$D$2:$D$4115,"&lt;5000",Data!$F$2:$F$4115,"canceled")</f>
        <v>60</v>
      </c>
      <c r="F3">
        <f t="shared" ref="F3:F13" si="0">SUM(C3:E3)</f>
        <v>1412</v>
      </c>
      <c r="G3" s="5">
        <f t="shared" ref="G3:G13" si="1">C3/F3</f>
        <v>0.66005665722379603</v>
      </c>
      <c r="H3" s="5">
        <f t="shared" ref="H3:H13" si="2">D3/F3</f>
        <v>0.29745042492917845</v>
      </c>
      <c r="I3" s="5">
        <f t="shared" ref="I3:I13" si="3">E3/F3</f>
        <v>4.2492917847025496E-2</v>
      </c>
    </row>
    <row r="4" spans="2:15" x14ac:dyDescent="0.25">
      <c r="B4" s="12" t="s">
        <v>8390</v>
      </c>
      <c r="C4">
        <f>COUNTIFS(Data!$D$2:$D$4115,"&gt;4999",Data!$D$2:$D$4115,"&lt;10000",Data!$F$2:$F$4115,"successful")</f>
        <v>381</v>
      </c>
      <c r="D4">
        <f>COUNTIFS(Data!$D$2:$D$4115,"&gt;4999",Data!$D$2:$D$4115,"&lt;10000",Data!$F$2:$F$4115,"failed")</f>
        <v>283</v>
      </c>
      <c r="E4">
        <f>COUNTIFS(Data!$D$2:$D$4115,"&gt;4999",Data!$D$2:$D$4115,"&lt;10000",Data!$F$2:$F$4115,"canceled")</f>
        <v>52</v>
      </c>
      <c r="F4">
        <f>SUM(C4:E4)</f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2:15" x14ac:dyDescent="0.25">
      <c r="B5" s="12" t="s">
        <v>8391</v>
      </c>
      <c r="C5">
        <f>COUNTIFS(Data!$D$2:$D$4115,"&gt;9999",Data!$D$2:$D$4115,"&lt;15000",Data!$F$2:$F$4115,"successful")</f>
        <v>168</v>
      </c>
      <c r="D5">
        <f>COUNTIFS(Data!$D$2:$D$4115,"&gt;9999",Data!$D$2:$D$4115,"&lt;15000",Data!$F$2:$F$4115,"failed")</f>
        <v>144</v>
      </c>
      <c r="E5">
        <f>COUNTIFS(Data!$D$2:$D$4115,"&gt;9999",Data!$D$2:$D$4115,"&lt;15000",Data!$F$2:$F$4115,"canceled")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  <c r="O5" s="13"/>
    </row>
    <row r="6" spans="2:15" x14ac:dyDescent="0.25">
      <c r="B6" s="12" t="s">
        <v>8392</v>
      </c>
      <c r="C6">
        <f>COUNTIFS(Data!$D$2:$D$4115,"&gt;14999",Data!$D$2:$D$4115,"&lt;20000",Data!$F$2:$F$4115,"successful")</f>
        <v>94</v>
      </c>
      <c r="D6">
        <f>COUNTIFS(Data!$D$2:$D$4115,"&gt;14999",Data!$D$2:$D$4115,"&lt;20000",Data!$F$2:$F$4115,"failed")</f>
        <v>90</v>
      </c>
      <c r="E6">
        <f>COUNTIFS(Data!$D$2:$D$4115,"&gt;14999",Data!$D$2:$D$4115,"&lt;20000",Data!$F$2:$F$4115,"canceled")</f>
        <v>17</v>
      </c>
      <c r="F6">
        <f>SUM(C6:E6)</f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2:15" x14ac:dyDescent="0.25">
      <c r="B7" s="12" t="s">
        <v>8393</v>
      </c>
      <c r="C7">
        <f>COUNTIFS(Data!$D$2:$D$4115,"&gt;19999",Data!$D$2:$D$4115,"&lt;25000",Data!$F$2:$F$4115,"successful")</f>
        <v>62</v>
      </c>
      <c r="D7">
        <f>COUNTIFS(Data!$D$2:$D$4115,"&gt;19999",Data!$D$2:$D$4115,"&lt;25000",Data!$F$2:$F$4115,"failed")</f>
        <v>72</v>
      </c>
      <c r="E7">
        <f>COUNTIFS(Data!$D$2:$D$4115,"&gt;19999",Data!$D$2:$D$4115,"&lt;25000",Data!$F$2:$F$4115,"canceled")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2:15" x14ac:dyDescent="0.25">
      <c r="B8" s="12" t="s">
        <v>8394</v>
      </c>
      <c r="C8">
        <f>COUNTIFS(Data!$D$2:$D$4115,"&gt;24999",Data!$D$2:$D$4115,"&lt;30000",Data!$F$2:$F$4115,"successful")</f>
        <v>55</v>
      </c>
      <c r="D8">
        <f>COUNTIFS(Data!$D$2:$D$4115,"&gt;24999",Data!$D$2:$D$4115,"&lt;30000",Data!$F$2:$F$4115,"failed")</f>
        <v>64</v>
      </c>
      <c r="E8">
        <f>COUNTIFS(Data!$D$2:$D$4115,"&gt;24999",Data!$D$2:$D$4115,"&lt;30000",Data!$F$2:$F$4115,"canceled")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2:15" x14ac:dyDescent="0.25">
      <c r="B9" s="12" t="s">
        <v>8395</v>
      </c>
      <c r="C9">
        <f>COUNTIFS(Data!$D$2:$D$4115,"&gt;29999",Data!$D$2:$D$4115,"&lt;35000",Data!$F$2:$F$4115,"successful")</f>
        <v>32</v>
      </c>
      <c r="D9">
        <f>COUNTIFS(Data!$D$2:$D$4115,"&gt;29999",Data!$D$2:$D$4115,"&lt;35000",Data!$F$2:$F$4115,"failed")</f>
        <v>37</v>
      </c>
      <c r="E9">
        <f>COUNTIFS(Data!$D$2:$D$4115,"&gt;29999",Data!$D$2:$D$4115,"&lt;35000",Data!$F$2:$F$4115,"canceled")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2:15" x14ac:dyDescent="0.25">
      <c r="B10" s="12" t="s">
        <v>8396</v>
      </c>
      <c r="C10">
        <f>COUNTIFS(Data!$D$2:$D$4115,"&gt;34999",Data!$D$2:$D$4115,"&lt;40000",Data!$F$2:$F$4115,"successful")</f>
        <v>26</v>
      </c>
      <c r="D10">
        <f>COUNTIFS(Data!$D$2:$D$4115,"&gt;34999",Data!$D$2:$D$4115,"&lt;40000",Data!$F$2:$F$4115,"failed")</f>
        <v>22</v>
      </c>
      <c r="E10">
        <f>COUNTIFS(Data!$D$2:$D$4115,"&gt;34999",Data!$D$2:$D$4115,"&lt;40000",Data!$F$2:$F$4115,"canceled")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2:15" x14ac:dyDescent="0.25">
      <c r="B11" s="12" t="s">
        <v>8397</v>
      </c>
      <c r="C11">
        <f>COUNTIFS(Data!$D$2:$D$4115,"&gt;39999",Data!$D$2:$D$4115,"&lt;45000",Data!$F$2:$F$4115,"successful")</f>
        <v>21</v>
      </c>
      <c r="D11">
        <f>COUNTIFS(Data!$D$2:$D$4115,"&gt;39999",Data!$D$2:$D$4115,"&lt;45000",Data!$F$2:$F$4115,"failed")</f>
        <v>16</v>
      </c>
      <c r="E11">
        <f>COUNTIFS(Data!$D$2:$D$4115,"&gt;39999",Data!$D$2:$D$4115,"&lt;45000",Data!$F$2:$F$4115,"canceled")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2:15" x14ac:dyDescent="0.25">
      <c r="B12" s="12" t="s">
        <v>8398</v>
      </c>
      <c r="C12">
        <f>COUNTIFS(Data!$D$2:$D$4115,"&gt;44999",Data!$D$2:$D$4115,"&lt;50000",Data!$F$2:$F$4115,"successful")</f>
        <v>6</v>
      </c>
      <c r="D12">
        <f>COUNTIFS(Data!$D$2:$D$4115,"&gt;44999",Data!$D$2:$D$4115,"&lt;50000",Data!$F$2:$F$4115,"failed")</f>
        <v>11</v>
      </c>
      <c r="E12">
        <f>COUNTIFS(Data!$D$2:$D$4115,"&gt;44999",Data!$D$2:$D$4115,"&lt;50000",Data!$F$2:$F$4115,"canceled")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2:15" x14ac:dyDescent="0.25">
      <c r="B13" s="12" t="s">
        <v>8399</v>
      </c>
      <c r="C13">
        <f>COUNTIFS(Data!$D$2:$D$4115,"&gt;=50000",Data!$F$2:$F$4115,"successful")</f>
        <v>86</v>
      </c>
      <c r="D13">
        <f>COUNTIFS(Data!$D$2:$D$4115,"&gt;=50000",Data!$F$2:$F$4115,"failed")</f>
        <v>258</v>
      </c>
      <c r="E13">
        <f>COUNTIFS(Data!$D$2:$D$4115,"&gt;=50000",Data!$F$2:$F$4115,"canceled")</f>
        <v>100</v>
      </c>
      <c r="F13">
        <f t="shared" si="0"/>
        <v>444</v>
      </c>
      <c r="G13" s="5">
        <f t="shared" si="1"/>
        <v>0.19369369369369369</v>
      </c>
      <c r="H13" s="5">
        <f t="shared" si="2"/>
        <v>0.58108108108108103</v>
      </c>
      <c r="I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3B02A-824B-4B0C-AC26-66EEC203B9E0}">
  <dimension ref="A3:L46"/>
  <sheetViews>
    <sheetView workbookViewId="0">
      <selection activeCell="N35" sqref="N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1" customWidth="1"/>
    <col min="10" max="11" width="12.140625" bestFit="1" customWidth="1"/>
  </cols>
  <sheetData>
    <row r="3" spans="1:12" x14ac:dyDescent="0.25">
      <c r="A3" s="7" t="s">
        <v>8362</v>
      </c>
      <c r="B3" s="7" t="s">
        <v>8363</v>
      </c>
    </row>
    <row r="4" spans="1:12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I4" t="s">
        <v>8401</v>
      </c>
      <c r="J4" t="s">
        <v>8400</v>
      </c>
      <c r="K4" t="s">
        <v>8403</v>
      </c>
      <c r="L4" t="s">
        <v>8402</v>
      </c>
    </row>
    <row r="5" spans="1:12" x14ac:dyDescent="0.25">
      <c r="A5" s="8" t="s">
        <v>8316</v>
      </c>
      <c r="B5" s="9"/>
      <c r="C5" s="9">
        <v>100</v>
      </c>
      <c r="D5" s="9"/>
      <c r="E5" s="9"/>
      <c r="F5" s="9">
        <v>100</v>
      </c>
      <c r="H5" t="str">
        <f>A5</f>
        <v>animation</v>
      </c>
      <c r="I5" s="5">
        <f t="shared" ref="I5:I46" si="0">B5/$F5</f>
        <v>0</v>
      </c>
      <c r="J5" s="5">
        <f t="shared" ref="J5:J46" si="1">C5/$F5</f>
        <v>1</v>
      </c>
      <c r="K5" s="5">
        <f t="shared" ref="K5:K46" si="2">D5/$F5</f>
        <v>0</v>
      </c>
      <c r="L5" s="5">
        <f t="shared" ref="L5:L46" si="3">E5/$F5</f>
        <v>0</v>
      </c>
    </row>
    <row r="6" spans="1:12" x14ac:dyDescent="0.25">
      <c r="A6" s="8" t="s">
        <v>8344</v>
      </c>
      <c r="B6" s="9">
        <v>20</v>
      </c>
      <c r="C6" s="9"/>
      <c r="D6" s="9"/>
      <c r="E6" s="9"/>
      <c r="F6" s="9">
        <v>20</v>
      </c>
      <c r="H6" t="str">
        <f t="shared" ref="H6:H45" si="4">A6</f>
        <v>art books</v>
      </c>
      <c r="I6" s="5">
        <f t="shared" si="0"/>
        <v>1</v>
      </c>
      <c r="J6" s="5">
        <f t="shared" si="1"/>
        <v>0</v>
      </c>
      <c r="K6" s="5">
        <f t="shared" si="2"/>
        <v>0</v>
      </c>
      <c r="L6" s="5">
        <f t="shared" si="3"/>
        <v>0</v>
      </c>
    </row>
    <row r="7" spans="1:12" x14ac:dyDescent="0.25">
      <c r="A7" s="8" t="s">
        <v>8332</v>
      </c>
      <c r="B7" s="9">
        <v>24</v>
      </c>
      <c r="C7" s="9"/>
      <c r="D7" s="9"/>
      <c r="E7" s="9"/>
      <c r="F7" s="9">
        <v>24</v>
      </c>
      <c r="H7" t="str">
        <f t="shared" si="4"/>
        <v>audio</v>
      </c>
      <c r="I7" s="5">
        <f t="shared" si="0"/>
        <v>1</v>
      </c>
      <c r="J7" s="5">
        <f t="shared" si="1"/>
        <v>0</v>
      </c>
      <c r="K7" s="5">
        <f t="shared" si="2"/>
        <v>0</v>
      </c>
      <c r="L7" s="5">
        <f t="shared" si="3"/>
        <v>0</v>
      </c>
    </row>
    <row r="8" spans="1:12" x14ac:dyDescent="0.25">
      <c r="A8" s="8" t="s">
        <v>8358</v>
      </c>
      <c r="B8" s="9"/>
      <c r="C8" s="9">
        <v>40</v>
      </c>
      <c r="D8" s="9"/>
      <c r="E8" s="9"/>
      <c r="F8" s="9">
        <v>40</v>
      </c>
      <c r="H8" t="str">
        <f t="shared" si="4"/>
        <v>children's books</v>
      </c>
      <c r="I8" s="5">
        <f t="shared" si="0"/>
        <v>0</v>
      </c>
      <c r="J8" s="5">
        <f t="shared" si="1"/>
        <v>1</v>
      </c>
      <c r="K8" s="5">
        <f t="shared" si="2"/>
        <v>0</v>
      </c>
      <c r="L8" s="5">
        <f t="shared" si="3"/>
        <v>0</v>
      </c>
    </row>
    <row r="9" spans="1:12" x14ac:dyDescent="0.25">
      <c r="A9" s="8" t="s">
        <v>8354</v>
      </c>
      <c r="B9" s="9"/>
      <c r="C9" s="9"/>
      <c r="D9" s="9"/>
      <c r="E9" s="9">
        <v>40</v>
      </c>
      <c r="F9" s="9">
        <v>40</v>
      </c>
      <c r="H9" t="str">
        <f t="shared" si="4"/>
        <v>classical music</v>
      </c>
      <c r="I9" s="5">
        <f t="shared" si="0"/>
        <v>0</v>
      </c>
      <c r="J9" s="5">
        <f t="shared" si="1"/>
        <v>0</v>
      </c>
      <c r="K9" s="5">
        <f t="shared" si="2"/>
        <v>0</v>
      </c>
      <c r="L9" s="5">
        <f t="shared" si="3"/>
        <v>1</v>
      </c>
    </row>
    <row r="10" spans="1:12" x14ac:dyDescent="0.25">
      <c r="A10" s="8" t="s">
        <v>8315</v>
      </c>
      <c r="B10" s="9"/>
      <c r="C10" s="9"/>
      <c r="D10" s="9"/>
      <c r="E10" s="9">
        <v>180</v>
      </c>
      <c r="F10" s="9">
        <v>180</v>
      </c>
      <c r="H10" t="str">
        <f t="shared" si="4"/>
        <v>documentary</v>
      </c>
      <c r="I10" s="5">
        <f t="shared" si="0"/>
        <v>0</v>
      </c>
      <c r="J10" s="5">
        <f t="shared" si="1"/>
        <v>0</v>
      </c>
      <c r="K10" s="5">
        <f t="shared" si="2"/>
        <v>0</v>
      </c>
      <c r="L10" s="5">
        <f t="shared" si="3"/>
        <v>1</v>
      </c>
    </row>
    <row r="11" spans="1:12" x14ac:dyDescent="0.25">
      <c r="A11" s="8" t="s">
        <v>8314</v>
      </c>
      <c r="B11" s="9"/>
      <c r="C11" s="9">
        <v>80</v>
      </c>
      <c r="D11" s="9"/>
      <c r="E11" s="9"/>
      <c r="F11" s="9">
        <v>80</v>
      </c>
      <c r="H11" t="str">
        <f t="shared" si="4"/>
        <v>drama</v>
      </c>
      <c r="I11" s="5">
        <f t="shared" si="0"/>
        <v>0</v>
      </c>
      <c r="J11" s="5">
        <f t="shared" si="1"/>
        <v>1</v>
      </c>
      <c r="K11" s="5">
        <f t="shared" si="2"/>
        <v>0</v>
      </c>
      <c r="L11" s="5">
        <f t="shared" si="3"/>
        <v>0</v>
      </c>
    </row>
    <row r="12" spans="1:12" x14ac:dyDescent="0.25">
      <c r="A12" s="8" t="s">
        <v>8330</v>
      </c>
      <c r="B12" s="9"/>
      <c r="C12" s="9"/>
      <c r="D12" s="9"/>
      <c r="E12" s="9">
        <v>40</v>
      </c>
      <c r="F12" s="9">
        <v>40</v>
      </c>
      <c r="H12" t="str">
        <f t="shared" si="4"/>
        <v>electronic music</v>
      </c>
      <c r="I12" s="5">
        <f t="shared" si="0"/>
        <v>0</v>
      </c>
      <c r="J12" s="5">
        <f t="shared" si="1"/>
        <v>0</v>
      </c>
      <c r="K12" s="5">
        <f t="shared" si="2"/>
        <v>0</v>
      </c>
      <c r="L12" s="5">
        <f t="shared" si="3"/>
        <v>1</v>
      </c>
    </row>
    <row r="13" spans="1:12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  <c r="H13" t="str">
        <f t="shared" si="4"/>
        <v>faith</v>
      </c>
      <c r="I13" s="5">
        <f t="shared" si="0"/>
        <v>0</v>
      </c>
      <c r="J13" s="5">
        <f t="shared" si="1"/>
        <v>0.66666666666666663</v>
      </c>
      <c r="K13" s="5">
        <f t="shared" si="2"/>
        <v>0.33333333333333331</v>
      </c>
      <c r="L13" s="5">
        <f t="shared" si="3"/>
        <v>0</v>
      </c>
    </row>
    <row r="14" spans="1:12" x14ac:dyDescent="0.25">
      <c r="A14" s="8" t="s">
        <v>8324</v>
      </c>
      <c r="B14" s="9"/>
      <c r="C14" s="9">
        <v>40</v>
      </c>
      <c r="D14" s="9"/>
      <c r="E14" s="9"/>
      <c r="F14" s="9">
        <v>40</v>
      </c>
      <c r="H14" t="str">
        <f t="shared" si="4"/>
        <v>fiction</v>
      </c>
      <c r="I14" s="5">
        <f t="shared" si="0"/>
        <v>0</v>
      </c>
      <c r="J14" s="5">
        <f t="shared" si="1"/>
        <v>1</v>
      </c>
      <c r="K14" s="5">
        <f t="shared" si="2"/>
        <v>0</v>
      </c>
      <c r="L14" s="5">
        <f t="shared" si="3"/>
        <v>0</v>
      </c>
    </row>
    <row r="15" spans="1:12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  <c r="H15" t="str">
        <f t="shared" si="4"/>
        <v>food trucks</v>
      </c>
      <c r="I15" s="5">
        <f t="shared" si="0"/>
        <v>0.14285714285714285</v>
      </c>
      <c r="J15" s="5">
        <f t="shared" si="1"/>
        <v>0.8571428571428571</v>
      </c>
      <c r="K15" s="5">
        <f t="shared" si="2"/>
        <v>0</v>
      </c>
      <c r="L15" s="5">
        <f t="shared" si="3"/>
        <v>0</v>
      </c>
    </row>
    <row r="16" spans="1:12" x14ac:dyDescent="0.25">
      <c r="A16" s="8" t="s">
        <v>8348</v>
      </c>
      <c r="B16" s="9"/>
      <c r="C16" s="9">
        <v>20</v>
      </c>
      <c r="D16" s="9"/>
      <c r="E16" s="9"/>
      <c r="F16" s="9">
        <v>20</v>
      </c>
      <c r="H16" t="str">
        <f t="shared" si="4"/>
        <v>gadgets</v>
      </c>
      <c r="I16" s="5">
        <f t="shared" si="0"/>
        <v>0</v>
      </c>
      <c r="J16" s="5">
        <f t="shared" si="1"/>
        <v>1</v>
      </c>
      <c r="K16" s="5">
        <f t="shared" si="2"/>
        <v>0</v>
      </c>
      <c r="L16" s="5">
        <f t="shared" si="3"/>
        <v>0</v>
      </c>
    </row>
    <row r="17" spans="1:12" x14ac:dyDescent="0.25">
      <c r="A17" s="8" t="s">
        <v>8349</v>
      </c>
      <c r="B17" s="9"/>
      <c r="C17" s="9"/>
      <c r="D17" s="9"/>
      <c r="E17" s="9">
        <v>140</v>
      </c>
      <c r="F17" s="9">
        <v>140</v>
      </c>
      <c r="H17" t="str">
        <f t="shared" si="4"/>
        <v>hardware</v>
      </c>
      <c r="I17" s="5">
        <f t="shared" si="0"/>
        <v>0</v>
      </c>
      <c r="J17" s="5">
        <f t="shared" si="1"/>
        <v>0</v>
      </c>
      <c r="K17" s="5">
        <f t="shared" si="2"/>
        <v>0</v>
      </c>
      <c r="L17" s="5">
        <f t="shared" si="3"/>
        <v>1</v>
      </c>
    </row>
    <row r="18" spans="1:12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  <c r="H18" t="str">
        <f t="shared" si="4"/>
        <v>indie rock</v>
      </c>
      <c r="I18" s="5">
        <f t="shared" si="0"/>
        <v>0</v>
      </c>
      <c r="J18" s="5">
        <f t="shared" si="1"/>
        <v>0.125</v>
      </c>
      <c r="K18" s="5">
        <f t="shared" si="2"/>
        <v>0</v>
      </c>
      <c r="L18" s="5">
        <f t="shared" si="3"/>
        <v>0.875</v>
      </c>
    </row>
    <row r="19" spans="1:12" x14ac:dyDescent="0.25">
      <c r="A19" s="8" t="s">
        <v>8328</v>
      </c>
      <c r="B19" s="9"/>
      <c r="C19" s="9">
        <v>60</v>
      </c>
      <c r="D19" s="9"/>
      <c r="E19" s="9"/>
      <c r="F19" s="9">
        <v>60</v>
      </c>
      <c r="H19" t="str">
        <f t="shared" si="4"/>
        <v>jazz</v>
      </c>
      <c r="I19" s="5">
        <f t="shared" si="0"/>
        <v>0</v>
      </c>
      <c r="J19" s="5">
        <f t="shared" si="1"/>
        <v>1</v>
      </c>
      <c r="K19" s="5">
        <f t="shared" si="2"/>
        <v>0</v>
      </c>
      <c r="L19" s="5">
        <f t="shared" si="3"/>
        <v>0</v>
      </c>
    </row>
    <row r="20" spans="1:12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  <c r="H20" t="str">
        <f t="shared" si="4"/>
        <v>makerspaces</v>
      </c>
      <c r="I20" s="5">
        <f t="shared" si="0"/>
        <v>0</v>
      </c>
      <c r="J20" s="5">
        <f t="shared" si="1"/>
        <v>0.55000000000000004</v>
      </c>
      <c r="K20" s="5">
        <f t="shared" si="2"/>
        <v>0</v>
      </c>
      <c r="L20" s="5">
        <f t="shared" si="3"/>
        <v>0.45</v>
      </c>
    </row>
    <row r="21" spans="1:12" x14ac:dyDescent="0.25">
      <c r="A21" s="8" t="s">
        <v>8327</v>
      </c>
      <c r="B21" s="9"/>
      <c r="C21" s="9"/>
      <c r="D21" s="9"/>
      <c r="E21" s="9">
        <v>20</v>
      </c>
      <c r="F21" s="9">
        <v>20</v>
      </c>
      <c r="H21" t="str">
        <f t="shared" si="4"/>
        <v>metal</v>
      </c>
      <c r="I21" s="5">
        <f t="shared" si="0"/>
        <v>0</v>
      </c>
      <c r="J21" s="5">
        <f t="shared" si="1"/>
        <v>0</v>
      </c>
      <c r="K21" s="5">
        <f t="shared" si="2"/>
        <v>0</v>
      </c>
      <c r="L21" s="5">
        <f t="shared" si="3"/>
        <v>1</v>
      </c>
    </row>
    <row r="22" spans="1:12" x14ac:dyDescent="0.25">
      <c r="A22" s="8" t="s">
        <v>8335</v>
      </c>
      <c r="B22" s="9"/>
      <c r="C22" s="9">
        <v>40</v>
      </c>
      <c r="D22" s="9"/>
      <c r="E22" s="9"/>
      <c r="F22" s="9">
        <v>40</v>
      </c>
      <c r="H22" t="str">
        <f t="shared" si="4"/>
        <v>mobile games</v>
      </c>
      <c r="I22" s="5">
        <f t="shared" si="0"/>
        <v>0</v>
      </c>
      <c r="J22" s="5">
        <f t="shared" si="1"/>
        <v>1</v>
      </c>
      <c r="K22" s="5">
        <f t="shared" si="2"/>
        <v>0</v>
      </c>
      <c r="L22" s="5">
        <f t="shared" si="3"/>
        <v>0</v>
      </c>
    </row>
    <row r="23" spans="1:12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  <c r="H23" t="str">
        <f t="shared" si="4"/>
        <v>musical</v>
      </c>
      <c r="I23" s="5">
        <f t="shared" si="0"/>
        <v>0.14285714285714285</v>
      </c>
      <c r="J23" s="5">
        <f t="shared" si="1"/>
        <v>0.42857142857142855</v>
      </c>
      <c r="K23" s="5">
        <f t="shared" si="2"/>
        <v>0</v>
      </c>
      <c r="L23" s="5">
        <f t="shared" si="3"/>
        <v>0.42857142857142855</v>
      </c>
    </row>
    <row r="24" spans="1:12" x14ac:dyDescent="0.25">
      <c r="A24" s="8" t="s">
        <v>8343</v>
      </c>
      <c r="B24" s="9"/>
      <c r="C24" s="9">
        <v>20</v>
      </c>
      <c r="D24" s="9"/>
      <c r="E24" s="9"/>
      <c r="F24" s="9">
        <v>20</v>
      </c>
      <c r="H24" t="str">
        <f t="shared" si="4"/>
        <v>nature</v>
      </c>
      <c r="I24" s="5">
        <f t="shared" si="0"/>
        <v>0</v>
      </c>
      <c r="J24" s="5">
        <f t="shared" si="1"/>
        <v>1</v>
      </c>
      <c r="K24" s="5">
        <f t="shared" si="2"/>
        <v>0</v>
      </c>
      <c r="L24" s="5">
        <f t="shared" si="3"/>
        <v>0</v>
      </c>
    </row>
    <row r="25" spans="1:12" x14ac:dyDescent="0.25">
      <c r="A25" s="8" t="s">
        <v>8323</v>
      </c>
      <c r="B25" s="9"/>
      <c r="C25" s="9"/>
      <c r="D25" s="9"/>
      <c r="E25" s="9">
        <v>60</v>
      </c>
      <c r="F25" s="9">
        <v>60</v>
      </c>
      <c r="H25" t="str">
        <f t="shared" si="4"/>
        <v>nonfiction</v>
      </c>
      <c r="I25" s="5">
        <f t="shared" si="0"/>
        <v>0</v>
      </c>
      <c r="J25" s="5">
        <f t="shared" si="1"/>
        <v>0</v>
      </c>
      <c r="K25" s="5">
        <f t="shared" si="2"/>
        <v>0</v>
      </c>
      <c r="L25" s="5">
        <f t="shared" si="3"/>
        <v>1</v>
      </c>
    </row>
    <row r="26" spans="1:12" x14ac:dyDescent="0.25">
      <c r="A26" s="8" t="s">
        <v>8350</v>
      </c>
      <c r="B26" s="9"/>
      <c r="C26" s="9">
        <v>20</v>
      </c>
      <c r="D26" s="9"/>
      <c r="E26" s="9"/>
      <c r="F26" s="9">
        <v>20</v>
      </c>
      <c r="H26" t="str">
        <f t="shared" si="4"/>
        <v>people</v>
      </c>
      <c r="I26" s="5">
        <f t="shared" si="0"/>
        <v>0</v>
      </c>
      <c r="J26" s="5">
        <f t="shared" si="1"/>
        <v>1</v>
      </c>
      <c r="K26" s="5">
        <f t="shared" si="2"/>
        <v>0</v>
      </c>
      <c r="L26" s="5">
        <f t="shared" si="3"/>
        <v>0</v>
      </c>
    </row>
    <row r="27" spans="1:12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  <c r="H27" t="str">
        <f t="shared" si="4"/>
        <v>photobooks</v>
      </c>
      <c r="I27" s="5">
        <f t="shared" si="0"/>
        <v>0</v>
      </c>
      <c r="J27" s="5">
        <f t="shared" si="1"/>
        <v>0.35625000000000001</v>
      </c>
      <c r="K27" s="5">
        <f t="shared" si="2"/>
        <v>0</v>
      </c>
      <c r="L27" s="5">
        <f t="shared" si="3"/>
        <v>0.64375000000000004</v>
      </c>
    </row>
    <row r="28" spans="1:12" x14ac:dyDescent="0.25">
      <c r="A28" s="8" t="s">
        <v>8345</v>
      </c>
      <c r="B28" s="9"/>
      <c r="C28" s="9">
        <v>20</v>
      </c>
      <c r="D28" s="9"/>
      <c r="E28" s="9"/>
      <c r="F28" s="9">
        <v>20</v>
      </c>
      <c r="H28" t="str">
        <f t="shared" si="4"/>
        <v>places</v>
      </c>
      <c r="I28" s="5">
        <f t="shared" si="0"/>
        <v>0</v>
      </c>
      <c r="J28" s="5">
        <f t="shared" si="1"/>
        <v>1</v>
      </c>
      <c r="K28" s="5">
        <f t="shared" si="2"/>
        <v>0</v>
      </c>
      <c r="L28" s="5">
        <f t="shared" si="3"/>
        <v>0</v>
      </c>
    </row>
    <row r="29" spans="1:12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  <c r="H29" t="str">
        <f t="shared" si="4"/>
        <v>plays</v>
      </c>
      <c r="I29" s="5">
        <f t="shared" si="0"/>
        <v>0</v>
      </c>
      <c r="J29" s="5">
        <f t="shared" si="1"/>
        <v>0.33114446529080677</v>
      </c>
      <c r="K29" s="5">
        <f t="shared" si="2"/>
        <v>1.7823639774859287E-2</v>
      </c>
      <c r="L29" s="5">
        <f t="shared" si="3"/>
        <v>0.651031894934334</v>
      </c>
    </row>
    <row r="30" spans="1:12" x14ac:dyDescent="0.25">
      <c r="A30" s="8" t="s">
        <v>8346</v>
      </c>
      <c r="B30" s="9"/>
      <c r="C30" s="9"/>
      <c r="D30" s="9"/>
      <c r="E30" s="9">
        <v>40</v>
      </c>
      <c r="F30" s="9">
        <v>40</v>
      </c>
      <c r="H30" t="str">
        <f t="shared" si="4"/>
        <v>pop</v>
      </c>
      <c r="I30" s="5">
        <f t="shared" si="0"/>
        <v>0</v>
      </c>
      <c r="J30" s="5">
        <f t="shared" si="1"/>
        <v>0</v>
      </c>
      <c r="K30" s="5">
        <f t="shared" si="2"/>
        <v>0</v>
      </c>
      <c r="L30" s="5">
        <f t="shared" si="3"/>
        <v>1</v>
      </c>
    </row>
    <row r="31" spans="1:12" x14ac:dyDescent="0.25">
      <c r="A31" s="8" t="s">
        <v>8342</v>
      </c>
      <c r="B31" s="9"/>
      <c r="C31" s="9"/>
      <c r="D31" s="9"/>
      <c r="E31" s="9">
        <v>20</v>
      </c>
      <c r="F31" s="9">
        <v>20</v>
      </c>
      <c r="H31" t="str">
        <f t="shared" si="4"/>
        <v>radio &amp; podcasts</v>
      </c>
      <c r="I31" s="5">
        <f t="shared" si="0"/>
        <v>0</v>
      </c>
      <c r="J31" s="5">
        <f t="shared" si="1"/>
        <v>0</v>
      </c>
      <c r="K31" s="5">
        <f t="shared" si="2"/>
        <v>0</v>
      </c>
      <c r="L31" s="5">
        <f t="shared" si="3"/>
        <v>1</v>
      </c>
    </row>
    <row r="32" spans="1:12" x14ac:dyDescent="0.25">
      <c r="A32" s="8" t="s">
        <v>8353</v>
      </c>
      <c r="B32" s="9"/>
      <c r="C32" s="9">
        <v>20</v>
      </c>
      <c r="D32" s="9"/>
      <c r="E32" s="9"/>
      <c r="F32" s="9">
        <v>20</v>
      </c>
      <c r="H32" t="str">
        <f t="shared" si="4"/>
        <v>restaurants</v>
      </c>
      <c r="I32" s="5">
        <f t="shared" si="0"/>
        <v>0</v>
      </c>
      <c r="J32" s="5">
        <f t="shared" si="1"/>
        <v>1</v>
      </c>
      <c r="K32" s="5">
        <f t="shared" si="2"/>
        <v>0</v>
      </c>
      <c r="L32" s="5">
        <f t="shared" si="3"/>
        <v>0</v>
      </c>
    </row>
    <row r="33" spans="1:12" x14ac:dyDescent="0.25">
      <c r="A33" s="8" t="s">
        <v>8326</v>
      </c>
      <c r="B33" s="9"/>
      <c r="C33" s="9"/>
      <c r="D33" s="9"/>
      <c r="E33" s="9">
        <v>260</v>
      </c>
      <c r="F33" s="9">
        <v>260</v>
      </c>
      <c r="H33" t="str">
        <f t="shared" si="4"/>
        <v>rock</v>
      </c>
      <c r="I33" s="5">
        <f t="shared" si="0"/>
        <v>0</v>
      </c>
      <c r="J33" s="5">
        <f t="shared" si="1"/>
        <v>0</v>
      </c>
      <c r="K33" s="5">
        <f t="shared" si="2"/>
        <v>0</v>
      </c>
      <c r="L33" s="5">
        <f t="shared" si="3"/>
        <v>1</v>
      </c>
    </row>
    <row r="34" spans="1:12" x14ac:dyDescent="0.25">
      <c r="A34" s="8" t="s">
        <v>8313</v>
      </c>
      <c r="B34" s="9">
        <v>40</v>
      </c>
      <c r="C34" s="9"/>
      <c r="D34" s="9"/>
      <c r="E34" s="9"/>
      <c r="F34" s="9">
        <v>40</v>
      </c>
      <c r="H34" t="str">
        <f t="shared" si="4"/>
        <v>science fiction</v>
      </c>
      <c r="I34" s="5">
        <f t="shared" si="0"/>
        <v>1</v>
      </c>
      <c r="J34" s="5">
        <f t="shared" si="1"/>
        <v>0</v>
      </c>
      <c r="K34" s="5">
        <f t="shared" si="2"/>
        <v>0</v>
      </c>
      <c r="L34" s="5">
        <f t="shared" si="3"/>
        <v>0</v>
      </c>
    </row>
    <row r="35" spans="1:12" x14ac:dyDescent="0.25">
      <c r="A35" s="8" t="s">
        <v>8312</v>
      </c>
      <c r="B35" s="9"/>
      <c r="C35" s="9"/>
      <c r="D35" s="9"/>
      <c r="E35" s="9">
        <v>60</v>
      </c>
      <c r="F35" s="9">
        <v>60</v>
      </c>
      <c r="H35" t="str">
        <f t="shared" si="4"/>
        <v>shorts</v>
      </c>
      <c r="I35" s="5">
        <f t="shared" si="0"/>
        <v>0</v>
      </c>
      <c r="J35" s="5">
        <f t="shared" si="1"/>
        <v>0</v>
      </c>
      <c r="K35" s="5">
        <f t="shared" si="2"/>
        <v>0</v>
      </c>
      <c r="L35" s="5">
        <f t="shared" si="3"/>
        <v>1</v>
      </c>
    </row>
    <row r="36" spans="1:12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  <c r="H36" t="str">
        <f t="shared" si="4"/>
        <v>small batch</v>
      </c>
      <c r="I36" s="5">
        <f t="shared" si="0"/>
        <v>0</v>
      </c>
      <c r="J36" s="5">
        <f t="shared" si="1"/>
        <v>0</v>
      </c>
      <c r="K36" s="5">
        <f t="shared" si="2"/>
        <v>0.15</v>
      </c>
      <c r="L36" s="5">
        <f t="shared" si="3"/>
        <v>0.85</v>
      </c>
    </row>
    <row r="37" spans="1:12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  <c r="H37" t="str">
        <f t="shared" si="4"/>
        <v>space exploration</v>
      </c>
      <c r="I37" s="5">
        <f t="shared" si="0"/>
        <v>0.3</v>
      </c>
      <c r="J37" s="5">
        <f t="shared" si="1"/>
        <v>3.3333333333333333E-2</v>
      </c>
      <c r="K37" s="5">
        <f t="shared" si="2"/>
        <v>0</v>
      </c>
      <c r="L37" s="5">
        <f t="shared" si="3"/>
        <v>0.66666666666666663</v>
      </c>
    </row>
    <row r="38" spans="1:12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  <c r="H38" t="str">
        <f t="shared" si="4"/>
        <v>spaces</v>
      </c>
      <c r="I38" s="5">
        <f t="shared" si="0"/>
        <v>9.0909090909090912E-2</v>
      </c>
      <c r="J38" s="5">
        <f t="shared" si="1"/>
        <v>0.42780748663101603</v>
      </c>
      <c r="K38" s="5">
        <f t="shared" si="2"/>
        <v>2.6737967914438502E-2</v>
      </c>
      <c r="L38" s="5">
        <f t="shared" si="3"/>
        <v>0.45454545454545453</v>
      </c>
    </row>
    <row r="39" spans="1:12" x14ac:dyDescent="0.25">
      <c r="A39" s="8" t="s">
        <v>8351</v>
      </c>
      <c r="B39" s="9"/>
      <c r="C39" s="9"/>
      <c r="D39" s="9"/>
      <c r="E39" s="9">
        <v>80</v>
      </c>
      <c r="F39" s="9">
        <v>80</v>
      </c>
      <c r="H39" t="str">
        <f t="shared" si="4"/>
        <v>tabletop games</v>
      </c>
      <c r="I39" s="5">
        <f t="shared" si="0"/>
        <v>0</v>
      </c>
      <c r="J39" s="5">
        <f t="shared" si="1"/>
        <v>0</v>
      </c>
      <c r="K39" s="5">
        <f t="shared" si="2"/>
        <v>0</v>
      </c>
      <c r="L39" s="5">
        <f t="shared" si="3"/>
        <v>1</v>
      </c>
    </row>
    <row r="40" spans="1:12" x14ac:dyDescent="0.25">
      <c r="A40" s="8" t="s">
        <v>8311</v>
      </c>
      <c r="B40" s="9"/>
      <c r="C40" s="9"/>
      <c r="D40" s="9"/>
      <c r="E40" s="9">
        <v>60</v>
      </c>
      <c r="F40" s="9">
        <v>60</v>
      </c>
      <c r="H40" t="str">
        <f t="shared" si="4"/>
        <v>television</v>
      </c>
      <c r="I40" s="5">
        <f t="shared" si="0"/>
        <v>0</v>
      </c>
      <c r="J40" s="5">
        <f t="shared" si="1"/>
        <v>0</v>
      </c>
      <c r="K40" s="5">
        <f t="shared" si="2"/>
        <v>0</v>
      </c>
      <c r="L40" s="5">
        <f t="shared" si="3"/>
        <v>1</v>
      </c>
    </row>
    <row r="41" spans="1:12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  <c r="H41" t="str">
        <f t="shared" si="4"/>
        <v>translations</v>
      </c>
      <c r="I41" s="5">
        <f t="shared" si="0"/>
        <v>0.17543859649122806</v>
      </c>
      <c r="J41" s="5">
        <f t="shared" si="1"/>
        <v>0.82456140350877194</v>
      </c>
      <c r="K41" s="5">
        <f t="shared" si="2"/>
        <v>0</v>
      </c>
      <c r="L41" s="5">
        <f t="shared" si="3"/>
        <v>0</v>
      </c>
    </row>
    <row r="42" spans="1:12" x14ac:dyDescent="0.25">
      <c r="A42" s="8" t="s">
        <v>8334</v>
      </c>
      <c r="B42" s="9"/>
      <c r="C42" s="9">
        <v>100</v>
      </c>
      <c r="D42" s="9"/>
      <c r="E42" s="9"/>
      <c r="F42" s="9">
        <v>100</v>
      </c>
      <c r="H42" t="str">
        <f t="shared" si="4"/>
        <v>video games</v>
      </c>
      <c r="I42" s="5">
        <f t="shared" si="0"/>
        <v>0</v>
      </c>
      <c r="J42" s="5">
        <f t="shared" si="1"/>
        <v>1</v>
      </c>
      <c r="K42" s="5">
        <f t="shared" si="2"/>
        <v>0</v>
      </c>
      <c r="L42" s="5">
        <f t="shared" si="3"/>
        <v>0</v>
      </c>
    </row>
    <row r="43" spans="1:12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  <c r="H43" t="str">
        <f t="shared" si="4"/>
        <v>wearables</v>
      </c>
      <c r="I43" s="5">
        <f t="shared" si="0"/>
        <v>0.3</v>
      </c>
      <c r="J43" s="5">
        <f t="shared" si="1"/>
        <v>0.6</v>
      </c>
      <c r="K43" s="5">
        <f t="shared" si="2"/>
        <v>0</v>
      </c>
      <c r="L43" s="5">
        <f t="shared" si="3"/>
        <v>0.1</v>
      </c>
    </row>
    <row r="44" spans="1:12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  <c r="H44" t="str">
        <f t="shared" si="4"/>
        <v>web</v>
      </c>
      <c r="I44" s="5">
        <f t="shared" si="0"/>
        <v>0.625</v>
      </c>
      <c r="J44" s="5">
        <f t="shared" si="1"/>
        <v>0.375</v>
      </c>
      <c r="K44" s="5">
        <f t="shared" si="2"/>
        <v>0</v>
      </c>
      <c r="L44" s="5">
        <f t="shared" si="3"/>
        <v>0</v>
      </c>
    </row>
    <row r="45" spans="1:12" ht="15.75" thickBot="1" x14ac:dyDescent="0.3">
      <c r="A45" s="8" t="s">
        <v>8340</v>
      </c>
      <c r="B45" s="9">
        <v>20</v>
      </c>
      <c r="C45" s="9"/>
      <c r="D45" s="9"/>
      <c r="E45" s="9"/>
      <c r="F45" s="9">
        <v>20</v>
      </c>
      <c r="H45" t="str">
        <f t="shared" si="4"/>
        <v>world music</v>
      </c>
      <c r="I45" s="5">
        <f t="shared" si="0"/>
        <v>1</v>
      </c>
      <c r="J45" s="5">
        <f t="shared" si="1"/>
        <v>0</v>
      </c>
      <c r="K45" s="5">
        <f t="shared" si="2"/>
        <v>0</v>
      </c>
      <c r="L45" s="5">
        <f t="shared" si="3"/>
        <v>0</v>
      </c>
    </row>
    <row r="46" spans="1:12" ht="15.75" thickBot="1" x14ac:dyDescent="0.3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  <c r="H46" t="str">
        <f>A46</f>
        <v>Grand Total</v>
      </c>
      <c r="I46" s="14">
        <f t="shared" si="0"/>
        <v>8.4832280019445788E-2</v>
      </c>
      <c r="J46" s="15">
        <f t="shared" si="1"/>
        <v>0.37190082644628097</v>
      </c>
      <c r="K46" s="15">
        <f t="shared" si="2"/>
        <v>1.2153621779290228E-2</v>
      </c>
      <c r="L46" s="16">
        <f t="shared" si="3"/>
        <v>0.53111327175498302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10456-DEBA-4212-8E88-FC6BC502977E}">
  <dimension ref="A2:Q53"/>
  <sheetViews>
    <sheetView tabSelected="1" topLeftCell="A19" workbookViewId="0">
      <selection activeCell="F32" sqref="F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28515625" customWidth="1"/>
    <col min="4" max="4" width="6.7109375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11.140625" customWidth="1"/>
    <col min="10" max="10" width="6" customWidth="1"/>
    <col min="11" max="11" width="10" bestFit="1" customWidth="1"/>
    <col min="12" max="12" width="2.5703125" bestFit="1" customWidth="1"/>
    <col min="13" max="13" width="4" bestFit="1" customWidth="1"/>
    <col min="14" max="14" width="6.140625" bestFit="1" customWidth="1"/>
    <col min="15" max="15" width="10" bestFit="1" customWidth="1"/>
    <col min="16" max="16" width="3" bestFit="1" customWidth="1"/>
    <col min="17" max="17" width="23.85546875" bestFit="1" customWidth="1"/>
    <col min="18" max="18" width="3.5703125" customWidth="1"/>
    <col min="19" max="19" width="3.7109375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2" spans="1:17" x14ac:dyDescent="0.25">
      <c r="A2" s="7" t="s">
        <v>8308</v>
      </c>
      <c r="B2" t="s">
        <v>8364</v>
      </c>
    </row>
    <row r="4" spans="1:17" x14ac:dyDescent="0.25">
      <c r="A4" s="7" t="s">
        <v>8362</v>
      </c>
      <c r="B4" s="7" t="s">
        <v>8363</v>
      </c>
    </row>
    <row r="5" spans="1:17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J5" t="str">
        <f>C5</f>
        <v>failed</v>
      </c>
      <c r="K5" t="str">
        <f>E5</f>
        <v>successful</v>
      </c>
      <c r="N5" t="str">
        <f>C5</f>
        <v>failed</v>
      </c>
      <c r="O5" t="str">
        <f>E5</f>
        <v>successful</v>
      </c>
      <c r="Q5" t="s">
        <v>8404</v>
      </c>
    </row>
    <row r="6" spans="1:17" x14ac:dyDescent="0.25">
      <c r="A6" s="8" t="s">
        <v>8239</v>
      </c>
      <c r="B6" s="9"/>
      <c r="C6" s="9">
        <v>2</v>
      </c>
      <c r="D6" s="9">
        <v>1</v>
      </c>
      <c r="E6" s="9">
        <v>3</v>
      </c>
      <c r="F6" s="9">
        <v>6</v>
      </c>
      <c r="I6" t="str">
        <f>A6</f>
        <v>AT</v>
      </c>
      <c r="J6">
        <f>C6</f>
        <v>2</v>
      </c>
      <c r="K6">
        <f>E6</f>
        <v>3</v>
      </c>
      <c r="M6" t="str">
        <f t="shared" ref="M6:M27" si="0">A6</f>
        <v>AT</v>
      </c>
      <c r="N6" s="5">
        <f t="shared" ref="N6:N26" si="1">C6/$F6</f>
        <v>0.33333333333333331</v>
      </c>
      <c r="O6" s="5">
        <f t="shared" ref="O6:O26" si="2">E6/$F6</f>
        <v>0.5</v>
      </c>
      <c r="Q6" s="17">
        <f>O6/N6</f>
        <v>1.5</v>
      </c>
    </row>
    <row r="7" spans="1:17" x14ac:dyDescent="0.25">
      <c r="A7" s="8" t="s">
        <v>8226</v>
      </c>
      <c r="B7" s="9">
        <v>14</v>
      </c>
      <c r="C7" s="9">
        <v>41</v>
      </c>
      <c r="D7" s="9"/>
      <c r="E7" s="9">
        <v>19</v>
      </c>
      <c r="F7" s="9">
        <v>74</v>
      </c>
      <c r="I7" t="str">
        <f t="shared" ref="I7:I26" si="3">A7</f>
        <v>AU</v>
      </c>
      <c r="J7">
        <f t="shared" ref="J7:J26" si="4">C7</f>
        <v>41</v>
      </c>
      <c r="K7">
        <f t="shared" ref="K7:K26" si="5">E7</f>
        <v>19</v>
      </c>
      <c r="M7" t="str">
        <f t="shared" si="0"/>
        <v>AU</v>
      </c>
      <c r="N7" s="5">
        <f t="shared" si="1"/>
        <v>0.55405405405405406</v>
      </c>
      <c r="O7" s="5">
        <f t="shared" si="2"/>
        <v>0.25675675675675674</v>
      </c>
      <c r="Q7" s="17">
        <f t="shared" ref="Q7:Q26" si="6">O7/N7</f>
        <v>0.46341463414634143</v>
      </c>
    </row>
    <row r="8" spans="1:17" x14ac:dyDescent="0.25">
      <c r="A8" s="8" t="s">
        <v>8242</v>
      </c>
      <c r="B8" s="9"/>
      <c r="C8" s="9">
        <v>1</v>
      </c>
      <c r="D8" s="9"/>
      <c r="E8" s="9">
        <v>1</v>
      </c>
      <c r="F8" s="9">
        <v>2</v>
      </c>
      <c r="I8" t="str">
        <f t="shared" si="3"/>
        <v>BE</v>
      </c>
      <c r="J8">
        <f t="shared" si="4"/>
        <v>1</v>
      </c>
      <c r="K8">
        <f t="shared" si="5"/>
        <v>1</v>
      </c>
      <c r="M8" t="str">
        <f t="shared" si="0"/>
        <v>BE</v>
      </c>
      <c r="N8" s="5">
        <f t="shared" si="1"/>
        <v>0.5</v>
      </c>
      <c r="O8" s="5">
        <f t="shared" si="2"/>
        <v>0.5</v>
      </c>
      <c r="Q8" s="17">
        <f t="shared" si="6"/>
        <v>1</v>
      </c>
    </row>
    <row r="9" spans="1:17" x14ac:dyDescent="0.25">
      <c r="A9" s="8" t="s">
        <v>8229</v>
      </c>
      <c r="B9" s="9">
        <v>17</v>
      </c>
      <c r="C9" s="9">
        <v>64</v>
      </c>
      <c r="D9" s="9">
        <v>1</v>
      </c>
      <c r="E9" s="9">
        <v>64</v>
      </c>
      <c r="F9" s="9">
        <v>146</v>
      </c>
      <c r="I9" t="str">
        <f t="shared" si="3"/>
        <v>CA</v>
      </c>
      <c r="J9">
        <f t="shared" si="4"/>
        <v>64</v>
      </c>
      <c r="K9">
        <f t="shared" si="5"/>
        <v>64</v>
      </c>
      <c r="M9" t="str">
        <f t="shared" si="0"/>
        <v>CA</v>
      </c>
      <c r="N9" s="5">
        <f t="shared" si="1"/>
        <v>0.43835616438356162</v>
      </c>
      <c r="O9" s="5">
        <f t="shared" si="2"/>
        <v>0.43835616438356162</v>
      </c>
      <c r="Q9" s="17">
        <f t="shared" si="6"/>
        <v>1</v>
      </c>
    </row>
    <row r="10" spans="1:17" x14ac:dyDescent="0.25">
      <c r="A10" s="8" t="s">
        <v>8240</v>
      </c>
      <c r="B10" s="9">
        <v>3</v>
      </c>
      <c r="C10" s="9">
        <v>2</v>
      </c>
      <c r="D10" s="9"/>
      <c r="E10" s="9">
        <v>1</v>
      </c>
      <c r="F10" s="9">
        <v>6</v>
      </c>
      <c r="I10" t="str">
        <f t="shared" si="3"/>
        <v>CH</v>
      </c>
      <c r="J10">
        <f t="shared" si="4"/>
        <v>2</v>
      </c>
      <c r="K10">
        <f t="shared" si="5"/>
        <v>1</v>
      </c>
      <c r="M10" t="str">
        <f t="shared" si="0"/>
        <v>CH</v>
      </c>
      <c r="N10" s="5">
        <f t="shared" si="1"/>
        <v>0.33333333333333331</v>
      </c>
      <c r="O10" s="5">
        <f t="shared" si="2"/>
        <v>0.16666666666666666</v>
      </c>
      <c r="Q10" s="17">
        <f t="shared" si="6"/>
        <v>0.5</v>
      </c>
    </row>
    <row r="11" spans="1:17" x14ac:dyDescent="0.25">
      <c r="A11" s="8" t="s">
        <v>8236</v>
      </c>
      <c r="B11" s="9">
        <v>3</v>
      </c>
      <c r="C11" s="9">
        <v>27</v>
      </c>
      <c r="D11" s="9"/>
      <c r="E11" s="9">
        <v>23</v>
      </c>
      <c r="F11" s="9">
        <v>53</v>
      </c>
      <c r="I11" t="str">
        <f t="shared" si="3"/>
        <v>DE</v>
      </c>
      <c r="J11">
        <f t="shared" si="4"/>
        <v>27</v>
      </c>
      <c r="K11">
        <f t="shared" si="5"/>
        <v>23</v>
      </c>
      <c r="M11" t="str">
        <f t="shared" si="0"/>
        <v>DE</v>
      </c>
      <c r="N11" s="5">
        <f t="shared" si="1"/>
        <v>0.50943396226415094</v>
      </c>
      <c r="O11" s="5">
        <f t="shared" si="2"/>
        <v>0.43396226415094341</v>
      </c>
      <c r="Q11" s="17">
        <f t="shared" si="6"/>
        <v>0.85185185185185186</v>
      </c>
    </row>
    <row r="12" spans="1:17" x14ac:dyDescent="0.25">
      <c r="A12" s="8" t="s">
        <v>8232</v>
      </c>
      <c r="B12" s="9">
        <v>4</v>
      </c>
      <c r="C12" s="9">
        <v>6</v>
      </c>
      <c r="D12" s="9"/>
      <c r="E12" s="9">
        <v>4</v>
      </c>
      <c r="F12" s="9">
        <v>14</v>
      </c>
      <c r="I12" t="str">
        <f t="shared" si="3"/>
        <v>DK</v>
      </c>
      <c r="J12">
        <f t="shared" si="4"/>
        <v>6</v>
      </c>
      <c r="K12">
        <f t="shared" si="5"/>
        <v>4</v>
      </c>
      <c r="M12" t="str">
        <f t="shared" si="0"/>
        <v>DK</v>
      </c>
      <c r="N12" s="5">
        <f t="shared" si="1"/>
        <v>0.42857142857142855</v>
      </c>
      <c r="O12" s="5">
        <f t="shared" si="2"/>
        <v>0.2857142857142857</v>
      </c>
      <c r="Q12" s="17">
        <f t="shared" si="6"/>
        <v>0.66666666666666663</v>
      </c>
    </row>
    <row r="13" spans="1:17" x14ac:dyDescent="0.25">
      <c r="A13" s="8" t="s">
        <v>8227</v>
      </c>
      <c r="B13" s="9">
        <v>1</v>
      </c>
      <c r="C13" s="9">
        <v>9</v>
      </c>
      <c r="D13" s="9"/>
      <c r="E13" s="9">
        <v>11</v>
      </c>
      <c r="F13" s="9">
        <v>21</v>
      </c>
      <c r="I13" t="str">
        <f t="shared" si="3"/>
        <v>ES</v>
      </c>
      <c r="J13">
        <f t="shared" si="4"/>
        <v>9</v>
      </c>
      <c r="K13">
        <f t="shared" si="5"/>
        <v>11</v>
      </c>
      <c r="M13" t="str">
        <f t="shared" si="0"/>
        <v>ES</v>
      </c>
      <c r="N13" s="5">
        <f t="shared" si="1"/>
        <v>0.42857142857142855</v>
      </c>
      <c r="O13" s="5">
        <f t="shared" si="2"/>
        <v>0.52380952380952384</v>
      </c>
      <c r="Q13" s="17">
        <f t="shared" si="6"/>
        <v>1.2222222222222223</v>
      </c>
    </row>
    <row r="14" spans="1:17" x14ac:dyDescent="0.25">
      <c r="A14" s="8" t="s">
        <v>8230</v>
      </c>
      <c r="B14" s="9">
        <v>5</v>
      </c>
      <c r="C14" s="9">
        <v>10</v>
      </c>
      <c r="D14" s="9">
        <v>2</v>
      </c>
      <c r="E14" s="9">
        <v>10</v>
      </c>
      <c r="F14" s="9">
        <v>27</v>
      </c>
      <c r="I14" t="str">
        <f t="shared" si="3"/>
        <v>FR</v>
      </c>
      <c r="J14">
        <f t="shared" si="4"/>
        <v>10</v>
      </c>
      <c r="K14">
        <f t="shared" si="5"/>
        <v>10</v>
      </c>
      <c r="M14" t="str">
        <f t="shared" si="0"/>
        <v>FR</v>
      </c>
      <c r="N14" s="5">
        <f t="shared" si="1"/>
        <v>0.37037037037037035</v>
      </c>
      <c r="O14" s="5">
        <f t="shared" si="2"/>
        <v>0.37037037037037035</v>
      </c>
      <c r="Q14" s="17">
        <f t="shared" si="6"/>
        <v>1</v>
      </c>
    </row>
    <row r="15" spans="1:17" x14ac:dyDescent="0.25">
      <c r="A15" s="8" t="s">
        <v>8225</v>
      </c>
      <c r="B15" s="9">
        <v>25</v>
      </c>
      <c r="C15" s="9">
        <v>205</v>
      </c>
      <c r="D15" s="9">
        <v>8</v>
      </c>
      <c r="E15" s="9">
        <v>366</v>
      </c>
      <c r="F15" s="9">
        <v>604</v>
      </c>
      <c r="I15" t="str">
        <f t="shared" si="3"/>
        <v>GB</v>
      </c>
      <c r="J15">
        <f t="shared" si="4"/>
        <v>205</v>
      </c>
      <c r="K15">
        <f t="shared" si="5"/>
        <v>366</v>
      </c>
      <c r="M15" t="str">
        <f t="shared" si="0"/>
        <v>GB</v>
      </c>
      <c r="N15" s="5">
        <f t="shared" si="1"/>
        <v>0.33940397350993379</v>
      </c>
      <c r="O15" s="5">
        <f t="shared" si="2"/>
        <v>0.60596026490066224</v>
      </c>
      <c r="Q15" s="17">
        <f t="shared" si="6"/>
        <v>1.7853658536585364</v>
      </c>
    </row>
    <row r="16" spans="1:17" x14ac:dyDescent="0.25">
      <c r="A16" s="8" t="s">
        <v>8231</v>
      </c>
      <c r="B16" s="9">
        <v>1</v>
      </c>
      <c r="C16" s="9">
        <v>2</v>
      </c>
      <c r="D16" s="9"/>
      <c r="E16" s="9"/>
      <c r="F16" s="9">
        <v>3</v>
      </c>
      <c r="I16" t="str">
        <f t="shared" si="3"/>
        <v>HK</v>
      </c>
      <c r="J16">
        <f t="shared" si="4"/>
        <v>2</v>
      </c>
      <c r="K16">
        <f t="shared" si="5"/>
        <v>0</v>
      </c>
      <c r="M16" t="str">
        <f t="shared" si="0"/>
        <v>HK</v>
      </c>
      <c r="N16" s="5">
        <f t="shared" si="1"/>
        <v>0.66666666666666663</v>
      </c>
      <c r="O16" s="5">
        <f t="shared" si="2"/>
        <v>0</v>
      </c>
      <c r="Q16" s="17">
        <f t="shared" si="6"/>
        <v>0</v>
      </c>
    </row>
    <row r="17" spans="1:17" x14ac:dyDescent="0.25">
      <c r="A17" s="8" t="s">
        <v>8241</v>
      </c>
      <c r="B17" s="9">
        <v>2</v>
      </c>
      <c r="C17" s="9">
        <v>4</v>
      </c>
      <c r="D17" s="9">
        <v>1</v>
      </c>
      <c r="E17" s="9">
        <v>8</v>
      </c>
      <c r="F17" s="9">
        <v>15</v>
      </c>
      <c r="I17" t="str">
        <f t="shared" si="3"/>
        <v>IE</v>
      </c>
      <c r="J17">
        <f t="shared" si="4"/>
        <v>4</v>
      </c>
      <c r="K17">
        <f t="shared" si="5"/>
        <v>8</v>
      </c>
      <c r="M17" t="str">
        <f t="shared" si="0"/>
        <v>IE</v>
      </c>
      <c r="N17" s="5">
        <f t="shared" si="1"/>
        <v>0.26666666666666666</v>
      </c>
      <c r="O17" s="5">
        <f t="shared" si="2"/>
        <v>0.53333333333333333</v>
      </c>
      <c r="Q17" s="17">
        <f t="shared" si="6"/>
        <v>2</v>
      </c>
    </row>
    <row r="18" spans="1:17" x14ac:dyDescent="0.25">
      <c r="A18" s="8" t="s">
        <v>8237</v>
      </c>
      <c r="B18" s="9">
        <v>3</v>
      </c>
      <c r="C18" s="9">
        <v>19</v>
      </c>
      <c r="D18" s="9"/>
      <c r="E18" s="9">
        <v>7</v>
      </c>
      <c r="F18" s="9">
        <v>29</v>
      </c>
      <c r="I18" t="str">
        <f t="shared" si="3"/>
        <v>IT</v>
      </c>
      <c r="J18">
        <f t="shared" si="4"/>
        <v>19</v>
      </c>
      <c r="K18">
        <f t="shared" si="5"/>
        <v>7</v>
      </c>
      <c r="M18" t="str">
        <f t="shared" si="0"/>
        <v>IT</v>
      </c>
      <c r="N18" s="5">
        <f t="shared" si="1"/>
        <v>0.65517241379310343</v>
      </c>
      <c r="O18" s="5">
        <f t="shared" si="2"/>
        <v>0.2413793103448276</v>
      </c>
      <c r="Q18" s="17">
        <f t="shared" si="6"/>
        <v>0.36842105263157898</v>
      </c>
    </row>
    <row r="19" spans="1:17" x14ac:dyDescent="0.25">
      <c r="A19" s="8" t="s">
        <v>8243</v>
      </c>
      <c r="B19" s="9"/>
      <c r="C19" s="9"/>
      <c r="D19" s="9"/>
      <c r="E19" s="9">
        <v>2</v>
      </c>
      <c r="F19" s="9">
        <v>2</v>
      </c>
      <c r="I19" t="str">
        <f t="shared" si="3"/>
        <v>LU</v>
      </c>
      <c r="J19">
        <f t="shared" si="4"/>
        <v>0</v>
      </c>
      <c r="K19">
        <f t="shared" si="5"/>
        <v>2</v>
      </c>
      <c r="M19" t="str">
        <f t="shared" si="0"/>
        <v>LU</v>
      </c>
      <c r="N19" s="5">
        <f t="shared" si="1"/>
        <v>0</v>
      </c>
      <c r="O19" s="5">
        <f t="shared" si="2"/>
        <v>1</v>
      </c>
      <c r="Q19" s="17">
        <v>4</v>
      </c>
    </row>
    <row r="20" spans="1:17" x14ac:dyDescent="0.25">
      <c r="A20" s="8" t="s">
        <v>8238</v>
      </c>
      <c r="B20" s="9">
        <v>1</v>
      </c>
      <c r="C20" s="9">
        <v>8</v>
      </c>
      <c r="D20" s="9">
        <v>3</v>
      </c>
      <c r="E20" s="9"/>
      <c r="F20" s="9">
        <v>12</v>
      </c>
      <c r="I20" t="str">
        <f t="shared" si="3"/>
        <v>MX</v>
      </c>
      <c r="J20">
        <f t="shared" si="4"/>
        <v>8</v>
      </c>
      <c r="K20">
        <f t="shared" si="5"/>
        <v>0</v>
      </c>
      <c r="M20" t="str">
        <f t="shared" si="0"/>
        <v>MX</v>
      </c>
      <c r="N20" s="5">
        <f t="shared" si="1"/>
        <v>0.66666666666666663</v>
      </c>
      <c r="O20" s="5">
        <f t="shared" si="2"/>
        <v>0</v>
      </c>
      <c r="Q20" s="17">
        <f t="shared" si="6"/>
        <v>0</v>
      </c>
    </row>
    <row r="21" spans="1:17" x14ac:dyDescent="0.25">
      <c r="A21" s="8" t="s">
        <v>8233</v>
      </c>
      <c r="B21" s="9">
        <v>4</v>
      </c>
      <c r="C21" s="9">
        <v>14</v>
      </c>
      <c r="D21" s="9">
        <v>1</v>
      </c>
      <c r="E21" s="9">
        <v>2</v>
      </c>
      <c r="F21" s="9">
        <v>21</v>
      </c>
      <c r="I21" t="str">
        <f t="shared" si="3"/>
        <v>NL</v>
      </c>
      <c r="J21">
        <f t="shared" si="4"/>
        <v>14</v>
      </c>
      <c r="K21">
        <f t="shared" si="5"/>
        <v>2</v>
      </c>
      <c r="M21" t="str">
        <f t="shared" si="0"/>
        <v>NL</v>
      </c>
      <c r="N21" s="5">
        <f t="shared" si="1"/>
        <v>0.66666666666666663</v>
      </c>
      <c r="O21" s="5">
        <f t="shared" si="2"/>
        <v>9.5238095238095233E-2</v>
      </c>
      <c r="Q21" s="17">
        <f t="shared" si="6"/>
        <v>0.14285714285714285</v>
      </c>
    </row>
    <row r="22" spans="1:17" x14ac:dyDescent="0.25">
      <c r="A22" s="8" t="s">
        <v>8234</v>
      </c>
      <c r="B22" s="9"/>
      <c r="C22" s="9">
        <v>5</v>
      </c>
      <c r="D22" s="9"/>
      <c r="E22" s="9">
        <v>2</v>
      </c>
      <c r="F22" s="9">
        <v>7</v>
      </c>
      <c r="I22" t="str">
        <f t="shared" si="3"/>
        <v>NO</v>
      </c>
      <c r="J22">
        <f t="shared" si="4"/>
        <v>5</v>
      </c>
      <c r="K22">
        <f t="shared" si="5"/>
        <v>2</v>
      </c>
      <c r="M22" t="str">
        <f t="shared" si="0"/>
        <v>NO</v>
      </c>
      <c r="N22" s="5">
        <f t="shared" si="1"/>
        <v>0.7142857142857143</v>
      </c>
      <c r="O22" s="5">
        <f t="shared" si="2"/>
        <v>0.2857142857142857</v>
      </c>
      <c r="Q22" s="17">
        <f t="shared" si="6"/>
        <v>0.39999999999999997</v>
      </c>
    </row>
    <row r="23" spans="1:17" x14ac:dyDescent="0.25">
      <c r="A23" s="8" t="s">
        <v>8228</v>
      </c>
      <c r="B23" s="9">
        <v>4</v>
      </c>
      <c r="C23" s="9">
        <v>5</v>
      </c>
      <c r="D23" s="9"/>
      <c r="E23" s="9">
        <v>3</v>
      </c>
      <c r="F23" s="9">
        <v>12</v>
      </c>
      <c r="I23" t="str">
        <f t="shared" si="3"/>
        <v>NZ</v>
      </c>
      <c r="J23">
        <f t="shared" si="4"/>
        <v>5</v>
      </c>
      <c r="K23">
        <f t="shared" si="5"/>
        <v>3</v>
      </c>
      <c r="M23" t="str">
        <f t="shared" si="0"/>
        <v>NZ</v>
      </c>
      <c r="N23" s="5">
        <f t="shared" si="1"/>
        <v>0.41666666666666669</v>
      </c>
      <c r="O23" s="5">
        <f t="shared" si="2"/>
        <v>0.25</v>
      </c>
      <c r="Q23" s="17">
        <f t="shared" si="6"/>
        <v>0.6</v>
      </c>
    </row>
    <row r="24" spans="1:17" x14ac:dyDescent="0.25">
      <c r="A24" s="8" t="s">
        <v>8235</v>
      </c>
      <c r="B24" s="9">
        <v>5</v>
      </c>
      <c r="C24" s="9">
        <v>9</v>
      </c>
      <c r="D24" s="9"/>
      <c r="E24" s="9">
        <v>7</v>
      </c>
      <c r="F24" s="9">
        <v>21</v>
      </c>
      <c r="I24" t="str">
        <f t="shared" si="3"/>
        <v>SE</v>
      </c>
      <c r="J24">
        <f t="shared" si="4"/>
        <v>9</v>
      </c>
      <c r="K24">
        <f t="shared" si="5"/>
        <v>7</v>
      </c>
      <c r="M24" t="str">
        <f t="shared" si="0"/>
        <v>SE</v>
      </c>
      <c r="N24" s="5">
        <f t="shared" si="1"/>
        <v>0.42857142857142855</v>
      </c>
      <c r="O24" s="5">
        <f t="shared" si="2"/>
        <v>0.33333333333333331</v>
      </c>
      <c r="Q24" s="17">
        <f t="shared" si="6"/>
        <v>0.77777777777777779</v>
      </c>
    </row>
    <row r="25" spans="1:17" x14ac:dyDescent="0.25">
      <c r="A25" s="8" t="s">
        <v>8244</v>
      </c>
      <c r="B25" s="9"/>
      <c r="C25" s="9"/>
      <c r="D25" s="9"/>
      <c r="E25" s="9">
        <v>1</v>
      </c>
      <c r="F25" s="9">
        <v>1</v>
      </c>
      <c r="I25" t="str">
        <f t="shared" si="3"/>
        <v>SG</v>
      </c>
      <c r="J25">
        <f t="shared" si="4"/>
        <v>0</v>
      </c>
      <c r="K25">
        <f t="shared" si="5"/>
        <v>1</v>
      </c>
      <c r="M25" t="str">
        <f t="shared" si="0"/>
        <v>SG</v>
      </c>
      <c r="N25" s="5">
        <f t="shared" si="1"/>
        <v>0</v>
      </c>
      <c r="O25" s="5">
        <f t="shared" si="2"/>
        <v>1</v>
      </c>
      <c r="Q25" s="17">
        <v>4</v>
      </c>
    </row>
    <row r="26" spans="1:17" x14ac:dyDescent="0.25">
      <c r="A26" s="8" t="s">
        <v>8224</v>
      </c>
      <c r="B26" s="9">
        <v>257</v>
      </c>
      <c r="C26" s="9">
        <v>1097</v>
      </c>
      <c r="D26" s="9">
        <v>33</v>
      </c>
      <c r="E26" s="9">
        <v>1651</v>
      </c>
      <c r="F26" s="9">
        <v>3038</v>
      </c>
      <c r="I26" t="str">
        <f t="shared" si="3"/>
        <v>US</v>
      </c>
      <c r="J26">
        <f t="shared" si="4"/>
        <v>1097</v>
      </c>
      <c r="K26">
        <f t="shared" si="5"/>
        <v>1651</v>
      </c>
      <c r="M26" t="str">
        <f t="shared" si="0"/>
        <v>US</v>
      </c>
      <c r="N26" s="5">
        <f t="shared" si="1"/>
        <v>0.36109282422646477</v>
      </c>
      <c r="O26" s="5">
        <f t="shared" si="2"/>
        <v>0.54344963791968404</v>
      </c>
      <c r="Q26" s="17">
        <f t="shared" si="6"/>
        <v>1.505013673655424</v>
      </c>
    </row>
    <row r="27" spans="1:17" x14ac:dyDescent="0.25">
      <c r="A27" s="8" t="s">
        <v>8361</v>
      </c>
      <c r="B27" s="9">
        <v>349</v>
      </c>
      <c r="C27" s="9">
        <v>1530</v>
      </c>
      <c r="D27" s="9">
        <v>50</v>
      </c>
      <c r="E27" s="9">
        <v>2185</v>
      </c>
      <c r="F27" s="9">
        <v>4114</v>
      </c>
      <c r="M27" t="str">
        <f t="shared" si="0"/>
        <v>Grand Total</v>
      </c>
      <c r="N27">
        <f>C27</f>
        <v>1530</v>
      </c>
      <c r="O27">
        <f>E27</f>
        <v>2185</v>
      </c>
    </row>
    <row r="31" spans="1:17" x14ac:dyDescent="0.25">
      <c r="A31" t="str">
        <f>F5</f>
        <v>Grand Total</v>
      </c>
      <c r="B31" t="str">
        <f>A5</f>
        <v>Row Labels</v>
      </c>
      <c r="C31" t="str">
        <f>E5</f>
        <v>successful</v>
      </c>
      <c r="D31" t="str">
        <f>C5</f>
        <v>failed</v>
      </c>
    </row>
    <row r="32" spans="1:17" x14ac:dyDescent="0.25">
      <c r="A32">
        <f t="shared" ref="A32:A47" si="7">F6</f>
        <v>6</v>
      </c>
      <c r="B32" t="str">
        <f t="shared" ref="B32:B52" si="8">A6</f>
        <v>AT</v>
      </c>
      <c r="C32">
        <f t="shared" ref="C32:C47" si="9">E6</f>
        <v>3</v>
      </c>
      <c r="D32">
        <f t="shared" ref="D32:D52" si="10">C6</f>
        <v>2</v>
      </c>
    </row>
    <row r="33" spans="1:4" x14ac:dyDescent="0.25">
      <c r="A33">
        <f t="shared" si="7"/>
        <v>74</v>
      </c>
      <c r="B33" t="str">
        <f t="shared" si="8"/>
        <v>AU</v>
      </c>
      <c r="C33">
        <f t="shared" si="9"/>
        <v>19</v>
      </c>
      <c r="D33">
        <f t="shared" si="10"/>
        <v>41</v>
      </c>
    </row>
    <row r="34" spans="1:4" x14ac:dyDescent="0.25">
      <c r="A34">
        <f t="shared" si="7"/>
        <v>2</v>
      </c>
      <c r="B34" t="str">
        <f t="shared" si="8"/>
        <v>BE</v>
      </c>
      <c r="C34">
        <f t="shared" si="9"/>
        <v>1</v>
      </c>
      <c r="D34">
        <f t="shared" si="10"/>
        <v>1</v>
      </c>
    </row>
    <row r="35" spans="1:4" x14ac:dyDescent="0.25">
      <c r="A35">
        <f t="shared" si="7"/>
        <v>146</v>
      </c>
      <c r="B35" t="str">
        <f t="shared" si="8"/>
        <v>CA</v>
      </c>
      <c r="C35">
        <f t="shared" si="9"/>
        <v>64</v>
      </c>
      <c r="D35">
        <f t="shared" si="10"/>
        <v>64</v>
      </c>
    </row>
    <row r="36" spans="1:4" x14ac:dyDescent="0.25">
      <c r="A36">
        <f t="shared" si="7"/>
        <v>6</v>
      </c>
      <c r="B36" t="str">
        <f t="shared" si="8"/>
        <v>CH</v>
      </c>
      <c r="C36">
        <f t="shared" si="9"/>
        <v>1</v>
      </c>
      <c r="D36">
        <f t="shared" si="10"/>
        <v>2</v>
      </c>
    </row>
    <row r="37" spans="1:4" x14ac:dyDescent="0.25">
      <c r="A37">
        <f t="shared" si="7"/>
        <v>53</v>
      </c>
      <c r="B37" t="str">
        <f t="shared" si="8"/>
        <v>DE</v>
      </c>
      <c r="C37">
        <f t="shared" si="9"/>
        <v>23</v>
      </c>
      <c r="D37">
        <f t="shared" si="10"/>
        <v>27</v>
      </c>
    </row>
    <row r="38" spans="1:4" x14ac:dyDescent="0.25">
      <c r="A38">
        <f t="shared" si="7"/>
        <v>14</v>
      </c>
      <c r="B38" t="str">
        <f t="shared" si="8"/>
        <v>DK</v>
      </c>
      <c r="C38">
        <f t="shared" si="9"/>
        <v>4</v>
      </c>
      <c r="D38">
        <f t="shared" si="10"/>
        <v>6</v>
      </c>
    </row>
    <row r="39" spans="1:4" x14ac:dyDescent="0.25">
      <c r="A39">
        <f t="shared" si="7"/>
        <v>21</v>
      </c>
      <c r="B39" t="str">
        <f t="shared" si="8"/>
        <v>ES</v>
      </c>
      <c r="C39">
        <f t="shared" si="9"/>
        <v>11</v>
      </c>
      <c r="D39">
        <f t="shared" si="10"/>
        <v>9</v>
      </c>
    </row>
    <row r="40" spans="1:4" x14ac:dyDescent="0.25">
      <c r="A40">
        <f t="shared" si="7"/>
        <v>27</v>
      </c>
      <c r="B40" t="str">
        <f t="shared" si="8"/>
        <v>FR</v>
      </c>
      <c r="C40">
        <f t="shared" si="9"/>
        <v>10</v>
      </c>
      <c r="D40">
        <f t="shared" si="10"/>
        <v>10</v>
      </c>
    </row>
    <row r="41" spans="1:4" x14ac:dyDescent="0.25">
      <c r="A41">
        <f t="shared" si="7"/>
        <v>604</v>
      </c>
      <c r="B41" t="str">
        <f t="shared" si="8"/>
        <v>GB</v>
      </c>
      <c r="C41">
        <f t="shared" si="9"/>
        <v>366</v>
      </c>
      <c r="D41">
        <f t="shared" si="10"/>
        <v>205</v>
      </c>
    </row>
    <row r="42" spans="1:4" x14ac:dyDescent="0.25">
      <c r="A42">
        <f t="shared" si="7"/>
        <v>3</v>
      </c>
      <c r="B42" t="str">
        <f t="shared" si="8"/>
        <v>HK</v>
      </c>
      <c r="C42">
        <f t="shared" si="9"/>
        <v>0</v>
      </c>
      <c r="D42">
        <f t="shared" si="10"/>
        <v>2</v>
      </c>
    </row>
    <row r="43" spans="1:4" x14ac:dyDescent="0.25">
      <c r="A43">
        <f t="shared" si="7"/>
        <v>15</v>
      </c>
      <c r="B43" t="str">
        <f t="shared" si="8"/>
        <v>IE</v>
      </c>
      <c r="C43">
        <f t="shared" si="9"/>
        <v>8</v>
      </c>
      <c r="D43">
        <f t="shared" si="10"/>
        <v>4</v>
      </c>
    </row>
    <row r="44" spans="1:4" x14ac:dyDescent="0.25">
      <c r="A44">
        <f t="shared" si="7"/>
        <v>29</v>
      </c>
      <c r="B44" t="str">
        <f t="shared" si="8"/>
        <v>IT</v>
      </c>
      <c r="C44">
        <f t="shared" si="9"/>
        <v>7</v>
      </c>
      <c r="D44">
        <f t="shared" si="10"/>
        <v>19</v>
      </c>
    </row>
    <row r="45" spans="1:4" x14ac:dyDescent="0.25">
      <c r="A45">
        <f t="shared" si="7"/>
        <v>2</v>
      </c>
      <c r="B45" t="str">
        <f t="shared" si="8"/>
        <v>LU</v>
      </c>
      <c r="C45">
        <f t="shared" si="9"/>
        <v>2</v>
      </c>
      <c r="D45">
        <f t="shared" si="10"/>
        <v>0</v>
      </c>
    </row>
    <row r="46" spans="1:4" x14ac:dyDescent="0.25">
      <c r="A46">
        <f t="shared" si="7"/>
        <v>12</v>
      </c>
      <c r="B46" t="str">
        <f t="shared" si="8"/>
        <v>MX</v>
      </c>
      <c r="C46">
        <f t="shared" si="9"/>
        <v>0</v>
      </c>
      <c r="D46">
        <f t="shared" si="10"/>
        <v>8</v>
      </c>
    </row>
    <row r="47" spans="1:4" x14ac:dyDescent="0.25">
      <c r="A47">
        <f t="shared" si="7"/>
        <v>21</v>
      </c>
      <c r="B47" t="str">
        <f t="shared" si="8"/>
        <v>NL</v>
      </c>
      <c r="C47">
        <f t="shared" si="9"/>
        <v>2</v>
      </c>
      <c r="D47">
        <f t="shared" si="10"/>
        <v>14</v>
      </c>
    </row>
    <row r="48" spans="1:4" x14ac:dyDescent="0.25">
      <c r="A48">
        <f>F22</f>
        <v>7</v>
      </c>
      <c r="B48" t="str">
        <f>A22</f>
        <v>NO</v>
      </c>
      <c r="C48">
        <f>E22</f>
        <v>2</v>
      </c>
      <c r="D48">
        <f>C22</f>
        <v>5</v>
      </c>
    </row>
    <row r="49" spans="1:4" x14ac:dyDescent="0.25">
      <c r="A49">
        <f t="shared" ref="A49:A52" si="11">F23</f>
        <v>12</v>
      </c>
      <c r="B49" t="str">
        <f t="shared" si="8"/>
        <v>NZ</v>
      </c>
      <c r="C49">
        <f t="shared" ref="C49:C52" si="12">E23</f>
        <v>3</v>
      </c>
      <c r="D49">
        <f t="shared" si="10"/>
        <v>5</v>
      </c>
    </row>
    <row r="50" spans="1:4" x14ac:dyDescent="0.25">
      <c r="A50">
        <f t="shared" si="11"/>
        <v>21</v>
      </c>
      <c r="B50" t="str">
        <f t="shared" si="8"/>
        <v>SE</v>
      </c>
      <c r="C50">
        <f t="shared" si="12"/>
        <v>7</v>
      </c>
      <c r="D50">
        <f t="shared" si="10"/>
        <v>9</v>
      </c>
    </row>
    <row r="51" spans="1:4" x14ac:dyDescent="0.25">
      <c r="A51">
        <f t="shared" si="11"/>
        <v>1</v>
      </c>
      <c r="B51" t="str">
        <f t="shared" si="8"/>
        <v>SG</v>
      </c>
      <c r="C51">
        <f t="shared" si="12"/>
        <v>1</v>
      </c>
      <c r="D51">
        <f t="shared" si="10"/>
        <v>0</v>
      </c>
    </row>
    <row r="52" spans="1:4" x14ac:dyDescent="0.25">
      <c r="A52">
        <f t="shared" si="11"/>
        <v>3038</v>
      </c>
      <c r="B52" t="str">
        <f t="shared" si="8"/>
        <v>US</v>
      </c>
      <c r="C52">
        <f t="shared" si="12"/>
        <v>1651</v>
      </c>
      <c r="D52">
        <f t="shared" si="10"/>
        <v>1097</v>
      </c>
    </row>
    <row r="53" spans="1:4" x14ac:dyDescent="0.25">
      <c r="A53">
        <f>F27</f>
        <v>4114</v>
      </c>
      <c r="B53" t="str">
        <f>A27</f>
        <v>Grand Total</v>
      </c>
      <c r="C53">
        <f>E27</f>
        <v>2185</v>
      </c>
      <c r="D53">
        <f>C27</f>
        <v>1530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table_category</vt:lpstr>
      <vt:lpstr>Pivot table_Subcategory </vt:lpstr>
      <vt:lpstr>Pivot table_state by years</vt:lpstr>
      <vt:lpstr>Bonus</vt:lpstr>
      <vt:lpstr>Additional Info_%</vt:lpstr>
      <vt:lpstr>Additional info_by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McAleer</cp:lastModifiedBy>
  <dcterms:created xsi:type="dcterms:W3CDTF">2017-04-20T15:17:24Z</dcterms:created>
  <dcterms:modified xsi:type="dcterms:W3CDTF">2019-01-11T02:49:32Z</dcterms:modified>
</cp:coreProperties>
</file>