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3a69b7d556220e/Documents/"/>
    </mc:Choice>
  </mc:AlternateContent>
  <xr:revisionPtr revIDLastSave="432" documentId="8_{29339D0F-5EE9-4EE0-B0AF-ED8E6393EE2A}" xr6:coauthVersionLast="47" xr6:coauthVersionMax="47" xr10:uidLastSave="{4B795056-6DBF-4C39-A8F1-03526FED4E71}"/>
  <bookViews>
    <workbookView xWindow="-96" yWindow="-96" windowWidth="23232" windowHeight="12432" activeTab="5" xr2:uid="{00000000-000D-0000-FFFF-FFFF00000000}"/>
  </bookViews>
  <sheets>
    <sheet name="Sheet2" sheetId="3" r:id="rId1"/>
    <sheet name="Sheet3" sheetId="4" r:id="rId2"/>
    <sheet name="Sheet4" sheetId="5" r:id="rId3"/>
    <sheet name="Sheet5" sheetId="6" r:id="rId4"/>
    <sheet name="Crowdfunding" sheetId="1" r:id="rId5"/>
    <sheet name="statistical analysis" sheetId="7" r:id="rId6"/>
  </sheets>
  <definedNames>
    <definedName name="_xlnm._FilterDatabase" localSheetId="4" hidden="1">Crowdfunding!$F$1:$F$1001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7" l="1"/>
  <c r="K7" i="7"/>
  <c r="K6" i="7"/>
  <c r="K5" i="7"/>
  <c r="K4" i="7"/>
  <c r="K3" i="7"/>
  <c r="H8" i="7"/>
  <c r="H7" i="7"/>
  <c r="H6" i="7" l="1"/>
  <c r="H5" i="7"/>
  <c r="H4" i="7"/>
  <c r="H3" i="7"/>
  <c r="D13" i="6" l="1"/>
  <c r="D2" i="6"/>
  <c r="D12" i="6"/>
  <c r="D11" i="6"/>
  <c r="D10" i="6"/>
  <c r="D9" i="6"/>
  <c r="D8" i="6"/>
  <c r="D7" i="6"/>
  <c r="D6" i="6"/>
  <c r="D5" i="6"/>
  <c r="D4" i="6"/>
  <c r="D3" i="6"/>
  <c r="C3" i="6"/>
  <c r="C13" i="6"/>
  <c r="C2" i="6"/>
  <c r="C12" i="6"/>
  <c r="C11" i="6"/>
  <c r="C10" i="6"/>
  <c r="C9" i="6"/>
  <c r="C8" i="6"/>
  <c r="C7" i="6"/>
  <c r="C6" i="6"/>
  <c r="C5" i="6"/>
  <c r="C4" i="6"/>
  <c r="B3" i="6"/>
  <c r="B13" i="6"/>
  <c r="B12" i="6"/>
  <c r="B11" i="6"/>
  <c r="B10" i="6"/>
  <c r="B9" i="6"/>
  <c r="E9" i="6" s="1"/>
  <c r="B8" i="6"/>
  <c r="B7" i="6"/>
  <c r="B6" i="6"/>
  <c r="B5" i="6"/>
  <c r="B4" i="6"/>
  <c r="B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6" i="1"/>
  <c r="G5" i="1"/>
  <c r="G4" i="1"/>
  <c r="G7" i="1"/>
  <c r="G3" i="1"/>
  <c r="G2" i="1"/>
  <c r="E7" i="6" l="1"/>
  <c r="E8" i="6"/>
  <c r="E10" i="6"/>
  <c r="G8" i="6"/>
  <c r="H8" i="6"/>
  <c r="H9" i="6"/>
  <c r="H7" i="6"/>
  <c r="G7" i="6"/>
  <c r="H10" i="6"/>
  <c r="G9" i="6"/>
  <c r="H3" i="6"/>
  <c r="G10" i="6"/>
  <c r="H5" i="6"/>
  <c r="H13" i="6"/>
  <c r="E2" i="6"/>
  <c r="F2" i="6" s="1"/>
  <c r="E6" i="6"/>
  <c r="H6" i="6" s="1"/>
  <c r="F10" i="6"/>
  <c r="E13" i="6"/>
  <c r="G13" i="6" s="1"/>
  <c r="E5" i="6"/>
  <c r="G5" i="6" s="1"/>
  <c r="F9" i="6"/>
  <c r="E12" i="6"/>
  <c r="G12" i="6" s="1"/>
  <c r="E4" i="6"/>
  <c r="G4" i="6" s="1"/>
  <c r="F8" i="6"/>
  <c r="E11" i="6"/>
  <c r="H11" i="6" s="1"/>
  <c r="E3" i="6"/>
  <c r="G3" i="6" s="1"/>
  <c r="F7" i="6"/>
  <c r="G6" i="6" l="1"/>
  <c r="G11" i="6"/>
  <c r="H12" i="6"/>
  <c r="F11" i="6"/>
  <c r="F3" i="6"/>
  <c r="F6" i="6"/>
  <c r="F13" i="6"/>
  <c r="F12" i="6"/>
  <c r="G2" i="6"/>
  <c r="H4" i="6"/>
  <c r="F5" i="6"/>
  <c r="H2" i="6"/>
  <c r="F4" i="6"/>
</calcChain>
</file>

<file path=xl/sharedStrings.xml><?xml version="1.0" encoding="utf-8"?>
<sst xmlns="http://schemas.openxmlformats.org/spreadsheetml/2006/main" count="9064" uniqueCount="2114">
  <si>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</si>
  <si>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</si>
  <si>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</si>
  <si>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</si>
  <si>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</si>
  <si>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</si>
  <si>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</si>
  <si>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</si>
  <si>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</si>
  <si>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</si>
  <si>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</si>
  <si>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</si>
  <si>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</si>
  <si>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</si>
  <si>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</si>
  <si>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</si>
  <si>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</si>
  <si>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</si>
  <si>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</si>
  <si>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</si>
  <si>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</si>
  <si>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</si>
  <si>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</si>
  <si>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</si>
  <si>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</si>
  <si>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</si>
  <si>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</si>
  <si>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</si>
  <si>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</si>
  <si>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</si>
  <si>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</si>
  <si>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</si>
  <si>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</si>
  <si>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</si>
  <si>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</si>
  <si>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</si>
  <si>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</si>
  <si>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</si>
  <si>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</si>
  <si>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</si>
  <si>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</si>
  <si>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</si>
  <si>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</si>
  <si>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</si>
  <si>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</si>
  <si>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</si>
  <si>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</si>
  <si>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</si>
  <si>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</si>
  <si>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</si>
  <si>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</si>
  <si>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</si>
  <si>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</si>
  <si>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</si>
  <si>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</si>
  <si>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</si>
  <si>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</si>
  <si>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</si>
  <si>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</si>
  <si>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</si>
  <si>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</si>
  <si>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</si>
  <si>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</si>
  <si>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</si>
  <si>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</si>
  <si>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</si>
  <si>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</si>
  <si>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</si>
  <si>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</si>
  <si>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</si>
  <si>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</si>
  <si>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</si>
  <si>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</si>
  <si>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</si>
  <si>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</si>
  <si>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</si>
  <si>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</si>
  <si>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</si>
  <si>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</si>
  <si>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</si>
  <si>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</si>
  <si>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</si>
  <si>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</si>
  <si>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</si>
  <si>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</si>
  <si>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</si>
  <si>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</si>
  <si>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</si>
  <si>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</si>
  <si>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</si>
  <si>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</si>
  <si>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</si>
  <si>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</si>
  <si>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</si>
  <si>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</si>
  <si>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</si>
  <si>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</si>
  <si>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</si>
  <si>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</si>
  <si>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</si>
  <si>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</si>
  <si>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</si>
  <si>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</si>
  <si>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</si>
  <si>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</si>
  <si>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</si>
  <si>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</si>
  <si>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</si>
  <si>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</si>
  <si>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</si>
  <si>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</si>
  <si>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</si>
  <si>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</si>
  <si>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</si>
  <si>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</si>
  <si>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</si>
  <si>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</si>
  <si>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</si>
  <si>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</si>
  <si>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</si>
  <si>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</si>
  <si>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</si>
  <si>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</si>
  <si>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</si>
  <si>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</si>
  <si>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</si>
  <si>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</si>
  <si>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</si>
  <si>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</si>
  <si>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</si>
  <si>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</si>
  <si>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</si>
  <si>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</si>
  <si>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</si>
  <si>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</si>
  <si>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</si>
  <si>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</si>
  <si>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</si>
  <si>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</si>
  <si>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</si>
  <si>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</si>
  <si>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</si>
  <si>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</si>
  <si>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</si>
  <si>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</si>
  <si>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</si>
  <si>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</si>
  <si>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</si>
  <si>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</si>
  <si>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</si>
  <si>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</si>
  <si>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</si>
  <si>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</si>
  <si>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</si>
  <si>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</si>
  <si>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</si>
  <si>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</si>
  <si>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</si>
  <si>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</si>
  <si>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</si>
  <si>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</si>
  <si>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</si>
  <si>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</si>
  <si>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</si>
  <si>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</si>
  <si>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</si>
  <si>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</si>
  <si>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</si>
  <si>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</si>
  <si>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</si>
  <si>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</si>
  <si>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</si>
  <si>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</si>
  <si>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</si>
  <si>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</si>
  <si>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</si>
  <si>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</si>
  <si>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</si>
  <si>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</si>
  <si>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</si>
  <si>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</si>
  <si>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</si>
  <si>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</si>
  <si>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</si>
  <si>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</si>
  <si>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</si>
  <si>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</si>
  <si>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</si>
  <si>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</si>
  <si>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</si>
  <si>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</si>
  <si>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</si>
  <si>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</si>
  <si>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</si>
  <si>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</si>
  <si>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</si>
  <si>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</si>
  <si>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</si>
  <si>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</si>
  <si>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</si>
  <si>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</si>
  <si>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</si>
  <si>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</si>
  <si>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</si>
  <si>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</si>
  <si>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</si>
  <si>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</si>
  <si>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</si>
  <si>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</si>
  <si>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</si>
  <si>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</si>
  <si>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</si>
  <si>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</si>
  <si>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</si>
  <si>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</si>
  <si>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</si>
  <si>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</si>
  <si>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</si>
  <si>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</si>
  <si>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</si>
  <si>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</si>
  <si>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</si>
  <si>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</si>
  <si>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</si>
  <si>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</si>
  <si>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</si>
  <si>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</si>
  <si>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</si>
  <si>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</si>
  <si>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</si>
  <si>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</si>
  <si>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</si>
  <si>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</si>
  <si>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</si>
  <si>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</si>
  <si>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</si>
  <si>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</si>
  <si>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</si>
  <si>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</si>
  <si>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</si>
  <si>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</si>
  <si>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</si>
  <si>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</si>
  <si>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</si>
  <si>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</si>
  <si>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</si>
  <si>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</si>
  <si>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</si>
  <si>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</si>
  <si>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</si>
  <si>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</si>
  <si>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</si>
  <si>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</si>
  <si>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</si>
  <si>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</si>
  <si>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</si>
  <si>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</si>
  <si>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</si>
  <si>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</si>
  <si>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</si>
  <si>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</si>
  <si>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</si>
  <si>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</si>
  <si>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</si>
  <si>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</si>
  <si>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</si>
  <si>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</si>
  <si>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</si>
  <si>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</si>
  <si>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</si>
  <si>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</si>
  <si>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</si>
  <si>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</si>
  <si>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</si>
  <si>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</si>
  <si>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</si>
  <si>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</si>
  <si>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</si>
  <si>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</si>
  <si>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</si>
  <si>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</si>
  <si>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</si>
  <si>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</si>
  <si>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</si>
  <si>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</si>
  <si>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</si>
  <si>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</si>
  <si>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</si>
  <si>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</si>
  <si>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</si>
  <si>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</si>
  <si>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</si>
  <si>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</si>
  <si>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</si>
  <si>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</si>
  <si>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</si>
  <si>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</si>
  <si>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</si>
  <si>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</si>
  <si>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</si>
  <si>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</si>
  <si>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</si>
  <si>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</si>
  <si>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</si>
  <si>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</si>
  <si>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</si>
  <si>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</si>
  <si>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</si>
  <si>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</si>
  <si>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</si>
  <si>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</si>
  <si>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</si>
  <si>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</si>
  <si>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</si>
  <si>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</si>
  <si>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</si>
  <si>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</si>
  <si>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</si>
  <si>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</si>
  <si>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</si>
  <si>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</si>
  <si>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</si>
  <si>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</si>
  <si>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</si>
  <si>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</si>
  <si>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</si>
  <si>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</si>
  <si>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</si>
  <si>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</si>
  <si>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</si>
  <si>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</si>
  <si>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</si>
  <si>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</si>
  <si>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</si>
  <si>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</si>
  <si>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</si>
  <si>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</si>
  <si>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</si>
  <si>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</si>
  <si>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</si>
  <si>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</si>
  <si>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</si>
  <si>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</si>
  <si>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</si>
  <si>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</si>
  <si>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</si>
  <si>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</si>
  <si>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</si>
  <si>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</si>
  <si>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</si>
  <si>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</si>
  <si>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</si>
  <si>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</si>
  <si>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</si>
  <si>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</si>
  <si>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</si>
  <si>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</si>
  <si>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</si>
  <si>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</si>
  <si>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</si>
  <si>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</si>
  <si>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</si>
  <si>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</si>
  <si>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</si>
  <si>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</si>
  <si>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</si>
  <si>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</si>
  <si>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</si>
  <si>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</si>
  <si>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</si>
  <si>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</si>
  <si>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</si>
  <si>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</si>
  <si>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</si>
  <si>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</si>
  <si>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</si>
  <si>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</si>
  <si>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</si>
  <si>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</si>
  <si>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</si>
  <si>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</si>
  <si>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</si>
  <si>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</si>
  <si>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</si>
  <si>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</si>
  <si>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</si>
  <si>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</si>
  <si>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</si>
  <si>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</si>
  <si>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</si>
  <si>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</si>
  <si>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</si>
  <si>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</si>
  <si>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</si>
  <si>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</si>
  <si>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</si>
  <si>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</si>
  <si>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</si>
  <si>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</si>
  <si>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</si>
  <si>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</si>
  <si>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</si>
  <si>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</si>
  <si>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</si>
  <si>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</si>
  <si>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</si>
  <si>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</si>
  <si>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</si>
  <si>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</si>
  <si>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</si>
  <si>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</si>
  <si>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</si>
  <si>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</si>
  <si>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</si>
  <si>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</si>
  <si>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</si>
  <si>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</si>
  <si>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</si>
  <si>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</si>
  <si>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</si>
  <si>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</si>
  <si>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</si>
  <si>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</si>
  <si>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</si>
  <si>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</si>
  <si>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</si>
  <si>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</si>
  <si>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</si>
  <si>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</si>
  <si>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</si>
  <si>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</si>
  <si>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</si>
  <si>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</si>
  <si>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</si>
  <si>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</si>
  <si>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</si>
  <si>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</si>
  <si>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</si>
  <si>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</si>
  <si>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</si>
  <si>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</si>
  <si>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</si>
  <si>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</si>
  <si>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</si>
  <si>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</si>
  <si>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</si>
  <si>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</si>
  <si>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</si>
  <si>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</si>
  <si>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</si>
  <si>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</si>
  <si>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</si>
  <si>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</si>
  <si>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</si>
  <si>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</si>
  <si>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</si>
  <si>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</si>
  <si>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</si>
  <si>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</si>
  <si>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</si>
  <si>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</si>
  <si>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</si>
  <si>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</si>
  <si>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</si>
  <si>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</si>
  <si>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</si>
  <si>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</si>
  <si>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</si>
  <si>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</si>
  <si>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</si>
  <si>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</si>
  <si>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</si>
  <si>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</si>
  <si>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</si>
  <si>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</si>
  <si>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</si>
  <si>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</si>
  <si>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</si>
  <si>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</si>
  <si>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</si>
  <si>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</si>
  <si>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</si>
  <si>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</si>
  <si>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</si>
  <si>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</si>
  <si>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</si>
  <si>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</si>
  <si>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</si>
  <si>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</si>
  <si>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</si>
  <si>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</si>
  <si>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</si>
  <si>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</si>
  <si>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</si>
  <si>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</si>
  <si>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</si>
  <si>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</si>
  <si>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</si>
  <si>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</si>
  <si>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</si>
  <si>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</si>
  <si>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</si>
  <si>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</si>
  <si>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</si>
  <si>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</si>
  <si>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</si>
  <si>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</si>
  <si>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</si>
  <si>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</si>
  <si>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</si>
  <si>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</si>
  <si>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</si>
  <si>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</si>
  <si>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</si>
  <si>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</si>
  <si>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</si>
  <si>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</si>
  <si>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</si>
  <si>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</si>
  <si>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</si>
  <si>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</si>
  <si>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</si>
  <si>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</si>
  <si>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</si>
  <si>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</si>
  <si>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</si>
  <si>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</si>
  <si>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</si>
  <si>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</si>
  <si>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</si>
  <si>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</si>
  <si>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</si>
  <si>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</si>
  <si>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</si>
  <si>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</si>
  <si>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</si>
  <si>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</si>
  <si>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</si>
  <si>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</si>
  <si>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</si>
  <si>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</si>
  <si>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</si>
  <si>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</si>
  <si>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</si>
  <si>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</si>
  <si>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</si>
  <si>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</si>
  <si>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</si>
  <si>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</si>
  <si>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</si>
  <si>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</si>
  <si>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</si>
  <si>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</si>
  <si>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</si>
  <si>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</si>
  <si>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</si>
  <si>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</si>
  <si>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</si>
  <si>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</si>
  <si>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</si>
  <si>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</si>
  <si>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</si>
  <si>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</si>
  <si>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</si>
  <si>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</si>
  <si>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</si>
  <si>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</si>
  <si>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</si>
  <si>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</si>
  <si>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</si>
  <si>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</si>
  <si>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</si>
  <si>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</si>
  <si>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</si>
  <si>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</si>
  <si>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</si>
  <si>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</si>
  <si>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</si>
  <si>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</si>
  <si>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</si>
  <si>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</si>
  <si>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</si>
  <si>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</si>
  <si>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</si>
  <si>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</si>
  <si>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</si>
  <si>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</si>
  <si>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</si>
  <si>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</si>
  <si>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</si>
  <si>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</si>
  <si>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</si>
  <si>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</si>
  <si>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</si>
  <si>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</si>
  <si>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</si>
  <si>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</si>
  <si>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</si>
  <si>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</si>
  <si>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</si>
  <si>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</si>
  <si>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</si>
  <si>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</si>
  <si>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</si>
  <si>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</si>
  <si>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</si>
  <si>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</si>
  <si>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</si>
  <si>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</si>
  <si>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</si>
  <si>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</si>
  <si>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</si>
  <si>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</si>
  <si>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</si>
  <si>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</si>
  <si>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</si>
  <si>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</si>
  <si>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</si>
  <si>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</si>
  <si>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</si>
  <si>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</si>
  <si>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</si>
  <si>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</si>
  <si>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</si>
  <si>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</si>
  <si>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</si>
  <si>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</si>
  <si>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</si>
  <si>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</si>
  <si>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</si>
  <si>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</si>
  <si>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</si>
  <si>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</si>
  <si>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</si>
  <si>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</si>
  <si>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</si>
  <si>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</si>
  <si>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</si>
  <si>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</si>
  <si>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</si>
  <si>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</si>
  <si>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</si>
  <si>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</si>
  <si>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</si>
  <si>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</si>
  <si>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</si>
  <si>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</si>
  <si>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</si>
  <si>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</si>
  <si>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</si>
  <si>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</si>
  <si>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</si>
  <si>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</si>
  <si>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</si>
  <si>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</si>
  <si>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</si>
  <si>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</si>
  <si>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</si>
  <si>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</si>
  <si>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</si>
  <si>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</si>
  <si>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</si>
  <si>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</si>
  <si>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</si>
  <si>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</si>
  <si>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</si>
  <si>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</si>
  <si>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</si>
  <si>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</si>
  <si>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</si>
  <si>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</si>
  <si>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</si>
  <si>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</si>
  <si>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</si>
  <si>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</si>
  <si>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</si>
  <si>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</si>
  <si>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</si>
  <si>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</si>
  <si>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</si>
  <si>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</si>
  <si>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</si>
  <si>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</si>
  <si>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</si>
  <si>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</si>
  <si>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</si>
  <si>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</si>
  <si>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</si>
  <si>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</si>
  <si>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</si>
  <si>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</si>
  <si>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</si>
  <si>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</si>
  <si>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</si>
  <si>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</si>
  <si>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</si>
  <si>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</si>
  <si>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</si>
  <si>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</si>
  <si>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</si>
  <si>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</si>
  <si>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</si>
  <si>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</si>
  <si>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</si>
  <si>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</si>
  <si>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</si>
  <si>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</si>
  <si>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</si>
  <si>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</si>
  <si>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</si>
  <si>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</si>
  <si>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</si>
  <si>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</si>
  <si>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</si>
  <si>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</si>
  <si>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</si>
  <si>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</si>
  <si>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</si>
  <si>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</si>
  <si>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</si>
  <si>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</si>
  <si>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</si>
  <si>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</si>
  <si>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</si>
  <si>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</si>
  <si>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</si>
  <si>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</si>
  <si>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</si>
  <si>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</si>
  <si>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</si>
  <si>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</si>
  <si>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</si>
  <si>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</si>
  <si>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</si>
  <si>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</si>
  <si>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</si>
  <si>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</si>
  <si>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</si>
  <si>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</si>
  <si>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</si>
  <si>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</si>
  <si>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</si>
  <si>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</si>
  <si>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</si>
  <si>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</si>
  <si>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</si>
  <si>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</si>
  <si>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</si>
  <si>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</si>
  <si>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</si>
  <si>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</si>
  <si>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</si>
  <si>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</si>
  <si>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</si>
  <si>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</si>
  <si>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</si>
  <si>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</si>
  <si>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</si>
  <si>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</si>
  <si>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</si>
  <si>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</si>
  <si>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</si>
  <si>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</si>
  <si>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</si>
  <si>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</si>
  <si>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</si>
  <si>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</si>
  <si>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</si>
  <si>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</si>
  <si>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</si>
  <si>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</si>
  <si>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</si>
  <si>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</si>
  <si>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</si>
  <si>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</si>
  <si>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</si>
  <si>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</si>
  <si>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</si>
  <si>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</si>
  <si>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</si>
  <si>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</si>
  <si>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</si>
  <si>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</si>
  <si>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</si>
  <si>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</si>
  <si>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</si>
  <si>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</si>
  <si>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</si>
  <si>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</si>
  <si>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</si>
  <si>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</si>
  <si>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</si>
  <si>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</si>
  <si>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</si>
  <si>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</si>
  <si>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</si>
  <si>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</si>
  <si>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</si>
  <si>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</si>
  <si>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</si>
  <si>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</si>
  <si>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</si>
  <si>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</si>
  <si>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</si>
  <si>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</si>
  <si>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</si>
  <si>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</si>
  <si>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</si>
  <si>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</si>
  <si>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</si>
  <si>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</si>
  <si>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</si>
  <si>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</si>
  <si>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</si>
  <si>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</si>
  <si>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</si>
  <si>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</si>
  <si>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</si>
  <si>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</si>
  <si>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</si>
  <si>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</si>
  <si>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</si>
  <si>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</si>
  <si>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</si>
  <si>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</si>
  <si>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</si>
  <si>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</si>
  <si>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</si>
  <si>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</si>
  <si>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</si>
  <si>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</si>
  <si>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</si>
  <si>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</si>
  <si>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</si>
  <si>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</si>
  <si>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</si>
  <si>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</si>
  <si>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</si>
  <si>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</si>
  <si>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</si>
  <si>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</si>
  <si>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</si>
  <si>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</si>
  <si>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</si>
  <si>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</si>
  <si>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</si>
  <si>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</si>
  <si>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</si>
  <si>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</si>
  <si>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</si>
  <si>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</si>
  <si>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</si>
  <si>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</si>
  <si>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</si>
  <si>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</si>
  <si>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</si>
  <si>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</si>
  <si>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</si>
  <si>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</si>
  <si>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</si>
  <si>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</si>
  <si>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</si>
  <si>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</si>
  <si>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</si>
  <si>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</si>
  <si>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</si>
  <si>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</si>
  <si>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</si>
  <si>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</si>
  <si>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</si>
  <si>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</si>
  <si>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</si>
  <si>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</si>
  <si>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</si>
  <si>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</si>
  <si>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</si>
  <si>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</si>
  <si>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</si>
  <si>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</si>
  <si>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</si>
  <si>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</si>
  <si>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</si>
  <si>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</si>
  <si>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</si>
  <si>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</si>
  <si>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</si>
  <si>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</si>
  <si>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</si>
  <si>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</si>
  <si>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</si>
  <si>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</si>
  <si>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</si>
  <si>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</si>
  <si>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</si>
  <si>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</si>
  <si>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</si>
  <si>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</si>
  <si>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</si>
  <si>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</si>
  <si>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</si>
  <si>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</si>
  <si>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</si>
  <si>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</si>
  <si>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</si>
  <si>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</si>
  <si>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</si>
  <si>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</si>
  <si>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</si>
  <si>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</si>
  <si>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</si>
  <si>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</si>
  <si>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</si>
  <si>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</si>
  <si>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</si>
  <si>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</si>
  <si>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</si>
  <si>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</si>
  <si>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</si>
  <si>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</si>
  <si>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</si>
  <si>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</si>
  <si>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</si>
  <si>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</si>
  <si>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</si>
  <si>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</si>
  <si>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</si>
  <si>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</si>
  <si>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</si>
  <si>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</si>
  <si>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</si>
  <si>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</si>
  <si>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</si>
  <si>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</si>
  <si>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</si>
  <si>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</si>
  <si>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</si>
  <si>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</si>
  <si>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</si>
  <si>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</si>
  <si>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</si>
  <si>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</si>
  <si>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</si>
  <si>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</si>
  <si>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</si>
  <si>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</si>
  <si>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</si>
  <si>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</si>
  <si>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</si>
  <si>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</si>
  <si>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</si>
  <si>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</si>
  <si>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</si>
  <si>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</si>
  <si>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</si>
  <si>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</si>
  <si>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</si>
  <si>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</si>
  <si>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</si>
  <si>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</si>
  <si>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</si>
  <si>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</si>
  <si>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</si>
  <si>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</si>
  <si>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</si>
  <si>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</si>
  <si>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</si>
  <si>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</si>
  <si>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</si>
  <si>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</si>
  <si>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</si>
  <si>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</si>
  <si>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</si>
  <si>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</si>
  <si>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</si>
  <si>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</si>
  <si>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</si>
  <si>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</si>
  <si>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</si>
  <si>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</si>
  <si>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</si>
  <si>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</si>
  <si>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</si>
  <si>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</si>
  <si>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</si>
  <si>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</si>
  <si>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</si>
  <si>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</si>
  <si>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</si>
  <si>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</si>
  <si>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</si>
  <si>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</si>
  <si>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</si>
  <si>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</si>
  <si>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</si>
  <si>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</si>
  <si>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</si>
  <si>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</si>
  <si>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</si>
  <si>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</si>
  <si>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</si>
  <si>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</si>
  <si>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</si>
  <si>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</si>
  <si>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</si>
  <si>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</si>
  <si>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</si>
  <si>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</si>
  <si>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</si>
  <si>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</si>
  <si>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</si>
  <si>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</si>
  <si>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</si>
  <si>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</si>
  <si>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</si>
  <si>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</si>
  <si>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</si>
  <si>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</si>
  <si>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</si>
  <si>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</si>
  <si>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</si>
  <si>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</si>
  <si>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</si>
  <si>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</si>
  <si>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</si>
  <si>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</si>
  <si>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</si>
  <si>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</si>
  <si>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</si>
  <si>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</si>
  <si>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</si>
  <si>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</si>
  <si>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</si>
  <si>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</si>
  <si>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</si>
  <si>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</si>
  <si>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</si>
  <si>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</si>
  <si>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</si>
  <si>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</si>
  <si>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</si>
  <si>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</si>
  <si>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</si>
  <si>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</si>
  <si>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</si>
  <si>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</si>
  <si>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</si>
  <si>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</si>
  <si>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</si>
  <si>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</si>
  <si>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</si>
  <si>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</si>
  <si>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</si>
  <si>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</si>
  <si>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</si>
  <si>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</si>
  <si>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</si>
  <si>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</si>
  <si>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</si>
  <si>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</si>
  <si>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</si>
  <si>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</si>
  <si>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</si>
  <si>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</si>
  <si>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</si>
  <si>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</si>
  <si>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</si>
  <si>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</si>
  <si>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</si>
  <si>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</si>
  <si>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</si>
  <si>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</si>
  <si>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</si>
  <si>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</si>
  <si>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</si>
  <si>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</si>
  <si>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</si>
  <si>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</si>
  <si>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</si>
  <si>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</si>
  <si>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</si>
  <si>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</si>
  <si>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</si>
  <si>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</si>
  <si>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</si>
  <si>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</si>
  <si>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</si>
  <si>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</si>
  <si>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</si>
  <si>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</si>
  <si>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</si>
  <si>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</si>
  <si>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</si>
  <si>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</si>
  <si>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</si>
  <si>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</si>
  <si>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</si>
  <si>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</si>
  <si>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</si>
  <si>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</si>
  <si>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</si>
  <si>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</si>
  <si>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</si>
  <si>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</si>
  <si>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</si>
  <si>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</si>
  <si>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</si>
  <si>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</si>
  <si>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</si>
  <si>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</si>
  <si>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</si>
  <si>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</si>
  <si>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</si>
  <si>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</si>
  <si>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</si>
  <si>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</si>
  <si>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</si>
  <si>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</si>
  <si>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</si>
  <si>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</si>
  <si>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</si>
  <si>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</si>
  <si>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</si>
  <si>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</si>
  <si>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</si>
  <si>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</si>
  <si>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</si>
  <si>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</si>
  <si>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</si>
  <si>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</si>
  <si>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</si>
  <si>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</si>
  <si>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</si>
  <si>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</si>
  <si>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</si>
  <si>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</si>
  <si>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</si>
  <si>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</si>
  <si>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</si>
  <si>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</si>
  <si>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</si>
  <si>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</si>
  <si>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</si>
  <si>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</si>
  <si>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</si>
  <si>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</si>
  <si>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</si>
  <si>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</si>
  <si>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</si>
  <si>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</si>
  <si>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</si>
  <si>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</si>
  <si>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</si>
  <si>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</si>
  <si>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</si>
  <si>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</si>
  <si>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</si>
  <si>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</si>
  <si>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</si>
  <si>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</si>
  <si>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</si>
  <si>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</si>
  <si>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</si>
  <si>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</si>
  <si>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</si>
  <si>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</si>
  <si>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</si>
  <si>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</si>
  <si>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</si>
  <si>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</si>
  <si>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</si>
  <si>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</si>
  <si>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</si>
  <si>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</si>
  <si>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</si>
  <si>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</si>
  <si>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</si>
  <si>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</si>
  <si>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</si>
  <si>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</si>
  <si>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</si>
  <si>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</si>
  <si>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</si>
  <si>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</si>
  <si>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</si>
  <si>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</si>
  <si>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</si>
  <si>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</si>
  <si>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</si>
  <si>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</si>
  <si>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</si>
  <si>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</si>
  <si>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</si>
  <si>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</si>
  <si>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</si>
  <si>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</si>
  <si>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</si>
  <si>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</si>
  <si>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</si>
  <si>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</si>
  <si>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</si>
  <si>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</si>
  <si>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</si>
  <si>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</si>
  <si>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</si>
  <si>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</si>
  <si>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</si>
  <si>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</si>
  <si>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</si>
  <si>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</si>
  <si>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</si>
  <si>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</si>
  <si>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</si>
  <si>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</si>
  <si>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</si>
  <si>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</si>
  <si>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</si>
  <si>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</si>
  <si>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</si>
  <si>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</si>
  <si>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</si>
  <si>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</si>
  <si>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</si>
  <si>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</si>
  <si>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</si>
  <si>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</si>
  <si>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</si>
  <si>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</si>
  <si>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</si>
  <si>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</si>
  <si>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</si>
  <si>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</si>
  <si>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</si>
  <si>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</si>
  <si>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</si>
  <si>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</si>
  <si>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</si>
  <si>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</si>
  <si>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</si>
  <si>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</si>
  <si>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</si>
  <si>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</si>
  <si>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</si>
  <si>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</si>
  <si>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</si>
  <si>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</si>
  <si>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</si>
  <si>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</si>
  <si>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</si>
  <si>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</si>
  <si>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</si>
  <si>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</si>
  <si>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</si>
  <si>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</si>
  <si>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</si>
  <si>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</si>
  <si>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</si>
  <si>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</si>
  <si>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</si>
  <si>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</si>
  <si>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</si>
  <si>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</si>
  <si>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</si>
  <si>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</si>
  <si>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</si>
  <si>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</si>
  <si>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</si>
  <si>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</si>
  <si>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</si>
  <si>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</si>
  <si>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</si>
  <si>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</si>
  <si>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</si>
  <si>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</si>
  <si>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</si>
  <si>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</si>
  <si>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</si>
  <si>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</si>
  <si>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</si>
  <si>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</si>
  <si>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</si>
  <si>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</si>
  <si>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</si>
  <si>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</si>
  <si>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</si>
  <si>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</si>
  <si>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</si>
  <si>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</si>
  <si>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</si>
  <si>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</si>
  <si>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</si>
  <si>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</si>
  <si>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</si>
  <si>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</si>
  <si>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</si>
  <si>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</si>
  <si>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</si>
  <si>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</si>
  <si>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</si>
  <si>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</si>
  <si>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</si>
  <si>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</si>
  <si>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</si>
  <si>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</si>
  <si>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</si>
  <si>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</si>
  <si>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</si>
  <si>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</si>
  <si>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</si>
  <si>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</si>
  <si>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</si>
  <si>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</si>
  <si>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</si>
  <si>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</si>
  <si>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</si>
  <si>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</si>
  <si>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</si>
  <si>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</si>
  <si>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</si>
  <si>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</si>
  <si>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</si>
  <si>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</si>
  <si>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</si>
  <si>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</si>
  <si>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</si>
  <si>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</si>
  <si>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</si>
  <si>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</si>
  <si>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</si>
  <si>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</si>
  <si>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</si>
  <si>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</si>
  <si>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</si>
  <si>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</si>
  <si>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</si>
  <si>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</si>
  <si>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</si>
  <si>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</si>
  <si>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</si>
  <si>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</si>
  <si>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</si>
  <si>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</si>
  <si>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</si>
  <si>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</si>
  <si>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</si>
  <si>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</si>
  <si>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</si>
  <si>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</si>
  <si>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</si>
  <si>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</si>
  <si>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</si>
  <si>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</si>
  <si>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</si>
  <si>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</si>
  <si>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</si>
  <si>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</si>
  <si>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</si>
  <si>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</si>
  <si>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</si>
  <si>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</si>
  <si>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</si>
  <si>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</si>
  <si>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</si>
  <si>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</si>
  <si>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</si>
  <si>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</si>
  <si>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</si>
  <si>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</si>
  <si>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</si>
  <si>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</si>
  <si>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</si>
  <si>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</si>
  <si>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</si>
  <si>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</si>
  <si>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</si>
  <si>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</si>
  <si>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</si>
  <si>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</si>
  <si>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</si>
  <si>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</si>
  <si>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</si>
  <si>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</si>
  <si>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</si>
  <si>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</si>
  <si>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</si>
  <si>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</si>
  <si>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</si>
  <si>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</si>
  <si>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</si>
  <si>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</si>
  <si>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</si>
  <si>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</si>
  <si>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</si>
  <si>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</si>
  <si>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</si>
  <si>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</si>
  <si>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</si>
  <si>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</si>
  <si>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</si>
  <si>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</si>
  <si>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</si>
  <si>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</si>
  <si>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</si>
  <si>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</si>
  <si>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</si>
  <si>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</si>
  <si>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</si>
  <si>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</si>
  <si>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</si>
  <si>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</si>
  <si>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</si>
  <si>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</si>
  <si>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</si>
  <si>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</si>
  <si>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</si>
  <si>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</si>
  <si>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</si>
  <si>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</si>
  <si>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</si>
  <si>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</si>
  <si>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</si>
  <si>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</si>
  <si>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</si>
  <si>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</si>
  <si>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</si>
  <si>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</si>
  <si>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</si>
  <si>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</si>
  <si>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</si>
  <si>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</si>
  <si>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</si>
  <si>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</si>
  <si>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</si>
  <si>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</si>
  <si>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</si>
  <si>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</si>
  <si>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</si>
  <si>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</si>
  <si>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</si>
  <si>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</si>
  <si>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</si>
  <si>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</si>
  <si>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</si>
  <si>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</si>
  <si>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</si>
  <si>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</si>
  <si>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</si>
  <si>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</si>
  <si>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</si>
  <si>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</si>
  <si>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</si>
  <si>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</si>
  <si>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</si>
  <si>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</si>
  <si>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</si>
  <si>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</si>
  <si>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</si>
  <si>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</si>
  <si>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</si>
  <si>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</si>
  <si>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</si>
  <si>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</si>
  <si>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</si>
  <si>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</si>
  <si>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</si>
  <si>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</si>
  <si>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</si>
  <si>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</si>
  <si>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</si>
  <si>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</si>
  <si>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</si>
  <si>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</si>
  <si>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</si>
  <si>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</si>
  <si>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</si>
  <si>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</si>
  <si>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</si>
  <si>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</si>
  <si>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</si>
  <si>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</si>
  <si>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</si>
  <si>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</si>
  <si>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</si>
  <si>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</si>
  <si>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</si>
  <si>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</si>
  <si>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</si>
  <si>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</si>
  <si>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</si>
  <si>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</si>
  <si>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</si>
  <si>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</si>
  <si>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</si>
  <si>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</si>
  <si>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</si>
  <si>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</si>
  <si>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</si>
  <si>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</si>
  <si>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</si>
  <si>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</si>
  <si>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</si>
  <si>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</si>
  <si>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</si>
  <si>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</si>
  <si>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</si>
  <si>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</si>
  <si>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</si>
  <si>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</si>
  <si>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</si>
  <si>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</si>
  <si>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</si>
  <si>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</si>
  <si>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</si>
  <si>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</si>
  <si>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</si>
  <si>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</si>
  <si>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</si>
  <si>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</si>
  <si>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</si>
  <si>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</si>
  <si>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</si>
  <si>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</si>
  <si>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</si>
  <si>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</si>
  <si>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</si>
  <si>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</si>
  <si>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</si>
  <si>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</si>
  <si>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</si>
  <si>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</si>
  <si>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</si>
  <si>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</si>
  <si>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</si>
  <si>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</si>
  <si>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</si>
  <si>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</si>
  <si>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</si>
  <si>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</si>
  <si>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</si>
  <si>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</si>
  <si>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</si>
  <si>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</si>
  <si>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</si>
  <si>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</si>
  <si>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</si>
  <si>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</si>
  <si>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</si>
  <si>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</si>
  <si>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</si>
  <si>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</si>
  <si>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</si>
  <si>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</si>
  <si>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</si>
  <si>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</si>
  <si>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</si>
  <si>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</si>
  <si>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</si>
  <si>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</si>
  <si>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</si>
  <si>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</si>
  <si>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</si>
  <si>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</si>
  <si>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</si>
  <si>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</si>
  <si>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</si>
  <si>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</si>
  <si>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</si>
  <si>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</si>
  <si>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</si>
  <si>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</si>
  <si>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</si>
  <si>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</si>
  <si>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</si>
  <si>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</si>
  <si>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</si>
  <si>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</si>
  <si>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</si>
  <si>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</si>
  <si>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</si>
  <si>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</si>
  <si>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</si>
  <si>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</si>
  <si>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</si>
  <si>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</si>
  <si>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</si>
  <si>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</si>
  <si>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</si>
  <si>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</si>
  <si>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</si>
  <si>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</si>
  <si>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</si>
  <si>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</si>
  <si>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</si>
  <si>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</si>
  <si>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</si>
  <si>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</si>
  <si>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</si>
  <si>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</si>
  <si>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</si>
  <si>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</si>
  <si>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</si>
  <si>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</si>
  <si>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</si>
  <si>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</si>
  <si>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</si>
  <si>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</si>
  <si>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</si>
  <si>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</si>
  <si>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</si>
  <si>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</si>
  <si>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</si>
  <si>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</si>
  <si>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</si>
  <si>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</si>
  <si>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</si>
  <si>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</si>
  <si>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</si>
  <si>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</si>
  <si>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</si>
  <si>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</si>
  <si>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</si>
  <si>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</si>
  <si>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</si>
  <si>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</si>
  <si>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</si>
  <si>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</si>
  <si>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</si>
  <si>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</si>
  <si>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</si>
  <si>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</si>
  <si>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</si>
  <si>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</si>
  <si>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</si>
  <si>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</si>
  <si>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</si>
  <si>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</si>
  <si>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</si>
  <si>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</si>
  <si>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</si>
  <si>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</si>
  <si>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</si>
  <si>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</si>
  <si>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</si>
  <si>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</si>
  <si>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</si>
  <si>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</si>
  <si>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</si>
  <si>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</si>
  <si>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</si>
  <si>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</si>
  <si>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</si>
  <si>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</si>
  <si>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</si>
  <si>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</si>
  <si>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</si>
  <si>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</si>
  <si>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</si>
  <si>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</si>
  <si>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</si>
  <si>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</si>
  <si>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</si>
  <si>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</si>
  <si>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</si>
  <si>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</si>
  <si>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</si>
  <si>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</si>
  <si>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</si>
  <si>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</si>
  <si>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</si>
  <si>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</si>
  <si>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</si>
  <si>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</si>
  <si>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</si>
  <si>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</si>
  <si>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</si>
  <si>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</si>
  <si>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</si>
  <si>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</si>
  <si>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</si>
  <si>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</si>
  <si>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</si>
  <si>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</si>
  <si>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</si>
  <si>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</si>
  <si>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</si>
  <si>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</si>
  <si>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</si>
  <si>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</si>
  <si>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</si>
  <si>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</si>
  <si>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</si>
  <si>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</si>
  <si>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</si>
  <si>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</si>
  <si>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</si>
  <si>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</si>
  <si>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</si>
  <si>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</si>
  <si>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</si>
  <si>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</si>
  <si>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</si>
  <si>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</si>
  <si>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</si>
  <si>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</si>
  <si>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</si>
  <si>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</si>
  <si>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</si>
  <si>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</si>
  <si>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</si>
  <si>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</si>
  <si>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</si>
  <si>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</si>
  <si>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</si>
  <si>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</si>
  <si>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</si>
  <si>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</si>
  <si>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</si>
  <si>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</si>
  <si>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</si>
  <si>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</si>
  <si>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</si>
  <si>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</si>
  <si>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</si>
  <si>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</si>
  <si>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</si>
  <si>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</si>
  <si>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</si>
  <si>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</si>
  <si>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</si>
  <si>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</si>
  <si>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</si>
  <si>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</si>
  <si>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</si>
  <si>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</si>
  <si>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</si>
  <si>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</si>
  <si>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</si>
  <si>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</si>
  <si>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</si>
  <si>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</si>
  <si>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</si>
  <si>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</si>
  <si>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</si>
  <si>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</si>
  <si>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</si>
  <si>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</si>
  <si>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</si>
  <si>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</si>
  <si>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</si>
  <si>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</si>
  <si>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</si>
  <si>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</si>
  <si>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</si>
  <si>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</si>
  <si>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</si>
  <si>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</si>
  <si>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</si>
  <si>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</si>
  <si>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</si>
  <si>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</si>
  <si>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</si>
  <si>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</si>
  <si>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</si>
  <si>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</si>
  <si>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</si>
  <si>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</si>
  <si>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</si>
  <si>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</si>
  <si>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</si>
  <si>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</si>
  <si>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</si>
  <si>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</si>
  <si>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</si>
  <si>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</si>
  <si>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</si>
  <si>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</si>
  <si>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</si>
  <si>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</si>
  <si>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</si>
  <si>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</si>
  <si>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</si>
  <si>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</si>
  <si>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</si>
  <si>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</si>
  <si>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</si>
  <si>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</si>
  <si>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</si>
  <si>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</si>
  <si>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</si>
  <si>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</si>
  <si>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</si>
  <si>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</si>
  <si>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</si>
  <si>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</si>
  <si>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</si>
  <si>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</si>
  <si>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</si>
  <si>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</si>
  <si>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</si>
  <si>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</si>
  <si>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</si>
  <si>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</si>
  <si>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</si>
  <si>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</si>
  <si>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</si>
  <si>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</si>
  <si>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</si>
  <si>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</si>
  <si>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</si>
  <si>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</si>
  <si>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</si>
  <si>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</si>
  <si>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</si>
  <si>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</si>
  <si>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</si>
  <si>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</si>
  <si>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</si>
  <si>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</si>
  <si>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</si>
  <si>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</si>
  <si>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</si>
  <si>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</si>
  <si>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</si>
  <si>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</si>
  <si>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</si>
  <si>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</si>
  <si>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</si>
  <si>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</si>
  <si>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</si>
  <si>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</si>
  <si>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</si>
  <si>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</si>
  <si>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</si>
  <si>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</si>
  <si>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</si>
  <si>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</si>
  <si>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</si>
  <si>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</si>
  <si>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</si>
  <si>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</si>
  <si>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</si>
  <si>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</si>
  <si>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</si>
  <si>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</si>
  <si>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</si>
  <si>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</si>
  <si>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</si>
  <si>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</si>
  <si>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</si>
  <si>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</si>
  <si>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</si>
  <si>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</si>
  <si>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</si>
  <si>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</si>
  <si>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</si>
  <si>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</si>
  <si>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</si>
  <si>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</si>
  <si>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</si>
  <si>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</si>
  <si>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</si>
  <si>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</si>
  <si>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</si>
  <si>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</si>
  <si>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</si>
  <si>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</si>
  <si>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</si>
  <si>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</si>
  <si>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</si>
  <si>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</si>
  <si>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</si>
  <si>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</si>
  <si>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</si>
  <si>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</si>
  <si>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</si>
  <si>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</si>
  <si>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</si>
  <si>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</si>
  <si>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</si>
  <si>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</si>
  <si>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</si>
  <si>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</si>
  <si>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</si>
  <si>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</si>
  <si>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</si>
  <si>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</si>
  <si>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</si>
  <si>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</si>
  <si>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</si>
  <si>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</si>
  <si>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</si>
  <si>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</si>
  <si>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</si>
  <si>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</si>
  <si>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</si>
  <si>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</si>
  <si>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</si>
  <si>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</si>
  <si>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</si>
  <si>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</si>
  <si>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</si>
  <si>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</si>
  <si>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</si>
  <si>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</si>
  <si>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</si>
  <si>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</si>
  <si>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</si>
  <si>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</si>
  <si>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</si>
  <si>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</si>
  <si>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</si>
  <si>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</si>
  <si>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</si>
  <si>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</si>
  <si>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</si>
  <si>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</si>
  <si>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</si>
  <si>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</si>
  <si>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</si>
  <si>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</si>
  <si>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</si>
  <si>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</si>
  <si>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</si>
  <si>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</si>
  <si>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</si>
  <si>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</si>
  <si>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</si>
  <si>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</si>
  <si>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</si>
  <si>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</si>
  <si>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</si>
  <si>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</si>
  <si>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</si>
  <si>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</si>
  <si>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</si>
  <si>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</si>
  <si>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</si>
  <si>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</si>
  <si>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</si>
  <si>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</si>
  <si>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</si>
  <si>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</si>
  <si>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</si>
  <si>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</si>
  <si>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</si>
  <si>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</si>
  <si>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</si>
  <si>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</si>
  <si>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</si>
  <si>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</si>
  <si>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</si>
  <si>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</si>
  <si>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</si>
  <si>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</si>
  <si>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</si>
  <si>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</si>
  <si>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</si>
  <si>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</si>
  <si>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</si>
  <si>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</si>
  <si>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</si>
  <si>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</si>
  <si>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</si>
  <si>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</si>
  <si>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</si>
  <si>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</si>
  <si>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</si>
  <si>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</si>
  <si>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</si>
  <si>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</si>
  <si>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</si>
  <si>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</si>
  <si>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</si>
  <si>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</si>
  <si>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</si>
  <si>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</si>
  <si>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</si>
  <si>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</si>
  <si>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</si>
  <si>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</si>
  <si>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</si>
  <si>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</si>
  <si>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</si>
  <si>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</si>
  <si>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</si>
  <si>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</si>
  <si>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</si>
  <si>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</si>
  <si>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</si>
  <si>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</si>
  <si>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</si>
  <si>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</si>
  <si>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</si>
  <si>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</si>
  <si>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</si>
  <si>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</si>
  <si>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</si>
  <si>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</si>
  <si>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</si>
  <si>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</si>
  <si>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</si>
  <si>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</si>
  <si>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</si>
  <si>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</si>
  <si>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</si>
  <si>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</si>
  <si>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</si>
  <si>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</si>
  <si>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</si>
  <si>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</si>
  <si>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</si>
  <si>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</si>
  <si>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</si>
  <si>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</si>
  <si>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</si>
  <si>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</si>
  <si>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</si>
  <si>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</si>
  <si>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</si>
  <si>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</si>
  <si>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</si>
  <si>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</si>
  <si>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</si>
  <si>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</si>
  <si>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</si>
  <si>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</si>
  <si>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</si>
  <si>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</si>
  <si>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</si>
  <si>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</si>
  <si>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</si>
  <si>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</si>
  <si>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</si>
  <si>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</si>
  <si>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</si>
  <si>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</si>
  <si>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</si>
  <si>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</si>
  <si>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</si>
  <si>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</si>
  <si>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</si>
  <si>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</si>
  <si>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</si>
  <si>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</si>
  <si>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</si>
  <si>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</si>
  <si>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</si>
  <si>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</si>
  <si>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</si>
  <si>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</si>
  <si>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</si>
  <si>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</si>
  <si>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</si>
  <si>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</si>
  <si>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</si>
  <si>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</si>
  <si>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</si>
  <si>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</si>
  <si>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</si>
  <si>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</si>
  <si>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</si>
  <si>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</si>
  <si>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</si>
  <si>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</si>
  <si>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</si>
  <si>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</si>
  <si>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</si>
  <si>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</si>
  <si>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</si>
  <si>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</si>
  <si>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</si>
  <si>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</si>
  <si>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 xml:space="preserve">Date Created Conversion 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</si>
  <si>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</si>
  <si>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</si>
  <si>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</si>
  <si>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</si>
  <si>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</si>
  <si>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</si>
  <si>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</si>
  <si>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</si>
  <si>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</si>
  <si>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</si>
  <si>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</si>
  <si>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</si>
  <si>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</si>
  <si>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 )</t>
  </si>
  <si>
    <t>Quarters (Date Created Conversion )</t>
  </si>
  <si>
    <t>GoAL</t>
  </si>
  <si>
    <t>Number succesful</t>
  </si>
  <si>
    <t>Number Failed</t>
  </si>
  <si>
    <t>Number Cancel</t>
  </si>
  <si>
    <t>Total Projects</t>
  </si>
  <si>
    <t>Percentage Successful</t>
  </si>
  <si>
    <t>Percentage Failed</t>
  </si>
  <si>
    <t>1000 to 4999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</si>
  <si>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</si>
  <si>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</si>
  <si>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</si>
  <si>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</si>
  <si>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</si>
  <si>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</si>
  <si>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</si>
  <si>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</si>
  <si>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</si>
  <si>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</si>
  <si>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</si>
  <si>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canceled</t>
  </si>
  <si>
    <t>mean=</t>
  </si>
  <si>
    <t>median=</t>
  </si>
  <si>
    <t>min=</t>
  </si>
  <si>
    <t>max=</t>
  </si>
  <si>
    <t>variance=</t>
  </si>
  <si>
    <t>st deviation=</t>
  </si>
  <si>
    <t>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</si>
</sst>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challenge.xlsx]Sheet2!PivotTable1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2-43D9-9ADC-69A9CB7A21C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2-43D9-9ADC-69A9CB7A21C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D2-43D9-9ADC-69A9CB7A21C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D2-43D9-9ADC-69A9CB7A2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542288"/>
        <c:axId val="684543248"/>
      </c:barChart>
      <c:catAx>
        <c:axId val="68454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43248"/>
        <c:crosses val="autoZero"/>
        <c:auto val="1"/>
        <c:lblAlgn val="ctr"/>
        <c:lblOffset val="100"/>
        <c:noMultiLvlLbl val="0"/>
      </c:catAx>
      <c:valAx>
        <c:axId val="6845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challenge.xlsx]Sheet3!PivotTable2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4-46F6-9632-37156F60032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4-46F6-9632-37156F60032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4-46F6-9632-37156F60032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C4-46F6-9632-37156F600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177200"/>
        <c:axId val="304181520"/>
      </c:barChart>
      <c:catAx>
        <c:axId val="3041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81520"/>
        <c:crosses val="autoZero"/>
        <c:auto val="1"/>
        <c:lblAlgn val="ctr"/>
        <c:lblOffset val="100"/>
        <c:noMultiLvlLbl val="0"/>
      </c:catAx>
      <c:valAx>
        <c:axId val="3041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challenge.xlsx]Sheet4!PivotTable3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6-92D4-B8578A7537A9}"/>
            </c:ext>
          </c:extLst>
        </c:ser>
        <c:ser>
          <c:idx val="1"/>
          <c:order val="1"/>
          <c:tx>
            <c:strRef>
              <c:f>Sheet4!$C$5:$C$6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7-4166-92D4-B8578A7537A9}"/>
            </c:ext>
          </c:extLst>
        </c:ser>
        <c:ser>
          <c:idx val="2"/>
          <c:order val="2"/>
          <c:tx>
            <c:strRef>
              <c:f>Sheet4!$D$5:$D$6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7-4166-92D4-B8578A753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540848"/>
        <c:axId val="684536048"/>
      </c:lineChart>
      <c:catAx>
        <c:axId val="6845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36048"/>
        <c:crosses val="autoZero"/>
        <c:auto val="1"/>
        <c:lblAlgn val="ctr"/>
        <c:lblOffset val="100"/>
        <c:noMultiLvlLbl val="0"/>
      </c:catAx>
      <c:valAx>
        <c:axId val="6845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Percentage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0.47058823529411764</c:v>
                </c:pt>
                <c:pt idx="9">
                  <c:v>0.6470588235294118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6-4FFD-9686-F892E110FC62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0.47058823529411764</c:v>
                </c:pt>
                <c:pt idx="9">
                  <c:v>0.35294117647058826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6-4FFD-9686-F892E110FC62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5.8823529411764705E-2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6-4FFD-9686-F892E110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976511"/>
        <c:axId val="1145976991"/>
      </c:lineChart>
      <c:catAx>
        <c:axId val="11459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76991"/>
        <c:crosses val="autoZero"/>
        <c:auto val="1"/>
        <c:lblAlgn val="ctr"/>
        <c:lblOffset val="100"/>
        <c:noMultiLvlLbl val="0"/>
      </c:catAx>
      <c:valAx>
        <c:axId val="11459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7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2</xdr:row>
      <xdr:rowOff>41910</xdr:rowOff>
    </xdr:from>
    <xdr:to>
      <xdr:col>15</xdr:col>
      <xdr:colOff>358140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71A1E-0BF8-6314-F21D-1AC089AA7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</xdr:row>
      <xdr:rowOff>169544</xdr:rowOff>
    </xdr:from>
    <xdr:to>
      <xdr:col>15</xdr:col>
      <xdr:colOff>7620</xdr:colOff>
      <xdr:row>19</xdr:row>
      <xdr:rowOff>45719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ED152-C0F2-7911-B042-D5A8BF6C4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100964</xdr:rowOff>
    </xdr:from>
    <xdr:to>
      <xdr:col>12</xdr:col>
      <xdr:colOff>537210</xdr:colOff>
      <xdr:row>20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EA7D4-B157-E652-6D93-EA97B25F4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941070</xdr:colOff>
      <xdr:row>13</xdr:row>
      <xdr:rowOff>120015</xdr:rowOff>
    </xdr:from>
    <xdr:to>
      <xdr:col>7</xdr:col>
      <xdr:colOff>1291589</xdr:colOff>
      <xdr:row>27</xdr:row>
      <xdr:rowOff>89535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722DA-9288-531C-15DD-AB0C2A822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092.523040277774" createdVersion="8" refreshedVersion="8" minRefreshableVersion="3" recordCount="1000" xr:uid="{D31B5880-E98E-4539-AB6E-3987834FE5AA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092.564372337962" createdVersion="8" refreshedVersion="8" minRefreshableVersion="3" recordCount="1000" xr:uid="{79B44B3E-169F-49AF-A519-33B3BEC1A24D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 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 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 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s v="CA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x v="1"/>
    <n v="1040"/>
    <n v="92.151898734177209"/>
    <n v="158"/>
    <s v="US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x v="1"/>
    <n v="131.4787822878229"/>
    <n v="100.01614035087719"/>
    <n v="1425"/>
    <s v="AU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x v="0"/>
    <n v="58.976190476190467"/>
    <n v="103.20833333333333"/>
    <n v="24"/>
    <s v="US"/>
    <s v="USD"/>
    <n v="1565499600"/>
    <n v="1568955600"/>
    <b v="0"/>
    <b v="0"/>
    <x v="1"/>
    <x v="1"/>
    <x v="1"/>
  </r>
  <r>
    <n v="4"/>
    <s v="Larson-Little"/>
    <s v="Proactive foreground core"/>
    <n v="7600"/>
    <n v="5265"/>
    <x v="0"/>
    <n v="69.276315789473685"/>
    <n v="99.339622641509436"/>
    <n v="53"/>
    <s v="US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x v="1"/>
    <n v="173.61842105263159"/>
    <n v="75.833333333333329"/>
    <n v="174"/>
    <s v="DK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x v="0"/>
    <n v="20.961538461538463"/>
    <n v="60.555555555555557"/>
    <n v="18"/>
    <s v="GB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x v="1"/>
    <n v="327.57777777777778"/>
    <n v="64.93832599118943"/>
    <n v="227"/>
    <s v="DK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x v="2"/>
    <n v="19.932788374205266"/>
    <n v="30.997175141242938"/>
    <n v="708"/>
    <s v="DK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x v="0"/>
    <n v="51.741935483870968"/>
    <n v="72.909090909090907"/>
    <n v="44"/>
    <s v="US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x v="1"/>
    <n v="266.11538461538464"/>
    <n v="62.9"/>
    <n v="220"/>
    <s v="US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x v="0"/>
    <n v="48.095238095238095"/>
    <n v="112.22222222222223"/>
    <n v="27"/>
    <s v="US"/>
    <s v="USD"/>
    <n v="1285045200"/>
    <n v="1285563600"/>
    <b v="0"/>
    <b v="1"/>
    <x v="3"/>
    <x v="3"/>
    <x v="3"/>
  </r>
  <r>
    <n v="12"/>
    <s v="Kim Ltd"/>
    <s v="Assimilated hybrid intranet"/>
    <n v="6300"/>
    <n v="5629"/>
    <x v="0"/>
    <n v="89.349206349206341"/>
    <n v="102.34545454545454"/>
    <n v="55"/>
    <s v="US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x v="1"/>
    <n v="245.11904761904765"/>
    <n v="105.05102040816327"/>
    <n v="98"/>
    <s v="US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x v="0"/>
    <n v="66.769503546099301"/>
    <n v="94.144999999999996"/>
    <n v="200"/>
    <s v="US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x v="0"/>
    <n v="47.307881773399011"/>
    <n v="84.986725663716811"/>
    <n v="452"/>
    <s v="US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x v="1"/>
    <n v="649.47058823529414"/>
    <n v="110.41"/>
    <n v="100"/>
    <s v="US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x v="1"/>
    <n v="159.39125295508273"/>
    <n v="107.96236989591674"/>
    <n v="1249"/>
    <s v="US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x v="3"/>
    <n v="66.912087912087912"/>
    <n v="45.103703703703701"/>
    <n v="135"/>
    <s v="US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x v="0"/>
    <n v="48.529600000000002"/>
    <n v="45.001483679525222"/>
    <n v="674"/>
    <s v="US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x v="1"/>
    <n v="112.24279210925646"/>
    <n v="105.97134670487107"/>
    <n v="1396"/>
    <s v="US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x v="0"/>
    <n v="40.992553191489364"/>
    <n v="69.055555555555557"/>
    <n v="558"/>
    <s v="US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x v="1"/>
    <n v="128.07106598984771"/>
    <n v="85.044943820224717"/>
    <n v="890"/>
    <s v="US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x v="1"/>
    <n v="332.04444444444448"/>
    <n v="105.22535211267606"/>
    <n v="142"/>
    <s v="GB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x v="1"/>
    <n v="112.83225108225108"/>
    <n v="39.003741114852225"/>
    <n v="2673"/>
    <s v="US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x v="1"/>
    <n v="216.43636363636364"/>
    <n v="73.030674846625772"/>
    <n v="163"/>
    <s v="US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x v="3"/>
    <n v="48.199069767441863"/>
    <n v="35.009459459459457"/>
    <n v="1480"/>
    <s v="US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x v="0"/>
    <n v="79.95"/>
    <n v="106.6"/>
    <n v="15"/>
    <s v="US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x v="1"/>
    <n v="105.22553516819573"/>
    <n v="61.997747747747745"/>
    <n v="2220"/>
    <s v="US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x v="1"/>
    <n v="328.89978213507629"/>
    <n v="94.000622665006233"/>
    <n v="1606"/>
    <s v="CH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x v="1"/>
    <n v="160.61111111111111"/>
    <n v="112.05426356589147"/>
    <n v="129"/>
    <s v="US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x v="1"/>
    <n v="310"/>
    <n v="48.008849557522126"/>
    <n v="226"/>
    <s v="GB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x v="0"/>
    <n v="86.807920792079202"/>
    <n v="38.004334633723452"/>
    <n v="2307"/>
    <s v="IT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x v="1"/>
    <n v="377.82071713147411"/>
    <n v="35.000184535892231"/>
    <n v="5419"/>
    <s v="US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x v="1"/>
    <n v="150.80645161290323"/>
    <n v="85"/>
    <n v="165"/>
    <s v="US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x v="1"/>
    <n v="150.30119521912351"/>
    <n v="95.993893129770996"/>
    <n v="1965"/>
    <s v="DK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x v="1"/>
    <n v="157.28571428571431"/>
    <n v="68.8125"/>
    <n v="16"/>
    <s v="US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x v="1"/>
    <n v="139.98765432098764"/>
    <n v="105.97196261682242"/>
    <n v="107"/>
    <s v="US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x v="1"/>
    <n v="325.32258064516128"/>
    <n v="75.261194029850742"/>
    <n v="134"/>
    <s v="US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x v="0"/>
    <n v="50.777777777777779"/>
    <n v="57.125"/>
    <n v="88"/>
    <s v="DK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x v="1"/>
    <n v="169.06818181818181"/>
    <n v="75.141414141414145"/>
    <n v="198"/>
    <s v="US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x v="1"/>
    <n v="212.92857142857144"/>
    <n v="107.42342342342343"/>
    <n v="111"/>
    <s v="IT"/>
    <s v="EUR"/>
    <n v="1346734800"/>
    <n v="1348981200"/>
    <b v="0"/>
    <b v="1"/>
    <x v="1"/>
    <x v="1"/>
    <x v="1"/>
  </r>
  <r>
    <n v="42"/>
    <s v="Werner-Bryant"/>
    <s v="Virtual uniform frame"/>
    <n v="1800"/>
    <n v="7991"/>
    <x v="1"/>
    <n v="443.94444444444446"/>
    <n v="35.995495495495497"/>
    <n v="222"/>
    <s v="US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x v="1"/>
    <n v="185.9390243902439"/>
    <n v="26.998873148744366"/>
    <n v="6212"/>
    <s v="US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x v="1"/>
    <n v="658.8125"/>
    <n v="107.56122448979592"/>
    <n v="98"/>
    <s v="DK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x v="0"/>
    <n v="47.684210526315788"/>
    <n v="94.375"/>
    <n v="48"/>
    <s v="US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x v="1"/>
    <n v="114.78378378378378"/>
    <n v="46.163043478260867"/>
    <n v="92"/>
    <s v="US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x v="1"/>
    <n v="475.26666666666665"/>
    <n v="47.845637583892618"/>
    <n v="149"/>
    <s v="US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x v="1"/>
    <n v="386.97297297297297"/>
    <n v="53.007815713698065"/>
    <n v="2431"/>
    <s v="US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x v="1"/>
    <n v="189.625"/>
    <n v="45.059405940594061"/>
    <n v="303"/>
    <s v="US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x v="0"/>
    <n v="2"/>
    <n v="2"/>
    <n v="1"/>
    <s v="IT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x v="0"/>
    <n v="91.867805186590772"/>
    <n v="99.006816632583508"/>
    <n v="1467"/>
    <s v="GB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x v="0"/>
    <n v="34.152777777777779"/>
    <n v="32.786666666666669"/>
    <n v="75"/>
    <s v="US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x v="1"/>
    <n v="140.40909090909091"/>
    <n v="59.119617224880386"/>
    <n v="209"/>
    <s v="US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x v="0"/>
    <n v="89.86666666666666"/>
    <n v="44.93333333333333"/>
    <n v="120"/>
    <s v="US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x v="1"/>
    <n v="177.96969696969697"/>
    <n v="89.664122137404576"/>
    <n v="131"/>
    <s v="US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x v="1"/>
    <n v="143.66249999999999"/>
    <n v="70.079268292682926"/>
    <n v="164"/>
    <s v="US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x v="1"/>
    <n v="215.27586206896552"/>
    <n v="31.059701492537314"/>
    <n v="201"/>
    <s v="US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x v="1"/>
    <n v="227.11111111111114"/>
    <n v="29.061611374407583"/>
    <n v="211"/>
    <s v="US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x v="1"/>
    <n v="275.07142857142861"/>
    <n v="30.0859375"/>
    <n v="128"/>
    <s v="US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x v="1"/>
    <n v="144.37048832271762"/>
    <n v="84.998125000000002"/>
    <n v="1600"/>
    <s v="CA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x v="0"/>
    <n v="92.74598393574297"/>
    <n v="82.001775410563695"/>
    <n v="2253"/>
    <s v="CA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x v="1"/>
    <n v="722.6"/>
    <n v="58.040160642570278"/>
    <n v="249"/>
    <s v="US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x v="0"/>
    <n v="11.851063829787234"/>
    <n v="111.4"/>
    <n v="5"/>
    <s v="US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x v="0"/>
    <n v="97.642857142857139"/>
    <n v="71.94736842105263"/>
    <n v="38"/>
    <s v="US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x v="1"/>
    <n v="236.14754098360655"/>
    <n v="61.038135593220339"/>
    <n v="236"/>
    <s v="US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x v="0"/>
    <n v="45.068965517241381"/>
    <n v="108.91666666666667"/>
    <n v="12"/>
    <s v="US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x v="1"/>
    <n v="162.38567493112947"/>
    <n v="29.001722017220171"/>
    <n v="4065"/>
    <s v="GB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x v="1"/>
    <n v="254.52631578947367"/>
    <n v="58.975609756097562"/>
    <n v="246"/>
    <s v="IT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x v="3"/>
    <n v="24.063291139240505"/>
    <n v="111.82352941176471"/>
    <n v="17"/>
    <s v="US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x v="1"/>
    <n v="123.74140625000001"/>
    <n v="63.995555555555555"/>
    <n v="2475"/>
    <s v="IT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x v="1"/>
    <n v="108.06666666666666"/>
    <n v="85.315789473684205"/>
    <n v="76"/>
    <s v="US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x v="1"/>
    <n v="670.33333333333326"/>
    <n v="74.481481481481481"/>
    <n v="54"/>
    <s v="US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x v="1"/>
    <n v="660.92857142857144"/>
    <n v="105.14772727272727"/>
    <n v="88"/>
    <s v="US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x v="1"/>
    <n v="122.46153846153847"/>
    <n v="56.188235294117646"/>
    <n v="85"/>
    <s v="GB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x v="1"/>
    <n v="150.57731958762886"/>
    <n v="85.917647058823533"/>
    <n v="170"/>
    <s v="US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x v="0"/>
    <n v="78.106590724165997"/>
    <n v="57.00296912114014"/>
    <n v="1684"/>
    <s v="US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x v="0"/>
    <n v="46.94736842105263"/>
    <n v="79.642857142857139"/>
    <n v="56"/>
    <s v="US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x v="1"/>
    <n v="300.8"/>
    <n v="41.018181818181816"/>
    <n v="330"/>
    <s v="US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x v="0"/>
    <n v="69.598615916955026"/>
    <n v="48.004773269689736"/>
    <n v="838"/>
    <s v="US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x v="1"/>
    <n v="637.4545454545455"/>
    <n v="55.212598425196852"/>
    <n v="127"/>
    <s v="US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x v="1"/>
    <n v="225.33928571428569"/>
    <n v="92.109489051094897"/>
    <n v="411"/>
    <s v="US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x v="1"/>
    <n v="1497.3000000000002"/>
    <n v="83.183333333333337"/>
    <n v="180"/>
    <s v="GB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x v="0"/>
    <n v="37.590225563909776"/>
    <n v="39.996000000000002"/>
    <n v="1000"/>
    <s v="US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x v="1"/>
    <n v="132.36942675159236"/>
    <n v="111.1336898395722"/>
    <n v="374"/>
    <s v="US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x v="1"/>
    <n v="131.22448979591837"/>
    <n v="90.563380281690144"/>
    <n v="71"/>
    <s v="AU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x v="1"/>
    <n v="167.63513513513513"/>
    <n v="61.108374384236456"/>
    <n v="203"/>
    <s v="US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x v="0"/>
    <n v="61.984886649874063"/>
    <n v="83.022941970310384"/>
    <n v="1482"/>
    <s v="AU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x v="1"/>
    <n v="260.75"/>
    <n v="110.76106194690266"/>
    <n v="113"/>
    <s v="US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x v="1"/>
    <n v="252.58823529411765"/>
    <n v="89.458333333333329"/>
    <n v="96"/>
    <s v="US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x v="0"/>
    <n v="78.615384615384613"/>
    <n v="57.849056603773583"/>
    <n v="106"/>
    <s v="US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x v="0"/>
    <n v="48.404406999351913"/>
    <n v="109.99705449189985"/>
    <n v="679"/>
    <s v="IT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x v="1"/>
    <n v="258.875"/>
    <n v="103.96586345381526"/>
    <n v="498"/>
    <s v="CH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x v="3"/>
    <n v="60.548713235294116"/>
    <n v="107.99508196721311"/>
    <n v="610"/>
    <s v="US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x v="1"/>
    <n v="303.68965517241378"/>
    <n v="48.927777777777777"/>
    <n v="180"/>
    <s v="GB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x v="1"/>
    <n v="112.99999999999999"/>
    <n v="37.666666666666664"/>
    <n v="27"/>
    <s v="US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x v="1"/>
    <n v="217.37876614060258"/>
    <n v="64.999141999141997"/>
    <n v="2331"/>
    <s v="US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x v="1"/>
    <n v="926.69230769230762"/>
    <n v="106.61061946902655"/>
    <n v="113"/>
    <s v="US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x v="0"/>
    <n v="33.692229038854805"/>
    <n v="27.009016393442622"/>
    <n v="1220"/>
    <s v="AU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x v="1"/>
    <n v="196.7236842105263"/>
    <n v="91.16463414634147"/>
    <n v="164"/>
    <s v="US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x v="0"/>
    <n v="1"/>
    <n v="1"/>
    <n v="1"/>
    <s v="US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x v="1"/>
    <n v="1021.4444444444445"/>
    <n v="56.054878048780488"/>
    <n v="164"/>
    <s v="US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x v="1"/>
    <n v="281.67567567567568"/>
    <n v="31.017857142857142"/>
    <n v="336"/>
    <s v="US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x v="0"/>
    <n v="24.610000000000003"/>
    <n v="66.513513513513516"/>
    <n v="37"/>
    <s v="IT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x v="1"/>
    <n v="143.14010067114094"/>
    <n v="89.005216484089729"/>
    <n v="1917"/>
    <s v="US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x v="1"/>
    <n v="144.54411764705884"/>
    <n v="103.46315789473684"/>
    <n v="95"/>
    <s v="US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x v="1"/>
    <n v="359.12820512820514"/>
    <n v="95.278911564625844"/>
    <n v="147"/>
    <s v="US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x v="1"/>
    <n v="186.48571428571427"/>
    <n v="75.895348837209298"/>
    <n v="86"/>
    <s v="US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x v="1"/>
    <n v="595.26666666666665"/>
    <n v="107.57831325301204"/>
    <n v="83"/>
    <s v="US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x v="0"/>
    <n v="59.21153846153846"/>
    <n v="51.31666666666667"/>
    <n v="60"/>
    <s v="US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x v="0"/>
    <n v="14.962780898876405"/>
    <n v="71.983108108108112"/>
    <n v="296"/>
    <s v="US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x v="1"/>
    <n v="119.95602605863192"/>
    <n v="108.95414201183432"/>
    <n v="676"/>
    <s v="US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x v="1"/>
    <n v="268.82978723404256"/>
    <n v="35"/>
    <n v="361"/>
    <s v="AU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x v="1"/>
    <n v="376.87878787878788"/>
    <n v="94.938931297709928"/>
    <n v="131"/>
    <s v="US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x v="1"/>
    <n v="727.15789473684208"/>
    <n v="109.65079365079364"/>
    <n v="126"/>
    <s v="US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x v="0"/>
    <n v="87.211757648470297"/>
    <n v="44.001815980629537"/>
    <n v="3304"/>
    <s v="IT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x v="0"/>
    <n v="88"/>
    <n v="86.794520547945211"/>
    <n v="73"/>
    <s v="US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x v="1"/>
    <n v="173.9387755102041"/>
    <n v="30.992727272727272"/>
    <n v="275"/>
    <s v="US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x v="1"/>
    <n v="117.61111111111111"/>
    <n v="94.791044776119406"/>
    <n v="67"/>
    <s v="US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x v="1"/>
    <n v="214.96"/>
    <n v="69.79220779220779"/>
    <n v="154"/>
    <s v="US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x v="1"/>
    <n v="149.49667110519306"/>
    <n v="63.003367003367003"/>
    <n v="1782"/>
    <s v="US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x v="1"/>
    <n v="219.33995584988963"/>
    <n v="110.0343300110742"/>
    <n v="903"/>
    <s v="US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x v="0"/>
    <n v="64.367690058479525"/>
    <n v="25.997933274284026"/>
    <n v="3387"/>
    <s v="US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x v="0"/>
    <n v="18.622397298818232"/>
    <n v="49.987915407854985"/>
    <n v="662"/>
    <s v="CA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x v="1"/>
    <n v="367.76923076923077"/>
    <n v="101.72340425531915"/>
    <n v="94"/>
    <s v="IT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x v="1"/>
    <n v="159.90566037735849"/>
    <n v="47.083333333333336"/>
    <n v="180"/>
    <s v="US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x v="0"/>
    <n v="38.633185349611544"/>
    <n v="89.944444444444443"/>
    <n v="774"/>
    <s v="US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x v="0"/>
    <n v="51.42151162790698"/>
    <n v="78.96875"/>
    <n v="672"/>
    <s v="CA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x v="3"/>
    <n v="60.334277620396605"/>
    <n v="80.067669172932327"/>
    <n v="532"/>
    <s v="US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x v="3"/>
    <n v="3.202693602693603"/>
    <n v="86.472727272727269"/>
    <n v="55"/>
    <s v="AU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x v="1"/>
    <n v="155.46875"/>
    <n v="28.001876172607879"/>
    <n v="533"/>
    <s v="DK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x v="1"/>
    <n v="100.85974499089254"/>
    <n v="67.996725337699544"/>
    <n v="2443"/>
    <s v="GB"/>
    <s v="GBP"/>
    <n v="1385704800"/>
    <n v="1386828000"/>
    <b v="0"/>
    <b v="0"/>
    <x v="2"/>
    <x v="2"/>
    <x v="2"/>
  </r>
  <r>
    <n v="132"/>
    <s v="Flowers and Sons"/>
    <s v="Virtual static core"/>
    <n v="3300"/>
    <n v="3834"/>
    <x v="1"/>
    <n v="116.18181818181819"/>
    <n v="43.078651685393261"/>
    <n v="89"/>
    <s v="US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x v="1"/>
    <n v="310.77777777777777"/>
    <n v="87.95597484276729"/>
    <n v="159"/>
    <s v="US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x v="0"/>
    <n v="89.73668341708543"/>
    <n v="94.987234042553197"/>
    <n v="940"/>
    <s v="CH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x v="0"/>
    <n v="71.27272727272728"/>
    <n v="46.905982905982903"/>
    <n v="117"/>
    <s v="US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x v="3"/>
    <n v="3.2862318840579712"/>
    <n v="46.913793103448278"/>
    <n v="58"/>
    <s v="US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x v="1"/>
    <n v="261.77777777777777"/>
    <n v="94.24"/>
    <n v="50"/>
    <s v="US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x v="0"/>
    <n v="96"/>
    <n v="80.139130434782615"/>
    <n v="115"/>
    <s v="US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x v="0"/>
    <n v="20.896851248642779"/>
    <n v="59.036809815950917"/>
    <n v="326"/>
    <s v="US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x v="1"/>
    <n v="223.16363636363636"/>
    <n v="65.989247311827953"/>
    <n v="186"/>
    <s v="US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x v="1"/>
    <n v="101.59097978227061"/>
    <n v="60.992530345471522"/>
    <n v="1071"/>
    <s v="US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x v="1"/>
    <n v="230.03999999999996"/>
    <n v="98.307692307692307"/>
    <n v="117"/>
    <s v="US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x v="1"/>
    <n v="135.59259259259261"/>
    <n v="104.6"/>
    <n v="70"/>
    <s v="US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x v="1"/>
    <n v="129.1"/>
    <n v="86.066666666666663"/>
    <n v="135"/>
    <s v="US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x v="1"/>
    <n v="236.512"/>
    <n v="76.989583333333329"/>
    <n v="768"/>
    <s v="CH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x v="3"/>
    <n v="17.25"/>
    <n v="29.764705882352942"/>
    <n v="51"/>
    <s v="US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x v="1"/>
    <n v="112.49397590361446"/>
    <n v="46.91959798994975"/>
    <n v="199"/>
    <s v="US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x v="1"/>
    <n v="121.02150537634408"/>
    <n v="105.18691588785046"/>
    <n v="107"/>
    <s v="US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x v="1"/>
    <n v="219.87096774193549"/>
    <n v="69.907692307692301"/>
    <n v="195"/>
    <s v="US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x v="0"/>
    <n v="1"/>
    <n v="1"/>
    <n v="1"/>
    <s v="US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x v="0"/>
    <n v="64.166909620991248"/>
    <n v="60.011588275391958"/>
    <n v="1467"/>
    <s v="US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x v="1"/>
    <n v="423.06746987951806"/>
    <n v="52.006220379146917"/>
    <n v="3376"/>
    <s v="US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x v="0"/>
    <n v="92.984160506863773"/>
    <n v="31.000176025347649"/>
    <n v="5681"/>
    <s v="US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x v="0"/>
    <n v="58.756567425569173"/>
    <n v="95.042492917847028"/>
    <n v="1059"/>
    <s v="US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x v="0"/>
    <n v="65.022222222222226"/>
    <n v="75.968174204355108"/>
    <n v="1194"/>
    <s v="US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x v="3"/>
    <n v="73.939560439560438"/>
    <n v="71.013192612137203"/>
    <n v="379"/>
    <s v="AU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x v="0"/>
    <n v="52.666666666666664"/>
    <n v="73.733333333333334"/>
    <n v="30"/>
    <s v="AU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x v="1"/>
    <n v="220.95238095238096"/>
    <n v="113.17073170731707"/>
    <n v="41"/>
    <s v="US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x v="1"/>
    <n v="100.01150627615063"/>
    <n v="105.00933552992861"/>
    <n v="1821"/>
    <s v="US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x v="1"/>
    <n v="162.3125"/>
    <n v="79.176829268292678"/>
    <n v="164"/>
    <s v="US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x v="0"/>
    <n v="78.181818181818187"/>
    <n v="57.333333333333336"/>
    <n v="75"/>
    <s v="US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x v="1"/>
    <n v="149.73770491803279"/>
    <n v="58.178343949044589"/>
    <n v="157"/>
    <s v="CH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x v="1"/>
    <n v="253.25714285714284"/>
    <n v="36.032520325203251"/>
    <n v="246"/>
    <s v="US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x v="1"/>
    <n v="100.16943521594683"/>
    <n v="107.99068767908309"/>
    <n v="1396"/>
    <s v="US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x v="1"/>
    <n v="121.99004424778761"/>
    <n v="44.005985634477256"/>
    <n v="2506"/>
    <s v="US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x v="1"/>
    <n v="137.13265306122449"/>
    <n v="55.077868852459019"/>
    <n v="244"/>
    <s v="US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x v="1"/>
    <n v="415.53846153846149"/>
    <n v="74"/>
    <n v="146"/>
    <s v="AU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x v="0"/>
    <n v="31.30913348946136"/>
    <n v="41.996858638743454"/>
    <n v="955"/>
    <s v="DK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x v="1"/>
    <n v="424.08154506437768"/>
    <n v="77.988161010260455"/>
    <n v="1267"/>
    <s v="US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x v="0"/>
    <n v="2.93886230728336"/>
    <n v="82.507462686567166"/>
    <n v="67"/>
    <s v="US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x v="0"/>
    <n v="10.63265306122449"/>
    <n v="104.2"/>
    <n v="5"/>
    <s v="US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x v="0"/>
    <n v="82.875"/>
    <n v="25.5"/>
    <n v="26"/>
    <s v="US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x v="1"/>
    <n v="163.01447776628748"/>
    <n v="100.98334401024984"/>
    <n v="1561"/>
    <s v="US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x v="1"/>
    <n v="894.66666666666674"/>
    <n v="111.83333333333333"/>
    <n v="48"/>
    <s v="US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x v="0"/>
    <n v="26.191501103752756"/>
    <n v="41.999115044247787"/>
    <n v="1130"/>
    <s v="US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x v="0"/>
    <n v="74.834782608695647"/>
    <n v="110.05115089514067"/>
    <n v="782"/>
    <s v="US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x v="1"/>
    <n v="416.47680412371136"/>
    <n v="58.997079225994888"/>
    <n v="2739"/>
    <s v="US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x v="0"/>
    <n v="96.208333333333329"/>
    <n v="32.985714285714288"/>
    <n v="210"/>
    <s v="US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x v="1"/>
    <n v="357.71910112359546"/>
    <n v="45.005654509471306"/>
    <n v="3537"/>
    <s v="CA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x v="1"/>
    <n v="308.45714285714286"/>
    <n v="81.98196487897485"/>
    <n v="2107"/>
    <s v="AU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x v="0"/>
    <n v="61.802325581395344"/>
    <n v="39.080882352941174"/>
    <n v="136"/>
    <s v="US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x v="1"/>
    <n v="722.32472324723244"/>
    <n v="58.996383363471971"/>
    <n v="3318"/>
    <s v="DK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x v="0"/>
    <n v="69.117647058823522"/>
    <n v="40.988372093023258"/>
    <n v="86"/>
    <s v="CA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x v="1"/>
    <n v="293.05555555555554"/>
    <n v="31.029411764705884"/>
    <n v="340"/>
    <s v="US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x v="0"/>
    <n v="71.8"/>
    <n v="37.789473684210527"/>
    <n v="19"/>
    <s v="US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x v="0"/>
    <n v="31.934684684684683"/>
    <n v="32.006772009029348"/>
    <n v="886"/>
    <s v="US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x v="1"/>
    <n v="229.87375415282392"/>
    <n v="95.966712898751737"/>
    <n v="1442"/>
    <s v="CA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x v="0"/>
    <n v="32.012195121951223"/>
    <n v="75"/>
    <n v="35"/>
    <s v="IT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x v="3"/>
    <n v="23.525352848928385"/>
    <n v="102.0498866213152"/>
    <n v="441"/>
    <s v="US"/>
    <s v="USD"/>
    <n v="1457071200"/>
    <n v="1457071200"/>
    <b v="0"/>
    <b v="0"/>
    <x v="3"/>
    <x v="3"/>
    <x v="3"/>
  </r>
  <r>
    <n v="190"/>
    <s v="Cook LLC"/>
    <s v="Up-sized dynamic throughput"/>
    <n v="3700"/>
    <n v="2538"/>
    <x v="0"/>
    <n v="68.594594594594597"/>
    <n v="105.75"/>
    <n v="24"/>
    <s v="US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x v="0"/>
    <n v="37.952380952380956"/>
    <n v="37.069767441860463"/>
    <n v="86"/>
    <s v="IT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x v="0"/>
    <n v="19.992957746478872"/>
    <n v="35.049382716049379"/>
    <n v="243"/>
    <s v="US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x v="0"/>
    <n v="45.636363636363633"/>
    <n v="46.338461538461537"/>
    <n v="65"/>
    <s v="US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x v="1"/>
    <n v="122.7605633802817"/>
    <n v="69.174603174603178"/>
    <n v="126"/>
    <s v="US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x v="1"/>
    <n v="361.75316455696202"/>
    <n v="109.07824427480917"/>
    <n v="524"/>
    <s v="US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x v="0"/>
    <n v="63.146341463414636"/>
    <n v="51.78"/>
    <n v="100"/>
    <s v="DK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x v="1"/>
    <n v="298.20475319926874"/>
    <n v="82.010055304172951"/>
    <n v="1989"/>
    <s v="US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x v="0"/>
    <n v="9.5585443037974684"/>
    <n v="35.958333333333336"/>
    <n v="168"/>
    <s v="US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x v="0"/>
    <n v="53.777777777777779"/>
    <n v="74.461538461538467"/>
    <n v="13"/>
    <s v="US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x v="0"/>
    <n v="2"/>
    <n v="2"/>
    <n v="1"/>
    <s v="CA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x v="1"/>
    <n v="681.19047619047615"/>
    <n v="91.114649681528661"/>
    <n v="157"/>
    <s v="US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x v="3"/>
    <n v="78.831325301204828"/>
    <n v="79.792682926829272"/>
    <n v="82"/>
    <s v="US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x v="1"/>
    <n v="134.40792216817235"/>
    <n v="42.999777678968428"/>
    <n v="4498"/>
    <s v="AU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x v="0"/>
    <n v="3.3719999999999999"/>
    <n v="63.225000000000001"/>
    <n v="40"/>
    <s v="US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x v="1"/>
    <n v="431.84615384615387"/>
    <n v="70.174999999999997"/>
    <n v="80"/>
    <s v="US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x v="3"/>
    <n v="38.844444444444441"/>
    <n v="61.333333333333336"/>
    <n v="57"/>
    <s v="US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x v="1"/>
    <n v="425.7"/>
    <n v="99"/>
    <n v="43"/>
    <s v="US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x v="1"/>
    <n v="101.12239715591672"/>
    <n v="96.984900146127615"/>
    <n v="2053"/>
    <s v="US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x v="2"/>
    <n v="21.188688946015425"/>
    <n v="51.004950495049506"/>
    <n v="808"/>
    <s v="AU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x v="0"/>
    <n v="67.425531914893625"/>
    <n v="28.044247787610619"/>
    <n v="226"/>
    <s v="DK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x v="0"/>
    <n v="94.923371647509583"/>
    <n v="60.984615384615381"/>
    <n v="1625"/>
    <s v="US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x v="1"/>
    <n v="151.85185185185185"/>
    <n v="73.214285714285708"/>
    <n v="168"/>
    <s v="US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x v="1"/>
    <n v="195.16382252559728"/>
    <n v="39.997435299603637"/>
    <n v="4289"/>
    <s v="US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x v="1"/>
    <n v="1023.1428571428571"/>
    <n v="86.812121212121212"/>
    <n v="165"/>
    <s v="US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x v="0"/>
    <n v="3.841836734693878"/>
    <n v="42.125874125874127"/>
    <n v="143"/>
    <s v="US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x v="1"/>
    <n v="155.07066557107643"/>
    <n v="103.97851239669421"/>
    <n v="1815"/>
    <s v="US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x v="0"/>
    <n v="44.753477588871718"/>
    <n v="62.003211991434689"/>
    <n v="934"/>
    <s v="US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x v="1"/>
    <n v="215.94736842105263"/>
    <n v="31.005037783375315"/>
    <n v="397"/>
    <s v="GB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x v="1"/>
    <n v="332.12709832134288"/>
    <n v="89.991552956465242"/>
    <n v="1539"/>
    <s v="US"/>
    <s v="USD"/>
    <n v="1345093200"/>
    <n v="1346130000"/>
    <b v="0"/>
    <b v="0"/>
    <x v="10"/>
    <x v="4"/>
    <x v="10"/>
  </r>
  <r>
    <n v="220"/>
    <s v="Owens-Le"/>
    <s v="Focused composite approach"/>
    <n v="7900"/>
    <n v="667"/>
    <x v="0"/>
    <n v="8.4430379746835449"/>
    <n v="39.235294117647058"/>
    <n v="17"/>
    <s v="US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x v="0"/>
    <n v="98.625514403292186"/>
    <n v="54.993116108306566"/>
    <n v="2179"/>
    <s v="US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x v="1"/>
    <n v="137.97916666666669"/>
    <n v="47.992753623188406"/>
    <n v="138"/>
    <s v="US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x v="0"/>
    <n v="93.81099656357388"/>
    <n v="87.966702470461868"/>
    <n v="931"/>
    <s v="US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x v="1"/>
    <n v="403.63930885529157"/>
    <n v="51.999165275459099"/>
    <n v="3594"/>
    <s v="US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x v="1"/>
    <n v="260.1740412979351"/>
    <n v="29.999659863945578"/>
    <n v="5880"/>
    <s v="US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x v="1"/>
    <n v="366.63333333333333"/>
    <n v="98.205357142857139"/>
    <n v="112"/>
    <s v="US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x v="1"/>
    <n v="168.72085385878489"/>
    <n v="108.96182396606575"/>
    <n v="943"/>
    <s v="US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x v="1"/>
    <n v="119.90717911530093"/>
    <n v="66.998379254457049"/>
    <n v="2468"/>
    <s v="US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x v="1"/>
    <n v="193.68925233644859"/>
    <n v="64.99333594668758"/>
    <n v="2551"/>
    <s v="US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x v="1"/>
    <n v="420.16666666666669"/>
    <n v="99.841584158415841"/>
    <n v="101"/>
    <s v="US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x v="3"/>
    <n v="76.708333333333329"/>
    <n v="82.432835820895519"/>
    <n v="67"/>
    <s v="US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x v="1"/>
    <n v="171.26470588235293"/>
    <n v="63.293478260869563"/>
    <n v="92"/>
    <s v="US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x v="1"/>
    <n v="157.89473684210526"/>
    <n v="96.774193548387103"/>
    <n v="62"/>
    <s v="US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x v="1"/>
    <n v="109.08"/>
    <n v="54.906040268456373"/>
    <n v="149"/>
    <s v="IT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x v="0"/>
    <n v="41.732558139534881"/>
    <n v="39.010869565217391"/>
    <n v="92"/>
    <s v="US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x v="0"/>
    <n v="10.944303797468354"/>
    <n v="75.84210526315789"/>
    <n v="57"/>
    <s v="AU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x v="1"/>
    <n v="159.3763440860215"/>
    <n v="45.051671732522799"/>
    <n v="329"/>
    <s v="US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x v="1"/>
    <n v="422.41666666666669"/>
    <n v="104.51546391752578"/>
    <n v="97"/>
    <s v="DK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x v="0"/>
    <n v="97.71875"/>
    <n v="76.268292682926827"/>
    <n v="41"/>
    <s v="US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x v="1"/>
    <n v="418.78911564625849"/>
    <n v="69.015695067264573"/>
    <n v="1784"/>
    <s v="US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x v="1"/>
    <n v="101.91632047477745"/>
    <n v="101.97684085510689"/>
    <n v="1684"/>
    <s v="AU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x v="1"/>
    <n v="127.72619047619047"/>
    <n v="42.915999999999997"/>
    <n v="250"/>
    <s v="US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x v="1"/>
    <n v="445.21739130434781"/>
    <n v="43.025210084033617"/>
    <n v="238"/>
    <s v="US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x v="1"/>
    <n v="569.71428571428578"/>
    <n v="75.245283018867923"/>
    <n v="53"/>
    <s v="US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x v="1"/>
    <n v="509.34482758620686"/>
    <n v="69.023364485981304"/>
    <n v="214"/>
    <s v="US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x v="1"/>
    <n v="325.5333333333333"/>
    <n v="65.986486486486484"/>
    <n v="222"/>
    <s v="US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x v="1"/>
    <n v="932.61616161616166"/>
    <n v="98.013800424628457"/>
    <n v="1884"/>
    <s v="US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x v="1"/>
    <n v="211.33870967741933"/>
    <n v="60.105504587155963"/>
    <n v="218"/>
    <s v="AU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x v="1"/>
    <n v="273.32520325203251"/>
    <n v="26.000773395204948"/>
    <n v="6465"/>
    <s v="US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x v="0"/>
    <n v="3"/>
    <n v="3"/>
    <n v="1"/>
    <s v="US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x v="0"/>
    <n v="54.084507042253513"/>
    <n v="38.019801980198018"/>
    <n v="101"/>
    <s v="US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x v="1"/>
    <n v="626.29999999999995"/>
    <n v="106.15254237288136"/>
    <n v="59"/>
    <s v="US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x v="0"/>
    <n v="89.021399176954731"/>
    <n v="81.019475655430711"/>
    <n v="1335"/>
    <s v="CA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x v="1"/>
    <n v="184.89130434782609"/>
    <n v="96.647727272727266"/>
    <n v="88"/>
    <s v="US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x v="1"/>
    <n v="120.16770186335404"/>
    <n v="57.003535651149086"/>
    <n v="1697"/>
    <s v="US"/>
    <s v="USD"/>
    <n v="1297836000"/>
    <n v="1298268000"/>
    <b v="0"/>
    <b v="1"/>
    <x v="1"/>
    <x v="1"/>
    <x v="1"/>
  </r>
  <r>
    <n v="256"/>
    <s v="Smith-Reid"/>
    <s v="Optimized actuating toolset"/>
    <n v="4100"/>
    <n v="959"/>
    <x v="0"/>
    <n v="23.390243902439025"/>
    <n v="63.93333333333333"/>
    <n v="15"/>
    <s v="GB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x v="1"/>
    <n v="146"/>
    <n v="90.456521739130437"/>
    <n v="92"/>
    <s v="US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x v="1"/>
    <n v="268.48"/>
    <n v="72.172043010752688"/>
    <n v="186"/>
    <s v="US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x v="1"/>
    <n v="597.5"/>
    <n v="77.934782608695656"/>
    <n v="138"/>
    <s v="US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x v="1"/>
    <n v="157.69841269841268"/>
    <n v="38.065134099616856"/>
    <n v="261"/>
    <s v="US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x v="0"/>
    <n v="31.201660735468568"/>
    <n v="57.936123348017624"/>
    <n v="454"/>
    <s v="US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x v="1"/>
    <n v="313.41176470588238"/>
    <n v="49.794392523364486"/>
    <n v="107"/>
    <s v="US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x v="1"/>
    <n v="370.89655172413791"/>
    <n v="54.050251256281406"/>
    <n v="199"/>
    <s v="US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x v="1"/>
    <n v="362.66447368421052"/>
    <n v="30.002721335268504"/>
    <n v="5512"/>
    <s v="US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x v="1"/>
    <n v="123.08163265306122"/>
    <n v="70.127906976744185"/>
    <n v="86"/>
    <s v="US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x v="0"/>
    <n v="76.766756032171585"/>
    <n v="26.996228786926462"/>
    <n v="3182"/>
    <s v="IT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x v="1"/>
    <n v="233.62012987012989"/>
    <n v="51.990606936416185"/>
    <n v="2768"/>
    <s v="AU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x v="1"/>
    <n v="180.53333333333333"/>
    <n v="56.416666666666664"/>
    <n v="48"/>
    <s v="US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x v="1"/>
    <n v="252.62857142857143"/>
    <n v="101.63218390804597"/>
    <n v="87"/>
    <s v="US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x v="3"/>
    <n v="27.176538240368025"/>
    <n v="25.005291005291006"/>
    <n v="1890"/>
    <s v="US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x v="2"/>
    <n v="1.2706571242680547"/>
    <n v="32.016393442622949"/>
    <n v="61"/>
    <s v="US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x v="1"/>
    <n v="304.0097847358121"/>
    <n v="82.021647307286173"/>
    <n v="1894"/>
    <s v="US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x v="1"/>
    <n v="137.23076923076923"/>
    <n v="37.957446808510639"/>
    <n v="282"/>
    <s v="CA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x v="0"/>
    <n v="32.208333333333336"/>
    <n v="51.533333333333331"/>
    <n v="15"/>
    <s v="US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x v="1"/>
    <n v="241.51282051282053"/>
    <n v="81.198275862068968"/>
    <n v="116"/>
    <s v="US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x v="0"/>
    <n v="96.8"/>
    <n v="40.030075187969928"/>
    <n v="133"/>
    <s v="US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x v="1"/>
    <n v="1066.4285714285716"/>
    <n v="89.939759036144579"/>
    <n v="83"/>
    <s v="US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x v="1"/>
    <n v="325.88888888888891"/>
    <n v="96.692307692307693"/>
    <n v="91"/>
    <s v="US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x v="1"/>
    <n v="170.70000000000002"/>
    <n v="25.010989010989011"/>
    <n v="546"/>
    <s v="US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x v="1"/>
    <n v="581.44000000000005"/>
    <n v="36.987277353689571"/>
    <n v="393"/>
    <s v="US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x v="0"/>
    <n v="91.520972644376897"/>
    <n v="73.012609117361791"/>
    <n v="2062"/>
    <s v="US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x v="1"/>
    <n v="108.04761904761904"/>
    <n v="68.240601503759393"/>
    <n v="133"/>
    <s v="US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x v="0"/>
    <n v="18.728395061728396"/>
    <n v="52.310344827586206"/>
    <n v="29"/>
    <s v="DK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x v="0"/>
    <n v="83.193877551020407"/>
    <n v="61.765151515151516"/>
    <n v="132"/>
    <s v="US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x v="1"/>
    <n v="706.33333333333337"/>
    <n v="25.027559055118111"/>
    <n v="254"/>
    <s v="US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x v="3"/>
    <n v="17.446030330062445"/>
    <n v="106.28804347826087"/>
    <n v="184"/>
    <s v="US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x v="1"/>
    <n v="209.73015873015873"/>
    <n v="75.07386363636364"/>
    <n v="176"/>
    <s v="US"/>
    <s v="USD"/>
    <n v="1430197200"/>
    <n v="1430197200"/>
    <b v="0"/>
    <b v="0"/>
    <x v="5"/>
    <x v="1"/>
    <x v="5"/>
  </r>
  <r>
    <n v="288"/>
    <s v="Garcia Ltd"/>
    <s v="Secured global success"/>
    <n v="5600"/>
    <n v="5476"/>
    <x v="0"/>
    <n v="97.785714285714292"/>
    <n v="39.970802919708028"/>
    <n v="137"/>
    <s v="DK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x v="1"/>
    <n v="1684.25"/>
    <n v="39.982195845697326"/>
    <n v="337"/>
    <s v="CA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x v="0"/>
    <n v="54.402135231316727"/>
    <n v="101.01541850220265"/>
    <n v="908"/>
    <s v="US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x v="1"/>
    <n v="456.61111111111109"/>
    <n v="76.813084112149539"/>
    <n v="107"/>
    <s v="US"/>
    <s v="USD"/>
    <n v="1318654800"/>
    <n v="1319000400"/>
    <b v="1"/>
    <b v="0"/>
    <x v="2"/>
    <x v="2"/>
    <x v="2"/>
  </r>
  <r>
    <n v="292"/>
    <s v="Ho-Harris"/>
    <s v="Versatile cohesive encoding"/>
    <n v="7300"/>
    <n v="717"/>
    <x v="0"/>
    <n v="9.8219178082191778"/>
    <n v="71.7"/>
    <n v="10"/>
    <s v="US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x v="3"/>
    <n v="16.384615384615383"/>
    <n v="33.28125"/>
    <n v="32"/>
    <s v="IT"/>
    <s v="EUR"/>
    <n v="1286254800"/>
    <n v="1287032400"/>
    <b v="0"/>
    <b v="0"/>
    <x v="3"/>
    <x v="3"/>
    <x v="3"/>
  </r>
  <r>
    <n v="294"/>
    <s v="Turner-Davis"/>
    <s v="Automated local emulation"/>
    <n v="600"/>
    <n v="8038"/>
    <x v="1"/>
    <n v="1339.6666666666667"/>
    <n v="43.923497267759565"/>
    <n v="183"/>
    <s v="US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x v="0"/>
    <n v="35.650077760497666"/>
    <n v="36.004712041884815"/>
    <n v="1910"/>
    <s v="CH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x v="0"/>
    <n v="54.950819672131146"/>
    <n v="88.21052631578948"/>
    <n v="38"/>
    <s v="AU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x v="0"/>
    <n v="94.236111111111114"/>
    <n v="65.240384615384613"/>
    <n v="104"/>
    <s v="AU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x v="1"/>
    <n v="143.91428571428571"/>
    <n v="69.958333333333329"/>
    <n v="72"/>
    <s v="US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x v="0"/>
    <n v="51.421052631578945"/>
    <n v="39.877551020408163"/>
    <n v="49"/>
    <s v="US"/>
    <s v="USD"/>
    <n v="1456984800"/>
    <n v="1461819600"/>
    <b v="0"/>
    <b v="0"/>
    <x v="0"/>
    <x v="0"/>
    <x v="0"/>
  </r>
  <r>
    <n v="300"/>
    <s v="Cooke PLC"/>
    <s v="Focused executive core"/>
    <n v="100"/>
    <n v="5"/>
    <x v="0"/>
    <n v="5"/>
    <n v="5"/>
    <n v="1"/>
    <s v="DK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x v="1"/>
    <n v="1344.6666666666667"/>
    <n v="41.023728813559323"/>
    <n v="295"/>
    <s v="US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x v="0"/>
    <n v="31.844940867279899"/>
    <n v="98.914285714285711"/>
    <n v="245"/>
    <s v="US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x v="0"/>
    <n v="82.617647058823536"/>
    <n v="87.78125"/>
    <n v="32"/>
    <s v="US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x v="1"/>
    <n v="546.14285714285722"/>
    <n v="80.767605633802816"/>
    <n v="142"/>
    <s v="US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x v="1"/>
    <n v="286.21428571428572"/>
    <n v="94.28235294117647"/>
    <n v="85"/>
    <s v="US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x v="0"/>
    <n v="7.9076923076923071"/>
    <n v="73.428571428571431"/>
    <n v="7"/>
    <s v="US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x v="1"/>
    <n v="132.13677811550153"/>
    <n v="65.968133535660087"/>
    <n v="659"/>
    <s v="DK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x v="0"/>
    <n v="74.077834179357026"/>
    <n v="109.04109589041096"/>
    <n v="803"/>
    <s v="US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x v="3"/>
    <n v="75.292682926829272"/>
    <n v="41.16"/>
    <n v="75"/>
    <s v="US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x v="0"/>
    <n v="20.333333333333332"/>
    <n v="99.125"/>
    <n v="16"/>
    <s v="US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x v="1"/>
    <n v="203.36507936507937"/>
    <n v="105.88429752066116"/>
    <n v="121"/>
    <s v="US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x v="1"/>
    <n v="310.2284263959391"/>
    <n v="48.996525921966864"/>
    <n v="3742"/>
    <s v="US"/>
    <s v="USD"/>
    <n v="1382677200"/>
    <n v="1383282000"/>
    <b v="0"/>
    <b v="0"/>
    <x v="3"/>
    <x v="3"/>
    <x v="3"/>
  </r>
  <r>
    <n v="313"/>
    <s v="Miller-Irwin"/>
    <s v="Secured maximized policy"/>
    <n v="2200"/>
    <n v="8697"/>
    <x v="1"/>
    <n v="395.31818181818181"/>
    <n v="39"/>
    <n v="223"/>
    <s v="US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x v="1"/>
    <n v="294.71428571428572"/>
    <n v="31.022556390977442"/>
    <n v="133"/>
    <s v="US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x v="0"/>
    <n v="33.89473684210526"/>
    <n v="103.87096774193549"/>
    <n v="31"/>
    <s v="US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x v="0"/>
    <n v="66.677083333333329"/>
    <n v="59.268518518518519"/>
    <n v="108"/>
    <s v="IT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x v="0"/>
    <n v="19.227272727272727"/>
    <n v="42.3"/>
    <n v="30"/>
    <s v="US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x v="0"/>
    <n v="15.842105263157894"/>
    <n v="53.117647058823529"/>
    <n v="17"/>
    <s v="US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x v="3"/>
    <n v="38.702380952380956"/>
    <n v="50.796875"/>
    <n v="64"/>
    <s v="US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x v="0"/>
    <n v="9.5876777251184837"/>
    <n v="101.15"/>
    <n v="80"/>
    <s v="US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x v="0"/>
    <n v="94.144366197183089"/>
    <n v="65.000810372771468"/>
    <n v="2468"/>
    <s v="US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x v="1"/>
    <n v="166.56234096692114"/>
    <n v="37.998645510835914"/>
    <n v="5168"/>
    <s v="US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x v="0"/>
    <n v="24.134831460674157"/>
    <n v="82.615384615384613"/>
    <n v="26"/>
    <s v="GB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x v="1"/>
    <n v="164.05633802816902"/>
    <n v="37.941368078175898"/>
    <n v="307"/>
    <s v="US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x v="0"/>
    <n v="90.723076923076931"/>
    <n v="80.780821917808225"/>
    <n v="73"/>
    <s v="US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x v="0"/>
    <n v="46.194444444444443"/>
    <n v="25.984375"/>
    <n v="128"/>
    <s v="US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x v="0"/>
    <n v="38.53846153846154"/>
    <n v="30.363636363636363"/>
    <n v="33"/>
    <s v="US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x v="1"/>
    <n v="133.56231003039514"/>
    <n v="54.004916018025398"/>
    <n v="2441"/>
    <s v="US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x v="2"/>
    <n v="22.896588486140725"/>
    <n v="101.78672985781991"/>
    <n v="211"/>
    <s v="US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x v="1"/>
    <n v="184.95548961424333"/>
    <n v="45.003610108303249"/>
    <n v="1385"/>
    <s v="GB"/>
    <s v="GBP"/>
    <n v="1512712800"/>
    <n v="1512799200"/>
    <b v="0"/>
    <b v="0"/>
    <x v="4"/>
    <x v="4"/>
    <x v="4"/>
  </r>
  <r>
    <n v="331"/>
    <s v="Rose-Silva"/>
    <s v="Intuitive static portal"/>
    <n v="3300"/>
    <n v="14643"/>
    <x v="1"/>
    <n v="443.72727272727275"/>
    <n v="77.068421052631578"/>
    <n v="190"/>
    <s v="US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x v="1"/>
    <n v="199.9806763285024"/>
    <n v="88.076595744680844"/>
    <n v="470"/>
    <s v="US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x v="1"/>
    <n v="123.95833333333333"/>
    <n v="47.035573122529641"/>
    <n v="253"/>
    <s v="US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x v="1"/>
    <n v="186.61329305135951"/>
    <n v="110.99550763701707"/>
    <n v="1113"/>
    <s v="US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x v="1"/>
    <n v="114.28538550057536"/>
    <n v="87.003066141042481"/>
    <n v="2283"/>
    <s v="US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x v="0"/>
    <n v="97.032531824611041"/>
    <n v="63.994402985074629"/>
    <n v="1072"/>
    <s v="US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x v="1"/>
    <n v="122.81904761904762"/>
    <n v="105.9945205479452"/>
    <n v="1095"/>
    <s v="US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x v="1"/>
    <n v="179.14326647564468"/>
    <n v="73.989349112426041"/>
    <n v="1690"/>
    <s v="US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x v="3"/>
    <n v="79.951577402787962"/>
    <n v="84.02004626060139"/>
    <n v="1297"/>
    <s v="CA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x v="0"/>
    <n v="94.242587601078171"/>
    <n v="88.966921119592882"/>
    <n v="393"/>
    <s v="US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x v="0"/>
    <n v="84.669291338582681"/>
    <n v="76.990453460620529"/>
    <n v="1257"/>
    <s v="US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x v="0"/>
    <n v="66.521920668058456"/>
    <n v="97.146341463414629"/>
    <n v="328"/>
    <s v="US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x v="0"/>
    <n v="53.922222222222224"/>
    <n v="33.013605442176868"/>
    <n v="147"/>
    <s v="US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x v="0"/>
    <n v="41.983299595141702"/>
    <n v="99.950602409638549"/>
    <n v="830"/>
    <s v="US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x v="0"/>
    <n v="14.69479695431472"/>
    <n v="69.966767371601208"/>
    <n v="331"/>
    <s v="GB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x v="0"/>
    <n v="34.475000000000001"/>
    <n v="110.32"/>
    <n v="25"/>
    <s v="US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x v="1"/>
    <n v="1400.7777777777778"/>
    <n v="66.005235602094245"/>
    <n v="191"/>
    <s v="US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x v="0"/>
    <n v="71.770351758793964"/>
    <n v="41.005742176284812"/>
    <n v="3483"/>
    <s v="US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x v="0"/>
    <n v="53.074115044247783"/>
    <n v="103.96316359696641"/>
    <n v="923"/>
    <s v="US"/>
    <s v="USD"/>
    <n v="1500008400"/>
    <n v="1502600400"/>
    <b v="0"/>
    <b v="0"/>
    <x v="3"/>
    <x v="3"/>
    <x v="3"/>
  </r>
  <r>
    <n v="350"/>
    <s v="Shannon Ltd"/>
    <s v="Pre-emptive neutral capacity"/>
    <n v="100"/>
    <n v="5"/>
    <x v="0"/>
    <n v="5"/>
    <n v="5"/>
    <n v="1"/>
    <s v="US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x v="1"/>
    <n v="127.70715249662618"/>
    <n v="47.009935419771487"/>
    <n v="2013"/>
    <s v="US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x v="0"/>
    <n v="34.892857142857139"/>
    <n v="29.606060606060606"/>
    <n v="33"/>
    <s v="CA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x v="1"/>
    <n v="410.59821428571428"/>
    <n v="81.010569583088667"/>
    <n v="1703"/>
    <s v="US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x v="1"/>
    <n v="123.73770491803278"/>
    <n v="94.35"/>
    <n v="80"/>
    <s v="DK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x v="2"/>
    <n v="58.973684210526315"/>
    <n v="26.058139534883722"/>
    <n v="86"/>
    <s v="US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x v="0"/>
    <n v="36.892473118279568"/>
    <n v="85.775000000000006"/>
    <n v="40"/>
    <s v="IT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x v="1"/>
    <n v="184.91304347826087"/>
    <n v="103.73170731707317"/>
    <n v="41"/>
    <s v="US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x v="0"/>
    <n v="11.814432989690722"/>
    <n v="49.826086956521742"/>
    <n v="23"/>
    <s v="CA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x v="1"/>
    <n v="298.7"/>
    <n v="63.893048128342244"/>
    <n v="187"/>
    <s v="US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x v="1"/>
    <n v="226.35175879396985"/>
    <n v="47.002434782608695"/>
    <n v="2875"/>
    <s v="GB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x v="1"/>
    <n v="173.56363636363636"/>
    <n v="108.47727272727273"/>
    <n v="88"/>
    <s v="US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x v="1"/>
    <n v="371.75675675675677"/>
    <n v="72.015706806282722"/>
    <n v="191"/>
    <s v="US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x v="1"/>
    <n v="160.19230769230771"/>
    <n v="59.928057553956833"/>
    <n v="139"/>
    <s v="US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x v="1"/>
    <n v="1616.3333333333335"/>
    <n v="78.209677419354833"/>
    <n v="186"/>
    <s v="US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x v="1"/>
    <n v="733.4375"/>
    <n v="104.77678571428571"/>
    <n v="112"/>
    <s v="AU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x v="1"/>
    <n v="592.11111111111109"/>
    <n v="105.52475247524752"/>
    <n v="101"/>
    <s v="US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x v="0"/>
    <n v="18.888888888888889"/>
    <n v="24.933333333333334"/>
    <n v="75"/>
    <s v="US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x v="1"/>
    <n v="276.80769230769232"/>
    <n v="69.873786407766985"/>
    <n v="206"/>
    <s v="GB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x v="1"/>
    <n v="273.01851851851848"/>
    <n v="95.733766233766232"/>
    <n v="154"/>
    <s v="US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x v="1"/>
    <n v="159.36331255565449"/>
    <n v="29.997485752598056"/>
    <n v="5966"/>
    <s v="US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x v="0"/>
    <n v="67.869978858350947"/>
    <n v="59.011948529411768"/>
    <n v="2176"/>
    <s v="US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x v="1"/>
    <n v="1591.5555555555554"/>
    <n v="84.757396449704146"/>
    <n v="169"/>
    <s v="US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x v="1"/>
    <n v="730.18222222222221"/>
    <n v="78.010921177587846"/>
    <n v="2106"/>
    <s v="US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x v="0"/>
    <n v="13.185782556750297"/>
    <n v="50.05215419501134"/>
    <n v="441"/>
    <s v="US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x v="0"/>
    <n v="54.777777777777779"/>
    <n v="59.16"/>
    <n v="25"/>
    <s v="US"/>
    <s v="USD"/>
    <n v="1444971600"/>
    <n v="1449900000"/>
    <b v="0"/>
    <b v="0"/>
    <x v="7"/>
    <x v="1"/>
    <x v="7"/>
  </r>
  <r>
    <n v="376"/>
    <s v="Perry PLC"/>
    <s v="Mandatory uniform matrix"/>
    <n v="3400"/>
    <n v="12275"/>
    <x v="1"/>
    <n v="361.02941176470591"/>
    <n v="93.702290076335885"/>
    <n v="131"/>
    <s v="US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x v="0"/>
    <n v="10.257545271629779"/>
    <n v="40.14173228346457"/>
    <n v="127"/>
    <s v="US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x v="0"/>
    <n v="13.962962962962964"/>
    <n v="70.090140845070422"/>
    <n v="355"/>
    <s v="US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x v="0"/>
    <n v="40.444444444444443"/>
    <n v="66.181818181818187"/>
    <n v="44"/>
    <s v="GB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x v="1"/>
    <n v="160.32"/>
    <n v="47.714285714285715"/>
    <n v="84"/>
    <s v="US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x v="1"/>
    <n v="183.9433962264151"/>
    <n v="62.896774193548389"/>
    <n v="155"/>
    <s v="US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x v="0"/>
    <n v="63.769230769230766"/>
    <n v="86.611940298507463"/>
    <n v="67"/>
    <s v="US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x v="1"/>
    <n v="225.38095238095238"/>
    <n v="75.126984126984127"/>
    <n v="189"/>
    <s v="US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x v="1"/>
    <n v="172.00961538461539"/>
    <n v="41.004167534903104"/>
    <n v="4799"/>
    <s v="US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x v="1"/>
    <n v="146.16709511568124"/>
    <n v="50.007915567282325"/>
    <n v="1137"/>
    <s v="US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x v="0"/>
    <n v="76.42361623616236"/>
    <n v="96.960674157303373"/>
    <n v="1068"/>
    <s v="US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x v="0"/>
    <n v="39.261467889908261"/>
    <n v="100.93160377358491"/>
    <n v="424"/>
    <s v="US"/>
    <s v="USD"/>
    <n v="1339477200"/>
    <n v="1339909200"/>
    <b v="0"/>
    <b v="0"/>
    <x v="8"/>
    <x v="2"/>
    <x v="8"/>
  </r>
  <r>
    <n v="388"/>
    <s v="Cruz Ltd"/>
    <s v="Exclusive dynamic adapter"/>
    <n v="114800"/>
    <n v="12938"/>
    <x v="3"/>
    <n v="11.270034843205574"/>
    <n v="89.227586206896547"/>
    <n v="145"/>
    <s v="CH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x v="1"/>
    <n v="122.11084337349398"/>
    <n v="87.979166666666671"/>
    <n v="1152"/>
    <s v="US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x v="1"/>
    <n v="186.54166666666669"/>
    <n v="89.54"/>
    <n v="50"/>
    <s v="US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x v="0"/>
    <n v="7.2731788079470201"/>
    <n v="29.09271523178808"/>
    <n v="151"/>
    <s v="US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x v="0"/>
    <n v="65.642371234207957"/>
    <n v="42.006218905472636"/>
    <n v="1608"/>
    <s v="US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x v="1"/>
    <n v="228.96178343949046"/>
    <n v="47.004903563255965"/>
    <n v="3059"/>
    <s v="CA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x v="1"/>
    <n v="469.37499999999994"/>
    <n v="110.44117647058823"/>
    <n v="34"/>
    <s v="US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x v="1"/>
    <n v="130.11267605633802"/>
    <n v="41.990909090909092"/>
    <n v="220"/>
    <s v="US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x v="1"/>
    <n v="167.05422993492408"/>
    <n v="48.012468827930178"/>
    <n v="1604"/>
    <s v="AU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x v="1"/>
    <n v="173.8641975308642"/>
    <n v="31.019823788546255"/>
    <n v="454"/>
    <s v="US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x v="1"/>
    <n v="717.76470588235293"/>
    <n v="99.203252032520325"/>
    <n v="123"/>
    <s v="IT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x v="0"/>
    <n v="63.850976361767728"/>
    <n v="66.022316684378325"/>
    <n v="941"/>
    <s v="US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x v="0"/>
    <n v="2"/>
    <n v="2"/>
    <n v="1"/>
    <s v="US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x v="1"/>
    <n v="1530.2222222222222"/>
    <n v="46.060200668896321"/>
    <n v="299"/>
    <s v="US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x v="0"/>
    <n v="40.356164383561641"/>
    <n v="73.650000000000006"/>
    <n v="40"/>
    <s v="US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x v="0"/>
    <n v="86.220633299284984"/>
    <n v="55.99336650082919"/>
    <n v="3015"/>
    <s v="CA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x v="1"/>
    <n v="315.58486707566465"/>
    <n v="68.985695127402778"/>
    <n v="2237"/>
    <s v="US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x v="0"/>
    <n v="89.618243243243242"/>
    <n v="60.981609195402299"/>
    <n v="435"/>
    <s v="US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x v="1"/>
    <n v="182.14503816793894"/>
    <n v="110.98139534883721"/>
    <n v="645"/>
    <s v="US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x v="1"/>
    <n v="355.88235294117646"/>
    <n v="25"/>
    <n v="484"/>
    <s v="DK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x v="1"/>
    <n v="131.83695652173913"/>
    <n v="78.759740259740255"/>
    <n v="154"/>
    <s v="CA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x v="0"/>
    <n v="46.315634218289084"/>
    <n v="87.960784313725483"/>
    <n v="714"/>
    <s v="US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x v="2"/>
    <n v="36.132726089785294"/>
    <n v="49.987398739873989"/>
    <n v="1111"/>
    <s v="US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x v="1"/>
    <n v="104.62820512820512"/>
    <n v="99.524390243902445"/>
    <n v="82"/>
    <s v="US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x v="1"/>
    <n v="668.85714285714289"/>
    <n v="104.82089552238806"/>
    <n v="134"/>
    <s v="US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x v="2"/>
    <n v="62.072823218997364"/>
    <n v="108.01469237832875"/>
    <n v="1089"/>
    <s v="US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x v="0"/>
    <n v="84.699787460148784"/>
    <n v="28.998544660724033"/>
    <n v="5497"/>
    <s v="US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x v="0"/>
    <n v="11.059030837004405"/>
    <n v="30.028708133971293"/>
    <n v="418"/>
    <s v="US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x v="0"/>
    <n v="43.838781575037146"/>
    <n v="41.005559416261292"/>
    <n v="1439"/>
    <s v="US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x v="0"/>
    <n v="55.470588235294116"/>
    <n v="62.866666666666667"/>
    <n v="15"/>
    <s v="US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x v="0"/>
    <n v="57.399511301160658"/>
    <n v="47.005002501250623"/>
    <n v="1999"/>
    <s v="CA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x v="1"/>
    <n v="123.43497363796135"/>
    <n v="26.997693638285604"/>
    <n v="5203"/>
    <s v="US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x v="1"/>
    <n v="128.46"/>
    <n v="68.329787234042556"/>
    <n v="94"/>
    <s v="US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x v="0"/>
    <n v="63.989361702127653"/>
    <n v="50.974576271186443"/>
    <n v="118"/>
    <s v="US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x v="1"/>
    <n v="127.29885057471265"/>
    <n v="54.024390243902438"/>
    <n v="205"/>
    <s v="US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x v="0"/>
    <n v="10.638024357239512"/>
    <n v="97.055555555555557"/>
    <n v="162"/>
    <s v="US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x v="0"/>
    <n v="40.470588235294116"/>
    <n v="24.867469879518072"/>
    <n v="83"/>
    <s v="US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x v="1"/>
    <n v="287.66666666666663"/>
    <n v="84.423913043478265"/>
    <n v="92"/>
    <s v="US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x v="1"/>
    <n v="572.94444444444446"/>
    <n v="47.091324200913242"/>
    <n v="219"/>
    <s v="US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x v="1"/>
    <n v="112.90429799426933"/>
    <n v="77.996041171813147"/>
    <n v="2526"/>
    <s v="US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x v="0"/>
    <n v="46.387573964497044"/>
    <n v="62.967871485943775"/>
    <n v="747"/>
    <s v="US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x v="3"/>
    <n v="90.675916230366497"/>
    <n v="81.006080449017773"/>
    <n v="2138"/>
    <s v="US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x v="0"/>
    <n v="67.740740740740748"/>
    <n v="65.321428571428569"/>
    <n v="84"/>
    <s v="US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x v="1"/>
    <n v="192.49019607843135"/>
    <n v="104.43617021276596"/>
    <n v="94"/>
    <s v="US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x v="0"/>
    <n v="82.714285714285722"/>
    <n v="69.989010989010993"/>
    <n v="91"/>
    <s v="US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x v="0"/>
    <n v="54.163920922570021"/>
    <n v="83.023989898989896"/>
    <n v="792"/>
    <s v="US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x v="3"/>
    <n v="16.722222222222221"/>
    <n v="90.3"/>
    <n v="10"/>
    <s v="CA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x v="1"/>
    <n v="116.87664041994749"/>
    <n v="103.98131932282546"/>
    <n v="1713"/>
    <s v="IT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x v="1"/>
    <n v="1052.1538461538462"/>
    <n v="54.931726907630519"/>
    <n v="249"/>
    <s v="US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x v="1"/>
    <n v="123.07407407407408"/>
    <n v="51.921875"/>
    <n v="192"/>
    <s v="US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x v="1"/>
    <n v="178.63855421686748"/>
    <n v="60.02834008097166"/>
    <n v="247"/>
    <s v="US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x v="1"/>
    <n v="355.28169014084506"/>
    <n v="44.003488879197555"/>
    <n v="2293"/>
    <s v="US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x v="1"/>
    <n v="161.90634146341463"/>
    <n v="53.003513254551258"/>
    <n v="3131"/>
    <s v="US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x v="0"/>
    <n v="24.914285714285715"/>
    <n v="54.5"/>
    <n v="32"/>
    <s v="US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x v="1"/>
    <n v="198.72222222222223"/>
    <n v="75.04195804195804"/>
    <n v="143"/>
    <s v="IT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x v="3"/>
    <n v="34.752688172043008"/>
    <n v="35.911111111111111"/>
    <n v="90"/>
    <s v="US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x v="1"/>
    <n v="176.41935483870967"/>
    <n v="36.952702702702702"/>
    <n v="296"/>
    <s v="US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x v="1"/>
    <n v="511.38095238095235"/>
    <n v="63.170588235294119"/>
    <n v="170"/>
    <s v="US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x v="0"/>
    <n v="82.044117647058826"/>
    <n v="29.99462365591398"/>
    <n v="186"/>
    <s v="US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x v="3"/>
    <n v="24.326030927835053"/>
    <n v="86"/>
    <n v="439"/>
    <s v="GB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x v="0"/>
    <n v="50.482758620689658"/>
    <n v="75.014876033057845"/>
    <n v="605"/>
    <s v="US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x v="1"/>
    <n v="967"/>
    <n v="101.19767441860465"/>
    <n v="86"/>
    <s v="DK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x v="0"/>
    <n v="4"/>
    <n v="4"/>
    <n v="1"/>
    <s v="CA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x v="1"/>
    <n v="122.84501347708894"/>
    <n v="29.001272669424118"/>
    <n v="6286"/>
    <s v="US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x v="0"/>
    <n v="63.4375"/>
    <n v="98.225806451612897"/>
    <n v="31"/>
    <s v="US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x v="0"/>
    <n v="56.331688596491226"/>
    <n v="87.001693480101608"/>
    <n v="1181"/>
    <s v="US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x v="0"/>
    <n v="44.074999999999996"/>
    <n v="45.205128205128204"/>
    <n v="39"/>
    <s v="US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x v="1"/>
    <n v="118.37253218884121"/>
    <n v="37.001341561577675"/>
    <n v="3727"/>
    <s v="US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x v="1"/>
    <n v="104.1243169398907"/>
    <n v="94.976947040498445"/>
    <n v="1605"/>
    <s v="US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x v="0"/>
    <n v="26.640000000000004"/>
    <n v="28.956521739130434"/>
    <n v="46"/>
    <s v="US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x v="1"/>
    <n v="351.20118343195264"/>
    <n v="55.993396226415094"/>
    <n v="2120"/>
    <s v="US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x v="0"/>
    <n v="90.063492063492063"/>
    <n v="54.038095238095238"/>
    <n v="105"/>
    <s v="US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x v="1"/>
    <n v="171.625"/>
    <n v="82.38"/>
    <n v="50"/>
    <s v="US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x v="1"/>
    <n v="141.04655870445345"/>
    <n v="66.997115384615384"/>
    <n v="2080"/>
    <s v="US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x v="0"/>
    <n v="30.57944915254237"/>
    <n v="107.91401869158878"/>
    <n v="535"/>
    <s v="US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x v="1"/>
    <n v="108.16455696202532"/>
    <n v="69.009501187648453"/>
    <n v="2105"/>
    <s v="US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x v="1"/>
    <n v="133.45505617977528"/>
    <n v="39.006568144499177"/>
    <n v="2436"/>
    <s v="US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x v="1"/>
    <n v="187.85106382978722"/>
    <n v="110.3625"/>
    <n v="80"/>
    <s v="US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x v="1"/>
    <n v="332"/>
    <n v="94.857142857142861"/>
    <n v="42"/>
    <s v="US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x v="1"/>
    <n v="575.21428571428578"/>
    <n v="57.935251798561154"/>
    <n v="139"/>
    <s v="CA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x v="0"/>
    <n v="40.5"/>
    <n v="101.25"/>
    <n v="16"/>
    <s v="US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x v="1"/>
    <n v="184.42857142857144"/>
    <n v="64.95597484276729"/>
    <n v="159"/>
    <s v="US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x v="1"/>
    <n v="285.80555555555554"/>
    <n v="27.00524934383202"/>
    <n v="381"/>
    <s v="US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x v="1"/>
    <n v="319"/>
    <n v="50.97422680412371"/>
    <n v="194"/>
    <s v="GB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x v="0"/>
    <n v="39.234070221066318"/>
    <n v="104.94260869565217"/>
    <n v="575"/>
    <s v="US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x v="1"/>
    <n v="178.14000000000001"/>
    <n v="84.028301886792448"/>
    <n v="106"/>
    <s v="US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x v="1"/>
    <n v="365.15"/>
    <n v="102.85915492957747"/>
    <n v="142"/>
    <s v="US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x v="1"/>
    <n v="113.94594594594594"/>
    <n v="39.962085308056871"/>
    <n v="211"/>
    <s v="US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x v="0"/>
    <n v="29.828720626631856"/>
    <n v="51.001785714285717"/>
    <n v="1120"/>
    <s v="US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x v="0"/>
    <n v="54.270588235294113"/>
    <n v="40.823008849557525"/>
    <n v="113"/>
    <s v="US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x v="1"/>
    <n v="236.34156976744185"/>
    <n v="58.999637155297535"/>
    <n v="2756"/>
    <s v="US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x v="1"/>
    <n v="512.91666666666663"/>
    <n v="71.156069364161851"/>
    <n v="173"/>
    <s v="GB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x v="1"/>
    <n v="100.65116279069768"/>
    <n v="99.494252873563212"/>
    <n v="87"/>
    <s v="US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x v="0"/>
    <n v="81.348423194303152"/>
    <n v="103.98634590377114"/>
    <n v="1538"/>
    <s v="US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x v="0"/>
    <n v="16.404761904761905"/>
    <n v="76.555555555555557"/>
    <n v="9"/>
    <s v="US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x v="0"/>
    <n v="52.774617067833695"/>
    <n v="87.068592057761734"/>
    <n v="554"/>
    <s v="US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x v="1"/>
    <n v="260.20608108108109"/>
    <n v="48.99554707379135"/>
    <n v="1572"/>
    <s v="GB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x v="0"/>
    <n v="30.73289183222958"/>
    <n v="42.969135802469133"/>
    <n v="648"/>
    <s v="GB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x v="0"/>
    <n v="13.5"/>
    <n v="33.428571428571431"/>
    <n v="21"/>
    <s v="GB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x v="1"/>
    <n v="178.62556663644605"/>
    <n v="83.982949701619773"/>
    <n v="2346"/>
    <s v="US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x v="1"/>
    <n v="220.0566037735849"/>
    <n v="101.41739130434783"/>
    <n v="115"/>
    <s v="US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x v="1"/>
    <n v="101.5108695652174"/>
    <n v="109.87058823529412"/>
    <n v="85"/>
    <s v="IT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x v="1"/>
    <n v="191.5"/>
    <n v="31.916666666666668"/>
    <n v="144"/>
    <s v="US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x v="1"/>
    <n v="305.34683098591546"/>
    <n v="70.993450675399103"/>
    <n v="2443"/>
    <s v="US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x v="3"/>
    <n v="23.995287958115181"/>
    <n v="77.026890756302521"/>
    <n v="595"/>
    <s v="US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x v="1"/>
    <n v="723.77777777777771"/>
    <n v="101.78125"/>
    <n v="64"/>
    <s v="US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x v="1"/>
    <n v="547.36"/>
    <n v="51.059701492537314"/>
    <n v="268"/>
    <s v="US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x v="1"/>
    <n v="414.49999999999994"/>
    <n v="68.02051282051282"/>
    <n v="195"/>
    <s v="DK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x v="0"/>
    <n v="0.90696409140369971"/>
    <n v="30.87037037037037"/>
    <n v="54"/>
    <s v="US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x v="0"/>
    <n v="34.173469387755098"/>
    <n v="27.908333333333335"/>
    <n v="120"/>
    <s v="US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x v="0"/>
    <n v="23.948810754912099"/>
    <n v="79.994818652849744"/>
    <n v="579"/>
    <s v="DK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x v="0"/>
    <n v="48.072649572649574"/>
    <n v="38.003378378378379"/>
    <n v="2072"/>
    <s v="US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x v="0"/>
    <n v="0"/>
    <e v="#DIV/0!"/>
    <n v="0"/>
    <s v="US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x v="0"/>
    <n v="70.145182291666657"/>
    <n v="59.990534521158132"/>
    <n v="1796"/>
    <s v="US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x v="1"/>
    <n v="529.92307692307691"/>
    <n v="37.037634408602152"/>
    <n v="186"/>
    <s v="AU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x v="1"/>
    <n v="180.32549019607845"/>
    <n v="99.963043478260872"/>
    <n v="460"/>
    <s v="US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x v="0"/>
    <n v="92.320000000000007"/>
    <n v="111.6774193548387"/>
    <n v="62"/>
    <s v="IT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x v="0"/>
    <n v="13.901001112347053"/>
    <n v="36.014409221902014"/>
    <n v="347"/>
    <s v="US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x v="1"/>
    <n v="927.07777777777767"/>
    <n v="66.010284810126578"/>
    <n v="2528"/>
    <s v="US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x v="0"/>
    <n v="39.857142857142861"/>
    <n v="44.05263157894737"/>
    <n v="19"/>
    <s v="US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x v="1"/>
    <n v="112.22929936305732"/>
    <n v="52.999726551818434"/>
    <n v="3657"/>
    <s v="US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x v="0"/>
    <n v="70.925816023738875"/>
    <n v="95"/>
    <n v="1258"/>
    <s v="US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x v="1"/>
    <n v="119.08974358974358"/>
    <n v="70.908396946564892"/>
    <n v="131"/>
    <s v="AU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x v="0"/>
    <n v="24.017591339648174"/>
    <n v="98.060773480662988"/>
    <n v="362"/>
    <s v="US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x v="1"/>
    <n v="139.31868131868131"/>
    <n v="53.046025104602514"/>
    <n v="239"/>
    <s v="US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x v="3"/>
    <n v="39.277108433734945"/>
    <n v="93.142857142857139"/>
    <n v="35"/>
    <s v="US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x v="3"/>
    <n v="22.439077144917089"/>
    <n v="58.945075757575758"/>
    <n v="528"/>
    <s v="CH"/>
    <s v="CHF"/>
    <n v="1386309600"/>
    <n v="1386741600"/>
    <b v="0"/>
    <b v="1"/>
    <x v="1"/>
    <x v="1"/>
    <x v="1"/>
  </r>
  <r>
    <n v="515"/>
    <s v="Cox LLC"/>
    <s v="Phased 24hour flexibility"/>
    <n v="8600"/>
    <n v="4797"/>
    <x v="0"/>
    <n v="55.779069767441861"/>
    <n v="36.067669172932334"/>
    <n v="133"/>
    <s v="CA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x v="0"/>
    <n v="42.523125996810208"/>
    <n v="63.030732860520096"/>
    <n v="846"/>
    <s v="US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x v="1"/>
    <n v="112.00000000000001"/>
    <n v="84.717948717948715"/>
    <n v="78"/>
    <s v="US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x v="0"/>
    <n v="7.0681818181818183"/>
    <n v="62.2"/>
    <n v="10"/>
    <s v="US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x v="1"/>
    <n v="101.74563871693867"/>
    <n v="101.97518330513255"/>
    <n v="1773"/>
    <s v="US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x v="1"/>
    <n v="425.75"/>
    <n v="106.4375"/>
    <n v="32"/>
    <s v="US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x v="1"/>
    <n v="145.53947368421052"/>
    <n v="29.975609756097562"/>
    <n v="369"/>
    <s v="US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x v="0"/>
    <n v="32.453465346534657"/>
    <n v="85.806282722513089"/>
    <n v="191"/>
    <s v="US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x v="1"/>
    <n v="700.33333333333326"/>
    <n v="70.82022471910112"/>
    <n v="89"/>
    <s v="US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x v="0"/>
    <n v="83.904860392967933"/>
    <n v="40.998484082870135"/>
    <n v="1979"/>
    <s v="US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x v="0"/>
    <n v="84.19047619047619"/>
    <n v="28.063492063492063"/>
    <n v="63"/>
    <s v="US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x v="1"/>
    <n v="155.95180722891567"/>
    <n v="88.054421768707485"/>
    <n v="147"/>
    <s v="US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x v="0"/>
    <n v="99.619450317124731"/>
    <n v="31"/>
    <n v="6080"/>
    <s v="CA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x v="0"/>
    <n v="80.300000000000011"/>
    <n v="90.337500000000006"/>
    <n v="80"/>
    <s v="GB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x v="0"/>
    <n v="11.254901960784313"/>
    <n v="63.777777777777779"/>
    <n v="9"/>
    <s v="US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x v="0"/>
    <n v="91.740952380952379"/>
    <n v="53.995515695067262"/>
    <n v="1784"/>
    <s v="US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x v="2"/>
    <n v="95.521156936261391"/>
    <n v="48.993956043956047"/>
    <n v="3640"/>
    <s v="CH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x v="1"/>
    <n v="502.87499999999994"/>
    <n v="63.857142857142854"/>
    <n v="126"/>
    <s v="CA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x v="1"/>
    <n v="159.24394463667818"/>
    <n v="82.996393146979258"/>
    <n v="2218"/>
    <s v="GB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x v="0"/>
    <n v="15.022446689113355"/>
    <n v="55.08230452674897"/>
    <n v="243"/>
    <s v="US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x v="1"/>
    <n v="482.03846153846149"/>
    <n v="62.044554455445542"/>
    <n v="202"/>
    <s v="IT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x v="1"/>
    <n v="149.96938775510205"/>
    <n v="104.97857142857143"/>
    <n v="140"/>
    <s v="IT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x v="1"/>
    <n v="117.22156398104266"/>
    <n v="94.044676806083643"/>
    <n v="1052"/>
    <s v="DK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x v="0"/>
    <n v="37.695968274950431"/>
    <n v="44.007716049382715"/>
    <n v="1296"/>
    <s v="US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x v="0"/>
    <n v="72.653061224489804"/>
    <n v="92.467532467532465"/>
    <n v="77"/>
    <s v="US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x v="1"/>
    <n v="265.98113207547169"/>
    <n v="57.072874493927124"/>
    <n v="247"/>
    <s v="US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x v="0"/>
    <n v="24.205617977528089"/>
    <n v="109.07848101265823"/>
    <n v="395"/>
    <s v="IT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x v="0"/>
    <n v="2.5064935064935066"/>
    <n v="39.387755102040813"/>
    <n v="49"/>
    <s v="GB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x v="0"/>
    <n v="16.329799764428738"/>
    <n v="77.022222222222226"/>
    <n v="180"/>
    <s v="US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x v="1"/>
    <n v="276.5"/>
    <n v="92.166666666666671"/>
    <n v="84"/>
    <s v="US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x v="0"/>
    <n v="88.803571428571431"/>
    <n v="61.007063197026021"/>
    <n v="2690"/>
    <s v="US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x v="1"/>
    <n v="163.57142857142856"/>
    <n v="78.068181818181813"/>
    <n v="88"/>
    <s v="US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x v="1"/>
    <n v="969"/>
    <n v="80.75"/>
    <n v="156"/>
    <s v="US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x v="1"/>
    <n v="270.91376701966715"/>
    <n v="59.991289782244557"/>
    <n v="2985"/>
    <s v="US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x v="1"/>
    <n v="284.21355932203392"/>
    <n v="110.03018372703411"/>
    <n v="762"/>
    <s v="US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x v="3"/>
    <n v="4"/>
    <n v="4"/>
    <n v="1"/>
    <s v="CH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x v="0"/>
    <n v="58.6329816768462"/>
    <n v="37.99856063332134"/>
    <n v="2779"/>
    <s v="AU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x v="0"/>
    <n v="98.51111111111112"/>
    <n v="96.369565217391298"/>
    <n v="92"/>
    <s v="US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x v="0"/>
    <n v="43.975381008206334"/>
    <n v="72.978599221789878"/>
    <n v="1028"/>
    <s v="US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x v="1"/>
    <n v="151.66315789473683"/>
    <n v="26.007220216606498"/>
    <n v="554"/>
    <s v="CA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x v="1"/>
    <n v="223.63492063492063"/>
    <n v="104.36296296296297"/>
    <n v="135"/>
    <s v="DK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x v="1"/>
    <n v="239.75"/>
    <n v="102.18852459016394"/>
    <n v="122"/>
    <s v="US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x v="1"/>
    <n v="199.33333333333334"/>
    <n v="54.117647058823529"/>
    <n v="221"/>
    <s v="US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x v="1"/>
    <n v="137.34482758620689"/>
    <n v="63.222222222222221"/>
    <n v="126"/>
    <s v="US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x v="1"/>
    <n v="100.9696106362773"/>
    <n v="104.03228962818004"/>
    <n v="1022"/>
    <s v="US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x v="1"/>
    <n v="794.16"/>
    <n v="49.994334277620396"/>
    <n v="3177"/>
    <s v="US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x v="1"/>
    <n v="369.7"/>
    <n v="56.015151515151516"/>
    <n v="198"/>
    <s v="CH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x v="0"/>
    <n v="12.818181818181817"/>
    <n v="48.807692307692307"/>
    <n v="26"/>
    <s v="CH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x v="1"/>
    <n v="138.02702702702703"/>
    <n v="60.082352941176474"/>
    <n v="85"/>
    <s v="AU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x v="0"/>
    <n v="83.813278008298752"/>
    <n v="78.990502793296088"/>
    <n v="1790"/>
    <s v="US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x v="1"/>
    <n v="204.60063224446787"/>
    <n v="53.99499443826474"/>
    <n v="3596"/>
    <s v="US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x v="0"/>
    <n v="44.344086021505376"/>
    <n v="111.45945945945945"/>
    <n v="37"/>
    <s v="US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x v="1"/>
    <n v="218.60294117647058"/>
    <n v="60.922131147540981"/>
    <n v="244"/>
    <s v="US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x v="1"/>
    <n v="186.03314917127071"/>
    <n v="26.0015444015444"/>
    <n v="5180"/>
    <s v="US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x v="1"/>
    <n v="237.33830845771143"/>
    <n v="80.993208828522924"/>
    <n v="589"/>
    <s v="IT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x v="1"/>
    <n v="305.65384615384613"/>
    <n v="34.995963302752294"/>
    <n v="2725"/>
    <s v="US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x v="0"/>
    <n v="94.142857142857139"/>
    <n v="94.142857142857139"/>
    <n v="35"/>
    <s v="IT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x v="3"/>
    <n v="54.400000000000006"/>
    <n v="52.085106382978722"/>
    <n v="94"/>
    <s v="US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x v="1"/>
    <n v="111.88059701492537"/>
    <n v="24.986666666666668"/>
    <n v="300"/>
    <s v="US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x v="1"/>
    <n v="369.14814814814815"/>
    <n v="69.215277777777771"/>
    <n v="144"/>
    <s v="US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x v="0"/>
    <n v="62.930372148859547"/>
    <n v="93.944444444444443"/>
    <n v="558"/>
    <s v="US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x v="0"/>
    <n v="64.927835051546396"/>
    <n v="98.40625"/>
    <n v="64"/>
    <s v="US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x v="3"/>
    <n v="18.853658536585368"/>
    <n v="41.783783783783782"/>
    <n v="37"/>
    <s v="US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x v="0"/>
    <n v="16.754404145077721"/>
    <n v="65.991836734693877"/>
    <n v="245"/>
    <s v="US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x v="1"/>
    <n v="101.11290322580646"/>
    <n v="72.05747126436782"/>
    <n v="87"/>
    <s v="US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x v="1"/>
    <n v="341.5022831050228"/>
    <n v="48.003209242618745"/>
    <n v="3116"/>
    <s v="US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x v="0"/>
    <n v="64.016666666666666"/>
    <n v="54.098591549295776"/>
    <n v="71"/>
    <s v="US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x v="0"/>
    <n v="52.080459770114942"/>
    <n v="107.88095238095238"/>
    <n v="42"/>
    <s v="US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x v="1"/>
    <n v="322.40211640211641"/>
    <n v="67.034103410341032"/>
    <n v="909"/>
    <s v="US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x v="1"/>
    <n v="119.50810185185186"/>
    <n v="64.01425914445133"/>
    <n v="1613"/>
    <s v="US"/>
    <s v="USD"/>
    <n v="1335330000"/>
    <n v="1336539600"/>
    <b v="0"/>
    <b v="0"/>
    <x v="2"/>
    <x v="2"/>
    <x v="2"/>
  </r>
  <r>
    <n v="585"/>
    <s v="Pugh LLC"/>
    <s v="Reactive analyzing function"/>
    <n v="8900"/>
    <n v="13065"/>
    <x v="1"/>
    <n v="146.79775280898878"/>
    <n v="96.066176470588232"/>
    <n v="136"/>
    <s v="US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x v="1"/>
    <n v="950.57142857142856"/>
    <n v="51.184615384615384"/>
    <n v="130"/>
    <s v="US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x v="0"/>
    <n v="72.893617021276597"/>
    <n v="43.92307692307692"/>
    <n v="156"/>
    <s v="CA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x v="0"/>
    <n v="79.008248730964468"/>
    <n v="91.021198830409361"/>
    <n v="1368"/>
    <s v="GB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x v="0"/>
    <n v="64.721518987341781"/>
    <n v="50.127450980392155"/>
    <n v="102"/>
    <s v="US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x v="0"/>
    <n v="82.028169014084511"/>
    <n v="67.720930232558146"/>
    <n v="86"/>
    <s v="AU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x v="1"/>
    <n v="1037.6666666666667"/>
    <n v="61.03921568627451"/>
    <n v="102"/>
    <s v="US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x v="0"/>
    <n v="12.910076530612244"/>
    <n v="80.011857707509876"/>
    <n v="253"/>
    <s v="US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x v="1"/>
    <n v="154.84210526315789"/>
    <n v="47.001497753369947"/>
    <n v="4006"/>
    <s v="US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x v="0"/>
    <n v="7.0991735537190088"/>
    <n v="71.127388535031841"/>
    <n v="157"/>
    <s v="US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x v="1"/>
    <n v="208.52773826458036"/>
    <n v="89.99079189686924"/>
    <n v="1629"/>
    <s v="US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x v="0"/>
    <n v="99.683544303797461"/>
    <n v="43.032786885245905"/>
    <n v="183"/>
    <s v="US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x v="1"/>
    <n v="201.59756097560978"/>
    <n v="67.997714808043881"/>
    <n v="2188"/>
    <s v="US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x v="1"/>
    <n v="162.09032258064516"/>
    <n v="73.004566210045667"/>
    <n v="2409"/>
    <s v="IT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x v="0"/>
    <n v="3.6436208125445471"/>
    <n v="62.341463414634148"/>
    <n v="82"/>
    <s v="DK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x v="0"/>
    <n v="5"/>
    <n v="5"/>
    <n v="1"/>
    <s v="GB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x v="1"/>
    <n v="206.63492063492063"/>
    <n v="67.103092783505161"/>
    <n v="194"/>
    <s v="US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x v="1"/>
    <n v="128.23628691983123"/>
    <n v="79.978947368421046"/>
    <n v="1140"/>
    <s v="US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x v="1"/>
    <n v="119.66037735849055"/>
    <n v="62.176470588235297"/>
    <n v="102"/>
    <s v="US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x v="1"/>
    <n v="170.73055242390078"/>
    <n v="53.005950297514879"/>
    <n v="2857"/>
    <s v="US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x v="1"/>
    <n v="187.21212121212122"/>
    <n v="57.738317757009348"/>
    <n v="107"/>
    <s v="US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x v="1"/>
    <n v="188.38235294117646"/>
    <n v="40.03125"/>
    <n v="160"/>
    <s v="GB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x v="1"/>
    <n v="131.29869186046511"/>
    <n v="81.016591928251117"/>
    <n v="2230"/>
    <s v="US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x v="1"/>
    <n v="283.97435897435901"/>
    <n v="35.047468354430379"/>
    <n v="316"/>
    <s v="US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x v="1"/>
    <n v="120.41999999999999"/>
    <n v="102.92307692307692"/>
    <n v="117"/>
    <s v="US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x v="1"/>
    <n v="419.0560747663551"/>
    <n v="27.998126756166094"/>
    <n v="6406"/>
    <s v="US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x v="3"/>
    <n v="13.853658536585368"/>
    <n v="75.733333333333334"/>
    <n v="15"/>
    <s v="US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x v="1"/>
    <n v="139.43548387096774"/>
    <n v="45.026041666666664"/>
    <n v="192"/>
    <s v="US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x v="1"/>
    <n v="174"/>
    <n v="73.615384615384613"/>
    <n v="26"/>
    <s v="CA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x v="1"/>
    <n v="155.49056603773585"/>
    <n v="56.991701244813278"/>
    <n v="723"/>
    <s v="US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x v="1"/>
    <n v="170.44705882352943"/>
    <n v="85.223529411764702"/>
    <n v="170"/>
    <s v="IT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x v="1"/>
    <n v="189.515625"/>
    <n v="50.962184873949582"/>
    <n v="238"/>
    <s v="GB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x v="1"/>
    <n v="249.71428571428572"/>
    <n v="63.563636363636363"/>
    <n v="55"/>
    <s v="US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x v="0"/>
    <n v="48.860523665659613"/>
    <n v="80.999165275459092"/>
    <n v="1198"/>
    <s v="US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x v="0"/>
    <n v="28.461970393057683"/>
    <n v="86.044753086419746"/>
    <n v="648"/>
    <s v="US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x v="1"/>
    <n v="268.02325581395348"/>
    <n v="90.0390625"/>
    <n v="128"/>
    <s v="AU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x v="1"/>
    <n v="619.80078125"/>
    <n v="74.006063432835816"/>
    <n v="2144"/>
    <s v="US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x v="0"/>
    <n v="3.1301587301587301"/>
    <n v="92.4375"/>
    <n v="64"/>
    <s v="US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x v="1"/>
    <n v="159.92152704135739"/>
    <n v="55.999257333828446"/>
    <n v="2693"/>
    <s v="GB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x v="1"/>
    <n v="279.39215686274508"/>
    <n v="32.983796296296298"/>
    <n v="432"/>
    <s v="US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x v="0"/>
    <n v="77.373333333333335"/>
    <n v="93.596774193548384"/>
    <n v="62"/>
    <s v="US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x v="1"/>
    <n v="206.32812500000003"/>
    <n v="69.867724867724874"/>
    <n v="189"/>
    <s v="US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x v="1"/>
    <n v="694.25"/>
    <n v="72.129870129870127"/>
    <n v="154"/>
    <s v="GB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x v="1"/>
    <n v="151.78947368421052"/>
    <n v="30.041666666666668"/>
    <n v="96"/>
    <s v="US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x v="0"/>
    <n v="64.58207217694995"/>
    <n v="73.968000000000004"/>
    <n v="750"/>
    <s v="US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x v="3"/>
    <n v="62.873684210526314"/>
    <n v="68.65517241379311"/>
    <n v="87"/>
    <s v="US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x v="1"/>
    <n v="310.39864864864865"/>
    <n v="59.992164544564154"/>
    <n v="3063"/>
    <s v="US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x v="2"/>
    <n v="42.859916782246884"/>
    <n v="111.15827338129496"/>
    <n v="278"/>
    <s v="US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x v="0"/>
    <n v="83.119402985074629"/>
    <n v="53.038095238095238"/>
    <n v="105"/>
    <s v="US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x v="3"/>
    <n v="78.531302876480552"/>
    <n v="55.985524728588658"/>
    <n v="1658"/>
    <s v="US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x v="1"/>
    <n v="114.09352517985612"/>
    <n v="69.986760812003524"/>
    <n v="2266"/>
    <s v="US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x v="0"/>
    <n v="64.537683358624179"/>
    <n v="48.998079877112133"/>
    <n v="2604"/>
    <s v="DK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x v="0"/>
    <n v="79.411764705882348"/>
    <n v="103.84615384615384"/>
    <n v="65"/>
    <s v="US"/>
    <s v="USD"/>
    <n v="1479103200"/>
    <n v="1479794400"/>
    <b v="0"/>
    <b v="0"/>
    <x v="3"/>
    <x v="3"/>
    <x v="3"/>
  </r>
  <r>
    <n v="638"/>
    <s v="Weaver Ltd"/>
    <s v="Monitored 24/7 approach"/>
    <n v="81600"/>
    <n v="9318"/>
    <x v="0"/>
    <n v="11.419117647058824"/>
    <n v="99.127659574468083"/>
    <n v="94"/>
    <s v="US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x v="2"/>
    <n v="56.186046511627907"/>
    <n v="107.37777777777778"/>
    <n v="45"/>
    <s v="US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x v="0"/>
    <n v="16.501669449081803"/>
    <n v="76.922178988326849"/>
    <n v="257"/>
    <s v="US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x v="1"/>
    <n v="119.96808510638297"/>
    <n v="58.128865979381445"/>
    <n v="194"/>
    <s v="CH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x v="1"/>
    <n v="145.45652173913044"/>
    <n v="103.73643410852713"/>
    <n v="129"/>
    <s v="CA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x v="1"/>
    <n v="221.38255033557047"/>
    <n v="87.962666666666664"/>
    <n v="375"/>
    <s v="US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x v="0"/>
    <n v="48.396694214876035"/>
    <n v="28"/>
    <n v="2928"/>
    <s v="CA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x v="0"/>
    <n v="92.911504424778755"/>
    <n v="37.999361294443261"/>
    <n v="4697"/>
    <s v="US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x v="0"/>
    <n v="88.599797365754824"/>
    <n v="29.999313893653515"/>
    <n v="2915"/>
    <s v="US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x v="0"/>
    <n v="41.4"/>
    <n v="103.5"/>
    <n v="18"/>
    <s v="US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x v="3"/>
    <n v="63.056795131845846"/>
    <n v="85.994467496542185"/>
    <n v="723"/>
    <s v="US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x v="0"/>
    <n v="48.482333607230892"/>
    <n v="98.011627906976742"/>
    <n v="602"/>
    <s v="CH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x v="0"/>
    <n v="2"/>
    <n v="2"/>
    <n v="1"/>
    <s v="US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x v="0"/>
    <n v="88.47941026944585"/>
    <n v="44.994570837642193"/>
    <n v="3868"/>
    <s v="IT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x v="1"/>
    <n v="126.84"/>
    <n v="31.012224938875306"/>
    <n v="409"/>
    <s v="US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x v="1"/>
    <n v="2338.833333333333"/>
    <n v="59.970085470085472"/>
    <n v="234"/>
    <s v="US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x v="1"/>
    <n v="508.38857142857148"/>
    <n v="58.9973474801061"/>
    <n v="3016"/>
    <s v="US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x v="1"/>
    <n v="191.47826086956522"/>
    <n v="50.045454545454547"/>
    <n v="264"/>
    <s v="US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x v="0"/>
    <n v="42.127533783783782"/>
    <n v="98.966269841269835"/>
    <n v="504"/>
    <s v="AU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x v="0"/>
    <n v="8.24"/>
    <n v="58.857142857142854"/>
    <n v="14"/>
    <s v="US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x v="3"/>
    <n v="60.064638783269963"/>
    <n v="81.010256410256417"/>
    <n v="390"/>
    <s v="US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x v="0"/>
    <n v="47.232808616404313"/>
    <n v="76.013333333333335"/>
    <n v="750"/>
    <s v="GB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x v="0"/>
    <n v="81.736263736263737"/>
    <n v="96.597402597402592"/>
    <n v="77"/>
    <s v="US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x v="0"/>
    <n v="54.187265917603"/>
    <n v="76.957446808510639"/>
    <n v="752"/>
    <s v="DK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x v="0"/>
    <n v="97.868131868131869"/>
    <n v="67.984732824427482"/>
    <n v="131"/>
    <s v="US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x v="0"/>
    <n v="77.239999999999995"/>
    <n v="88.781609195402297"/>
    <n v="87"/>
    <s v="US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x v="0"/>
    <n v="33.464735516372798"/>
    <n v="24.99623706491063"/>
    <n v="1063"/>
    <s v="US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x v="1"/>
    <n v="239.58823529411765"/>
    <n v="44.922794117647058"/>
    <n v="272"/>
    <s v="US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x v="3"/>
    <n v="64.032258064516128"/>
    <n v="79.400000000000006"/>
    <n v="25"/>
    <s v="US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x v="1"/>
    <n v="176.15942028985506"/>
    <n v="29.009546539379475"/>
    <n v="419"/>
    <s v="US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x v="0"/>
    <n v="20.33818181818182"/>
    <n v="73.59210526315789"/>
    <n v="76"/>
    <s v="US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x v="1"/>
    <n v="358.64754098360658"/>
    <n v="107.97038864898211"/>
    <n v="1621"/>
    <s v="IT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x v="1"/>
    <n v="468.85802469135803"/>
    <n v="68.987284287011803"/>
    <n v="1101"/>
    <s v="US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x v="1"/>
    <n v="122.05635245901641"/>
    <n v="111.02236719478098"/>
    <n v="1073"/>
    <s v="US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x v="0"/>
    <n v="55.931783729156137"/>
    <n v="24.997515808491418"/>
    <n v="4428"/>
    <s v="AU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x v="0"/>
    <n v="43.660714285714285"/>
    <n v="42.155172413793103"/>
    <n v="58"/>
    <s v="IT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x v="3"/>
    <n v="33.53837141183363"/>
    <n v="47.003284072249592"/>
    <n v="1218"/>
    <s v="US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x v="1"/>
    <n v="122.97938144329896"/>
    <n v="36.0392749244713"/>
    <n v="331"/>
    <s v="US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x v="1"/>
    <n v="189.74959871589084"/>
    <n v="101.03760683760684"/>
    <n v="1170"/>
    <s v="US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x v="0"/>
    <n v="83.622641509433961"/>
    <n v="39.927927927927925"/>
    <n v="111"/>
    <s v="US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x v="3"/>
    <n v="17.968844221105527"/>
    <n v="83.158139534883716"/>
    <n v="215"/>
    <s v="US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x v="1"/>
    <n v="1036.5"/>
    <n v="39.97520661157025"/>
    <n v="363"/>
    <s v="US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x v="0"/>
    <n v="97.405219780219781"/>
    <n v="47.993908629441627"/>
    <n v="2955"/>
    <s v="US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x v="0"/>
    <n v="86.386203150461711"/>
    <n v="95.978877489438744"/>
    <n v="1657"/>
    <s v="US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x v="1"/>
    <n v="150.16666666666666"/>
    <n v="78.728155339805824"/>
    <n v="103"/>
    <s v="US"/>
    <s v="USD"/>
    <n v="1386741600"/>
    <n v="1387519200"/>
    <b v="0"/>
    <b v="0"/>
    <x v="3"/>
    <x v="3"/>
    <x v="3"/>
  </r>
  <r>
    <n v="683"/>
    <s v="Jones PLC"/>
    <s v="Virtual systemic intranet"/>
    <n v="2300"/>
    <n v="8244"/>
    <x v="1"/>
    <n v="358.43478260869563"/>
    <n v="56.081632653061227"/>
    <n v="147"/>
    <s v="US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x v="1"/>
    <n v="542.85714285714289"/>
    <n v="69.090909090909093"/>
    <n v="110"/>
    <s v="CA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x v="0"/>
    <n v="67.500714285714281"/>
    <n v="102.05291576673866"/>
    <n v="926"/>
    <s v="CA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x v="1"/>
    <n v="191.74666666666667"/>
    <n v="107.32089552238806"/>
    <n v="134"/>
    <s v="US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x v="1"/>
    <n v="932"/>
    <n v="51.970260223048328"/>
    <n v="269"/>
    <s v="US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x v="1"/>
    <n v="429.27586206896552"/>
    <n v="71.137142857142862"/>
    <n v="175"/>
    <s v="US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x v="1"/>
    <n v="100.65753424657535"/>
    <n v="106.49275362318841"/>
    <n v="69"/>
    <s v="US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x v="1"/>
    <n v="226.61111111111109"/>
    <n v="42.93684210526316"/>
    <n v="190"/>
    <s v="US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x v="1"/>
    <n v="142.38"/>
    <n v="30.037974683544302"/>
    <n v="237"/>
    <s v="US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x v="0"/>
    <n v="90.633333333333326"/>
    <n v="70.623376623376629"/>
    <n v="77"/>
    <s v="GB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x v="0"/>
    <n v="63.966740576496676"/>
    <n v="66.016018306636155"/>
    <n v="1748"/>
    <s v="US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x v="0"/>
    <n v="84.131868131868131"/>
    <n v="96.911392405063296"/>
    <n v="79"/>
    <s v="US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x v="1"/>
    <n v="133.93478260869566"/>
    <n v="62.867346938775512"/>
    <n v="196"/>
    <s v="IT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x v="0"/>
    <n v="59.042047531992694"/>
    <n v="108.98537682789652"/>
    <n v="889"/>
    <s v="US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x v="1"/>
    <n v="152.80062063615205"/>
    <n v="26.999314599040439"/>
    <n v="7295"/>
    <s v="US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x v="1"/>
    <n v="446.69121140142522"/>
    <n v="65.004147943311438"/>
    <n v="2893"/>
    <s v="CA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x v="0"/>
    <n v="84.391891891891888"/>
    <n v="111.51785714285714"/>
    <n v="56"/>
    <s v="US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x v="0"/>
    <n v="3"/>
    <n v="3"/>
    <n v="1"/>
    <s v="US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x v="1"/>
    <n v="175.02692307692308"/>
    <n v="110.99268292682927"/>
    <n v="820"/>
    <s v="US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x v="0"/>
    <n v="54.137931034482754"/>
    <n v="56.746987951807228"/>
    <n v="83"/>
    <s v="US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x v="1"/>
    <n v="311.87381703470032"/>
    <n v="97.020608439646708"/>
    <n v="2038"/>
    <s v="US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x v="1"/>
    <n v="122.78160919540231"/>
    <n v="92.08620689655173"/>
    <n v="116"/>
    <s v="US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x v="0"/>
    <n v="99.026517383618156"/>
    <n v="82.986666666666665"/>
    <n v="2025"/>
    <s v="GB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x v="1"/>
    <n v="127.84686346863469"/>
    <n v="103.03791821561339"/>
    <n v="1345"/>
    <s v="AU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x v="1"/>
    <n v="158.61643835616439"/>
    <n v="68.922619047619051"/>
    <n v="168"/>
    <s v="US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x v="1"/>
    <n v="707.05882352941171"/>
    <n v="87.737226277372258"/>
    <n v="137"/>
    <s v="CH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x v="1"/>
    <n v="142.38775510204081"/>
    <n v="75.021505376344081"/>
    <n v="186"/>
    <s v="IT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x v="1"/>
    <n v="147.86046511627907"/>
    <n v="50.863999999999997"/>
    <n v="125"/>
    <s v="US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x v="0"/>
    <n v="20.322580645161288"/>
    <n v="90"/>
    <n v="14"/>
    <s v="IT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x v="1"/>
    <n v="1840.625"/>
    <n v="72.896039603960389"/>
    <n v="202"/>
    <s v="US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x v="1"/>
    <n v="161.94202898550725"/>
    <n v="108.48543689320388"/>
    <n v="103"/>
    <s v="US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x v="1"/>
    <n v="472.82077922077923"/>
    <n v="101.98095238095237"/>
    <n v="1785"/>
    <s v="US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x v="0"/>
    <n v="24.466101694915253"/>
    <n v="44.009146341463413"/>
    <n v="656"/>
    <s v="US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x v="1"/>
    <n v="517.65"/>
    <n v="65.942675159235662"/>
    <n v="157"/>
    <s v="US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x v="1"/>
    <n v="247.64285714285714"/>
    <n v="24.987387387387386"/>
    <n v="555"/>
    <s v="US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x v="1"/>
    <n v="100.20481927710843"/>
    <n v="28.003367003367003"/>
    <n v="297"/>
    <s v="US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x v="1"/>
    <n v="153"/>
    <n v="85.829268292682926"/>
    <n v="123"/>
    <s v="US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x v="3"/>
    <n v="37.091954022988503"/>
    <n v="84.921052631578945"/>
    <n v="38"/>
    <s v="DK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x v="3"/>
    <n v="4.392394822006473"/>
    <n v="90.483333333333334"/>
    <n v="60"/>
    <s v="US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x v="1"/>
    <n v="156.50721649484535"/>
    <n v="25.00197628458498"/>
    <n v="3036"/>
    <s v="US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x v="1"/>
    <n v="270.40816326530609"/>
    <n v="92.013888888888886"/>
    <n v="144"/>
    <s v="AU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x v="1"/>
    <n v="134.05952380952382"/>
    <n v="93.066115702479337"/>
    <n v="121"/>
    <s v="GB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x v="0"/>
    <n v="50.398033126293996"/>
    <n v="61.008145363408524"/>
    <n v="1596"/>
    <s v="US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x v="3"/>
    <n v="88.815837937384899"/>
    <n v="92.036259541984734"/>
    <n v="524"/>
    <s v="US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x v="1"/>
    <n v="165"/>
    <n v="81.132596685082873"/>
    <n v="181"/>
    <s v="US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x v="0"/>
    <n v="17.5"/>
    <n v="73.5"/>
    <n v="10"/>
    <s v="US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x v="1"/>
    <n v="185.66071428571428"/>
    <n v="85.221311475409834"/>
    <n v="122"/>
    <s v="US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x v="1"/>
    <n v="412.6631944444444"/>
    <n v="110.96825396825396"/>
    <n v="1071"/>
    <s v="CA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x v="3"/>
    <n v="90.25"/>
    <n v="32.968036529680369"/>
    <n v="219"/>
    <s v="US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x v="0"/>
    <n v="91.984615384615381"/>
    <n v="96.005352363960753"/>
    <n v="1121"/>
    <s v="US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x v="1"/>
    <n v="527.00632911392404"/>
    <n v="84.96632653061225"/>
    <n v="980"/>
    <s v="US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x v="1"/>
    <n v="319.14285714285711"/>
    <n v="25.007462686567163"/>
    <n v="536"/>
    <s v="US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x v="1"/>
    <n v="354.18867924528303"/>
    <n v="65.998995479658461"/>
    <n v="1991"/>
    <s v="US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x v="3"/>
    <n v="32.896103896103895"/>
    <n v="87.34482758620689"/>
    <n v="29"/>
    <s v="US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x v="1"/>
    <n v="135.8918918918919"/>
    <n v="27.933333333333334"/>
    <n v="180"/>
    <s v="US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x v="0"/>
    <n v="2.0843373493975905"/>
    <n v="103.8"/>
    <n v="15"/>
    <s v="US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x v="0"/>
    <n v="61"/>
    <n v="31.937172774869111"/>
    <n v="191"/>
    <s v="US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x v="0"/>
    <n v="30.037735849056602"/>
    <n v="99.5"/>
    <n v="16"/>
    <s v="US"/>
    <s v="USD"/>
    <n v="1486101600"/>
    <n v="1486360800"/>
    <b v="0"/>
    <b v="0"/>
    <x v="3"/>
    <x v="3"/>
    <x v="3"/>
  </r>
  <r>
    <n v="741"/>
    <s v="Garcia Ltd"/>
    <s v="Balanced mobile alliance"/>
    <n v="1200"/>
    <n v="14150"/>
    <x v="1"/>
    <n v="1179.1666666666665"/>
    <n v="108.84615384615384"/>
    <n v="130"/>
    <s v="US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x v="1"/>
    <n v="1126.0833333333335"/>
    <n v="110.76229508196721"/>
    <n v="122"/>
    <s v="US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x v="0"/>
    <n v="12.923076923076923"/>
    <n v="29.647058823529413"/>
    <n v="17"/>
    <s v="US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x v="1"/>
    <n v="712"/>
    <n v="101.71428571428571"/>
    <n v="140"/>
    <s v="US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x v="0"/>
    <n v="30.304347826086957"/>
    <n v="61.5"/>
    <n v="34"/>
    <s v="US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x v="1"/>
    <n v="212.50896057347671"/>
    <n v="35"/>
    <n v="3388"/>
    <s v="US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x v="1"/>
    <n v="228.85714285714286"/>
    <n v="40.049999999999997"/>
    <n v="280"/>
    <s v="US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x v="3"/>
    <n v="34.959979476654695"/>
    <n v="110.97231270358306"/>
    <n v="614"/>
    <s v="US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x v="1"/>
    <n v="157.29069767441862"/>
    <n v="36.959016393442624"/>
    <n v="366"/>
    <s v="IT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x v="0"/>
    <n v="1"/>
    <n v="1"/>
    <n v="1"/>
    <s v="GB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x v="1"/>
    <n v="232.30555555555554"/>
    <n v="30.974074074074075"/>
    <n v="270"/>
    <s v="US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x v="3"/>
    <n v="92.448275862068968"/>
    <n v="47.035087719298247"/>
    <n v="114"/>
    <s v="US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x v="1"/>
    <n v="256.70212765957444"/>
    <n v="88.065693430656935"/>
    <n v="137"/>
    <s v="US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x v="1"/>
    <n v="168.47017045454547"/>
    <n v="37.005616224648989"/>
    <n v="3205"/>
    <s v="US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x v="1"/>
    <n v="166.57777777777778"/>
    <n v="26.027777777777779"/>
    <n v="288"/>
    <s v="DK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x v="1"/>
    <n v="772.07692307692309"/>
    <n v="67.817567567567565"/>
    <n v="148"/>
    <s v="US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x v="1"/>
    <n v="406.85714285714283"/>
    <n v="49.964912280701753"/>
    <n v="114"/>
    <s v="US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x v="1"/>
    <n v="564.20608108108115"/>
    <n v="110.01646903820817"/>
    <n v="1518"/>
    <s v="CA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x v="0"/>
    <n v="68.426865671641792"/>
    <n v="89.964678178963894"/>
    <n v="1274"/>
    <s v="US"/>
    <s v="USD"/>
    <n v="1517810400"/>
    <n v="1520402400"/>
    <b v="0"/>
    <b v="0"/>
    <x v="5"/>
    <x v="1"/>
    <x v="5"/>
  </r>
  <r>
    <n v="760"/>
    <s v="Smith-Kennedy"/>
    <s v="Virtual heuristic hub"/>
    <n v="48300"/>
    <n v="16592"/>
    <x v="0"/>
    <n v="34.351966873706004"/>
    <n v="79.009523809523813"/>
    <n v="210"/>
    <s v="IT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x v="1"/>
    <n v="655.4545454545455"/>
    <n v="86.867469879518069"/>
    <n v="166"/>
    <s v="US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x v="1"/>
    <n v="177.25714285714284"/>
    <n v="62.04"/>
    <n v="100"/>
    <s v="AU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x v="1"/>
    <n v="113.17857142857144"/>
    <n v="26.970212765957445"/>
    <n v="235"/>
    <s v="US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x v="1"/>
    <n v="728.18181818181824"/>
    <n v="54.121621621621621"/>
    <n v="148"/>
    <s v="US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x v="1"/>
    <n v="208.33333333333334"/>
    <n v="41.035353535353536"/>
    <n v="198"/>
    <s v="US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x v="0"/>
    <n v="31.171232876712331"/>
    <n v="55.052419354838712"/>
    <n v="248"/>
    <s v="AU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x v="0"/>
    <n v="56.967078189300416"/>
    <n v="107.93762183235867"/>
    <n v="513"/>
    <s v="US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x v="1"/>
    <n v="231"/>
    <n v="73.92"/>
    <n v="150"/>
    <s v="US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x v="0"/>
    <n v="86.867834394904463"/>
    <n v="31.995894428152493"/>
    <n v="3410"/>
    <s v="US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x v="1"/>
    <n v="270.74418604651163"/>
    <n v="53.898148148148145"/>
    <n v="216"/>
    <s v="IT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x v="3"/>
    <n v="49.446428571428569"/>
    <n v="106.5"/>
    <n v="26"/>
    <s v="US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x v="1"/>
    <n v="113.3596256684492"/>
    <n v="32.999805409612762"/>
    <n v="5139"/>
    <s v="US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x v="1"/>
    <n v="190.55555555555554"/>
    <n v="43.00254993625159"/>
    <n v="2353"/>
    <s v="US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x v="1"/>
    <n v="135.5"/>
    <n v="86.858974358974365"/>
    <n v="78"/>
    <s v="IT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x v="0"/>
    <n v="10.297872340425531"/>
    <n v="96.8"/>
    <n v="10"/>
    <s v="US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x v="0"/>
    <n v="65.544223826714799"/>
    <n v="32.995456610631528"/>
    <n v="2201"/>
    <s v="US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x v="0"/>
    <n v="49.026652452025587"/>
    <n v="68.028106508875737"/>
    <n v="676"/>
    <s v="US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x v="1"/>
    <n v="787.92307692307691"/>
    <n v="58.867816091954026"/>
    <n v="174"/>
    <s v="CH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x v="0"/>
    <n v="80.306347746090154"/>
    <n v="105.04572803850782"/>
    <n v="831"/>
    <s v="US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x v="1"/>
    <n v="106.29411764705883"/>
    <n v="33.054878048780488"/>
    <n v="164"/>
    <s v="US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x v="3"/>
    <n v="50.735632183908038"/>
    <n v="78.821428571428569"/>
    <n v="56"/>
    <s v="CH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x v="1"/>
    <n v="215.31372549019611"/>
    <n v="68.204968944099377"/>
    <n v="161"/>
    <s v="US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x v="1"/>
    <n v="141.22972972972974"/>
    <n v="75.731884057971016"/>
    <n v="138"/>
    <s v="US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x v="1"/>
    <n v="115.33745781777279"/>
    <n v="30.996070133010882"/>
    <n v="3308"/>
    <s v="US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x v="1"/>
    <n v="193.11940298507463"/>
    <n v="101.88188976377953"/>
    <n v="127"/>
    <s v="AU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x v="1"/>
    <n v="729.73333333333335"/>
    <n v="52.879227053140099"/>
    <n v="207"/>
    <s v="IT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x v="0"/>
    <n v="99.66339869281046"/>
    <n v="71.005820721769496"/>
    <n v="859"/>
    <s v="CA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x v="2"/>
    <n v="88.166666666666671"/>
    <n v="102.38709677419355"/>
    <n v="31"/>
    <s v="US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x v="0"/>
    <n v="37.233333333333334"/>
    <n v="74.466666666666669"/>
    <n v="45"/>
    <s v="US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x v="3"/>
    <n v="30.540075309306079"/>
    <n v="51.009883198562441"/>
    <n v="1113"/>
    <s v="US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x v="0"/>
    <n v="25.714285714285712"/>
    <n v="90"/>
    <n v="6"/>
    <s v="US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x v="0"/>
    <n v="34"/>
    <n v="97.142857142857139"/>
    <n v="7"/>
    <s v="US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x v="1"/>
    <n v="1185.909090909091"/>
    <n v="72.071823204419886"/>
    <n v="181"/>
    <s v="CH"/>
    <s v="CHF"/>
    <n v="1372136400"/>
    <n v="1372482000"/>
    <b v="0"/>
    <b v="0"/>
    <x v="9"/>
    <x v="5"/>
    <x v="9"/>
  </r>
  <r>
    <n v="794"/>
    <s v="Welch Inc"/>
    <s v="Optional optimal website"/>
    <n v="6600"/>
    <n v="8276"/>
    <x v="1"/>
    <n v="125.39393939393939"/>
    <n v="75.236363636363635"/>
    <n v="110"/>
    <s v="US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x v="0"/>
    <n v="14.394366197183098"/>
    <n v="32.967741935483872"/>
    <n v="31"/>
    <s v="US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x v="0"/>
    <n v="54.807692307692314"/>
    <n v="54.807692307692307"/>
    <n v="78"/>
    <s v="US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x v="1"/>
    <n v="109.63157894736841"/>
    <n v="45.037837837837834"/>
    <n v="185"/>
    <s v="US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x v="1"/>
    <n v="188.47058823529412"/>
    <n v="52.958677685950413"/>
    <n v="121"/>
    <s v="US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x v="0"/>
    <n v="87.008284023668637"/>
    <n v="60.017959183673469"/>
    <n v="1225"/>
    <s v="GB"/>
    <s v="GBP"/>
    <n v="1454133600"/>
    <n v="1454479200"/>
    <b v="0"/>
    <b v="0"/>
    <x v="3"/>
    <x v="3"/>
    <x v="3"/>
  </r>
  <r>
    <n v="800"/>
    <s v="Wallace LLC"/>
    <s v="Centralized regional function"/>
    <n v="100"/>
    <n v="1"/>
    <x v="0"/>
    <n v="1"/>
    <n v="1"/>
    <n v="1"/>
    <s v="CH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x v="1"/>
    <n v="202.9130434782609"/>
    <n v="44.028301886792455"/>
    <n v="106"/>
    <s v="US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x v="1"/>
    <n v="197.03225806451613"/>
    <n v="86.028169014084511"/>
    <n v="142"/>
    <s v="US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x v="1"/>
    <n v="107"/>
    <n v="28.012875536480685"/>
    <n v="233"/>
    <s v="US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x v="1"/>
    <n v="268.73076923076923"/>
    <n v="32.050458715596328"/>
    <n v="218"/>
    <s v="US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x v="0"/>
    <n v="50.845360824742272"/>
    <n v="73.611940298507463"/>
    <n v="67"/>
    <s v="AU"/>
    <s v="AUD"/>
    <n v="1416031200"/>
    <n v="1420437600"/>
    <b v="0"/>
    <b v="0"/>
    <x v="4"/>
    <x v="4"/>
    <x v="4"/>
  </r>
  <r>
    <n v="806"/>
    <s v="Harmon-Madden"/>
    <s v="Adaptive holistic hub"/>
    <n v="700"/>
    <n v="8262"/>
    <x v="1"/>
    <n v="1180.2857142857142"/>
    <n v="108.71052631578948"/>
    <n v="76"/>
    <s v="US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x v="1"/>
    <n v="264"/>
    <n v="42.97674418604651"/>
    <n v="43"/>
    <s v="US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x v="0"/>
    <n v="30.44230769230769"/>
    <n v="83.315789473684205"/>
    <n v="19"/>
    <s v="US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x v="0"/>
    <n v="62.880681818181813"/>
    <n v="42"/>
    <n v="2108"/>
    <s v="CH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x v="1"/>
    <n v="193.125"/>
    <n v="55.927601809954751"/>
    <n v="221"/>
    <s v="US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x v="0"/>
    <n v="77.102702702702715"/>
    <n v="105.03681885125184"/>
    <n v="679"/>
    <s v="US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x v="1"/>
    <n v="225.52763819095478"/>
    <n v="48"/>
    <n v="2805"/>
    <s v="CA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x v="1"/>
    <n v="239.40625"/>
    <n v="112.66176470588235"/>
    <n v="68"/>
    <s v="US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x v="0"/>
    <n v="92.1875"/>
    <n v="81.944444444444443"/>
    <n v="36"/>
    <s v="DK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x v="1"/>
    <n v="130.23333333333335"/>
    <n v="64.049180327868854"/>
    <n v="183"/>
    <s v="CA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x v="1"/>
    <n v="615.21739130434787"/>
    <n v="106.39097744360902"/>
    <n v="133"/>
    <s v="US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x v="1"/>
    <n v="368.79532163742692"/>
    <n v="76.011249497790274"/>
    <n v="2489"/>
    <s v="IT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x v="1"/>
    <n v="1094.8571428571429"/>
    <n v="111.07246376811594"/>
    <n v="69"/>
    <s v="US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x v="0"/>
    <n v="50.662921348314605"/>
    <n v="95.936170212765958"/>
    <n v="47"/>
    <s v="US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x v="1"/>
    <n v="800.6"/>
    <n v="43.043010752688176"/>
    <n v="279"/>
    <s v="GB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x v="1"/>
    <n v="291.28571428571428"/>
    <n v="67.966666666666669"/>
    <n v="210"/>
    <s v="US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x v="1"/>
    <n v="349.9666666666667"/>
    <n v="89.991428571428571"/>
    <n v="2100"/>
    <s v="US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x v="1"/>
    <n v="357.07317073170731"/>
    <n v="58.095238095238095"/>
    <n v="252"/>
    <s v="US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x v="1"/>
    <n v="126.48941176470588"/>
    <n v="83.996875000000003"/>
    <n v="1280"/>
    <s v="US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x v="1"/>
    <n v="387.5"/>
    <n v="88.853503184713375"/>
    <n v="157"/>
    <s v="GB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x v="1"/>
    <n v="457.03571428571428"/>
    <n v="65.963917525773198"/>
    <n v="194"/>
    <s v="US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x v="1"/>
    <n v="266.69565217391306"/>
    <n v="74.804878048780495"/>
    <n v="82"/>
    <s v="AU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x v="0"/>
    <n v="69"/>
    <n v="69.98571428571428"/>
    <n v="70"/>
    <s v="US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x v="0"/>
    <n v="51.34375"/>
    <n v="32.006493506493506"/>
    <n v="154"/>
    <s v="US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x v="0"/>
    <n v="1.1710526315789473"/>
    <n v="64.727272727272734"/>
    <n v="22"/>
    <s v="US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x v="1"/>
    <n v="108.97734294541709"/>
    <n v="24.998110087408456"/>
    <n v="4233"/>
    <s v="US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x v="1"/>
    <n v="315.17592592592592"/>
    <n v="104.97764070932922"/>
    <n v="1297"/>
    <s v="DK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x v="1"/>
    <n v="157.69117647058823"/>
    <n v="64.987878787878785"/>
    <n v="165"/>
    <s v="DK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x v="1"/>
    <n v="153.8082191780822"/>
    <n v="94.352941176470594"/>
    <n v="119"/>
    <s v="US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x v="0"/>
    <n v="89.738979118329468"/>
    <n v="44.001706484641637"/>
    <n v="1758"/>
    <s v="US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x v="0"/>
    <n v="75.135802469135797"/>
    <n v="64.744680851063833"/>
    <n v="94"/>
    <s v="US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x v="1"/>
    <n v="852.88135593220341"/>
    <n v="84.00667779632721"/>
    <n v="1797"/>
    <s v="US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x v="1"/>
    <n v="138.90625"/>
    <n v="34.061302681992338"/>
    <n v="261"/>
    <s v="US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x v="1"/>
    <n v="190.18181818181819"/>
    <n v="93.273885350318466"/>
    <n v="157"/>
    <s v="US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x v="1"/>
    <n v="100.24333619948409"/>
    <n v="32.998301726577978"/>
    <n v="3533"/>
    <s v="US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x v="1"/>
    <n v="142.75824175824175"/>
    <n v="83.812903225806451"/>
    <n v="155"/>
    <s v="US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x v="1"/>
    <n v="563.13333333333333"/>
    <n v="63.992424242424242"/>
    <n v="132"/>
    <s v="IT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x v="0"/>
    <n v="30.715909090909086"/>
    <n v="81.909090909090907"/>
    <n v="33"/>
    <s v="US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x v="3"/>
    <n v="99.39772727272728"/>
    <n v="93.053191489361708"/>
    <n v="94"/>
    <s v="US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x v="1"/>
    <n v="197.54935622317598"/>
    <n v="101.98449039881831"/>
    <n v="1354"/>
    <s v="GB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x v="1"/>
    <n v="508.5"/>
    <n v="105.9375"/>
    <n v="48"/>
    <s v="US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x v="1"/>
    <n v="237.74468085106383"/>
    <n v="101.58181818181818"/>
    <n v="110"/>
    <s v="US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x v="1"/>
    <n v="338.46875"/>
    <n v="62.970930232558139"/>
    <n v="172"/>
    <s v="US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x v="1"/>
    <n v="133.08955223880596"/>
    <n v="29.045602605863191"/>
    <n v="307"/>
    <s v="US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x v="0"/>
    <n v="1"/>
    <n v="1"/>
    <n v="1"/>
    <s v="US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x v="1"/>
    <n v="207.79999999999998"/>
    <n v="77.924999999999997"/>
    <n v="160"/>
    <s v="US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x v="0"/>
    <n v="51.122448979591837"/>
    <n v="80.806451612903231"/>
    <n v="31"/>
    <s v="US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x v="1"/>
    <n v="652.05847953216369"/>
    <n v="76.006816632583508"/>
    <n v="1467"/>
    <s v="CA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x v="1"/>
    <n v="113.63099415204678"/>
    <n v="72.993613824192337"/>
    <n v="2662"/>
    <s v="CA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x v="1"/>
    <n v="102.37606837606839"/>
    <n v="53"/>
    <n v="452"/>
    <s v="AU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x v="1"/>
    <n v="356.58333333333331"/>
    <n v="54.164556962025316"/>
    <n v="158"/>
    <s v="US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x v="1"/>
    <n v="139.86792452830187"/>
    <n v="32.946666666666665"/>
    <n v="225"/>
    <s v="CH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x v="0"/>
    <n v="69.45"/>
    <n v="79.371428571428567"/>
    <n v="35"/>
    <s v="US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x v="0"/>
    <n v="35.534246575342465"/>
    <n v="41.174603174603178"/>
    <n v="63"/>
    <s v="US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x v="1"/>
    <n v="251.65"/>
    <n v="77.430769230769229"/>
    <n v="65"/>
    <s v="US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x v="1"/>
    <n v="105.87500000000001"/>
    <n v="57.159509202453989"/>
    <n v="163"/>
    <s v="US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x v="1"/>
    <n v="187.42857142857144"/>
    <n v="77.17647058823529"/>
    <n v="85"/>
    <s v="US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x v="1"/>
    <n v="386.78571428571428"/>
    <n v="24.953917050691246"/>
    <n v="217"/>
    <s v="US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x v="1"/>
    <n v="347.07142857142856"/>
    <n v="97.18"/>
    <n v="150"/>
    <s v="US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x v="1"/>
    <n v="185.82098765432099"/>
    <n v="46.000916870415651"/>
    <n v="3272"/>
    <s v="US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x v="3"/>
    <n v="43.241247264770237"/>
    <n v="88.023385300668153"/>
    <n v="898"/>
    <s v="US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x v="1"/>
    <n v="162.4375"/>
    <n v="25.99"/>
    <n v="300"/>
    <s v="US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x v="1"/>
    <n v="184.84285714285716"/>
    <n v="102.69047619047619"/>
    <n v="126"/>
    <s v="US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x v="0"/>
    <n v="23.703520691785052"/>
    <n v="72.958174904942965"/>
    <n v="526"/>
    <s v="US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x v="0"/>
    <n v="89.870129870129873"/>
    <n v="57.190082644628099"/>
    <n v="121"/>
    <s v="US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x v="1"/>
    <n v="272.6041958041958"/>
    <n v="84.013793103448279"/>
    <n v="2320"/>
    <s v="US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x v="1"/>
    <n v="170.04255319148936"/>
    <n v="98.666666666666671"/>
    <n v="81"/>
    <s v="AU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x v="1"/>
    <n v="188.28503562945369"/>
    <n v="42.007419183889773"/>
    <n v="1887"/>
    <s v="US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x v="1"/>
    <n v="346.93532338308455"/>
    <n v="32.002753556677376"/>
    <n v="4358"/>
    <s v="US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x v="0"/>
    <n v="69.177215189873422"/>
    <n v="81.567164179104481"/>
    <n v="67"/>
    <s v="US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x v="0"/>
    <n v="25.433734939759034"/>
    <n v="37.035087719298247"/>
    <n v="57"/>
    <s v="CA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x v="0"/>
    <n v="77.400977995110026"/>
    <n v="103.033360455655"/>
    <n v="1229"/>
    <s v="US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x v="0"/>
    <n v="37.481481481481481"/>
    <n v="84.333333333333329"/>
    <n v="12"/>
    <s v="IT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x v="1"/>
    <n v="543.79999999999995"/>
    <n v="102.60377358490567"/>
    <n v="53"/>
    <s v="US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x v="1"/>
    <n v="228.52189349112427"/>
    <n v="79.992129246064621"/>
    <n v="2414"/>
    <s v="US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x v="0"/>
    <n v="38.948339483394832"/>
    <n v="70.055309734513273"/>
    <n v="452"/>
    <s v="US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x v="1"/>
    <n v="370"/>
    <n v="37"/>
    <n v="80"/>
    <s v="US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x v="1"/>
    <n v="237.91176470588232"/>
    <n v="41.911917098445599"/>
    <n v="193"/>
    <s v="US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x v="0"/>
    <n v="64.036299765807954"/>
    <n v="57.992576882290564"/>
    <n v="1886"/>
    <s v="US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x v="1"/>
    <n v="118.27777777777777"/>
    <n v="40.942307692307693"/>
    <n v="52"/>
    <s v="US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x v="0"/>
    <n v="84.824037184594957"/>
    <n v="69.9972602739726"/>
    <n v="1825"/>
    <s v="US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x v="0"/>
    <n v="29.346153846153843"/>
    <n v="73.838709677419359"/>
    <n v="31"/>
    <s v="US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x v="1"/>
    <n v="209.89655172413794"/>
    <n v="41.979310344827589"/>
    <n v="290"/>
    <s v="US"/>
    <s v="USD"/>
    <n v="1491886800"/>
    <n v="1493528400"/>
    <b v="0"/>
    <b v="0"/>
    <x v="3"/>
    <x v="3"/>
    <x v="3"/>
  </r>
  <r>
    <n v="889"/>
    <s v="Santos Group"/>
    <s v="Secured dynamic capacity"/>
    <n v="5600"/>
    <n v="9508"/>
    <x v="1"/>
    <n v="169.78571428571431"/>
    <n v="77.93442622950819"/>
    <n v="122"/>
    <s v="US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x v="1"/>
    <n v="115.95907738095239"/>
    <n v="106.01972789115646"/>
    <n v="1470"/>
    <s v="US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x v="1"/>
    <n v="258.59999999999997"/>
    <n v="47.018181818181816"/>
    <n v="165"/>
    <s v="CA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x v="1"/>
    <n v="230.58333333333331"/>
    <n v="76.016483516483518"/>
    <n v="182"/>
    <s v="US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x v="1"/>
    <n v="128.21428571428572"/>
    <n v="54.120603015075375"/>
    <n v="199"/>
    <s v="IT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x v="1"/>
    <n v="188.70588235294116"/>
    <n v="57.285714285714285"/>
    <n v="56"/>
    <s v="GB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x v="0"/>
    <n v="6.9511889862327907"/>
    <n v="103.81308411214954"/>
    <n v="107"/>
    <s v="US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x v="1"/>
    <n v="774.43434343434342"/>
    <n v="105.02602739726028"/>
    <n v="1460"/>
    <s v="AU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x v="0"/>
    <n v="27.693181818181817"/>
    <n v="90.259259259259252"/>
    <n v="27"/>
    <s v="US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x v="0"/>
    <n v="52.479620323841424"/>
    <n v="76.978705978705975"/>
    <n v="1221"/>
    <s v="US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x v="1"/>
    <n v="407.09677419354841"/>
    <n v="102.60162601626017"/>
    <n v="123"/>
    <s v="CH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x v="0"/>
    <n v="2"/>
    <n v="2"/>
    <n v="1"/>
    <s v="US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x v="1"/>
    <n v="156.17857142857144"/>
    <n v="55.0062893081761"/>
    <n v="159"/>
    <s v="US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x v="1"/>
    <n v="252.42857142857144"/>
    <n v="32.127272727272725"/>
    <n v="110"/>
    <s v="US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x v="2"/>
    <n v="1.729268292682927"/>
    <n v="50.642857142857146"/>
    <n v="14"/>
    <s v="US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x v="0"/>
    <n v="12.230769230769232"/>
    <n v="49.6875"/>
    <n v="16"/>
    <s v="US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x v="1"/>
    <n v="163.98734177215189"/>
    <n v="54.894067796610166"/>
    <n v="236"/>
    <s v="US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x v="1"/>
    <n v="162.98181818181817"/>
    <n v="46.931937172774866"/>
    <n v="191"/>
    <s v="US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x v="0"/>
    <n v="20.252747252747252"/>
    <n v="44.951219512195124"/>
    <n v="41"/>
    <s v="US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x v="1"/>
    <n v="319.24083769633506"/>
    <n v="30.99898322318251"/>
    <n v="3934"/>
    <s v="US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x v="1"/>
    <n v="478.94444444444446"/>
    <n v="107.7625"/>
    <n v="80"/>
    <s v="CA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x v="3"/>
    <n v="19.556634304207122"/>
    <n v="102.07770270270271"/>
    <n v="296"/>
    <s v="US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x v="1"/>
    <n v="198.94827586206895"/>
    <n v="24.976190476190474"/>
    <n v="462"/>
    <s v="US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x v="1"/>
    <n v="795"/>
    <n v="79.944134078212286"/>
    <n v="179"/>
    <s v="US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x v="0"/>
    <n v="50.621082621082621"/>
    <n v="67.946462715105156"/>
    <n v="523"/>
    <s v="AU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x v="0"/>
    <n v="57.4375"/>
    <n v="26.070921985815602"/>
    <n v="141"/>
    <s v="GB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x v="1"/>
    <n v="155.62827640984909"/>
    <n v="105.0032154340836"/>
    <n v="1866"/>
    <s v="GB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x v="0"/>
    <n v="36.297297297297298"/>
    <n v="25.826923076923077"/>
    <n v="52"/>
    <s v="US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x v="2"/>
    <n v="58.25"/>
    <n v="77.666666666666671"/>
    <n v="27"/>
    <s v="GB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x v="1"/>
    <n v="237.39473684210526"/>
    <n v="57.82692307692308"/>
    <n v="156"/>
    <s v="CH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x v="0"/>
    <n v="58.75"/>
    <n v="92.955555555555549"/>
    <n v="225"/>
    <s v="AU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x v="1"/>
    <n v="182.56603773584905"/>
    <n v="37.945098039215686"/>
    <n v="255"/>
    <s v="US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x v="0"/>
    <n v="0.75436408977556113"/>
    <n v="31.842105263157894"/>
    <n v="38"/>
    <s v="US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x v="1"/>
    <n v="175.95330739299609"/>
    <n v="40"/>
    <n v="2261"/>
    <s v="US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x v="1"/>
    <n v="237.88235294117646"/>
    <n v="101.1"/>
    <n v="40"/>
    <s v="US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x v="1"/>
    <n v="488.05076142131981"/>
    <n v="84.006989951944078"/>
    <n v="2289"/>
    <s v="IT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x v="1"/>
    <n v="224.06666666666669"/>
    <n v="103.41538461538461"/>
    <n v="65"/>
    <s v="US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x v="0"/>
    <n v="18.126436781609197"/>
    <n v="105.13333333333334"/>
    <n v="15"/>
    <s v="US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x v="0"/>
    <n v="45.847222222222221"/>
    <n v="89.21621621621621"/>
    <n v="37"/>
    <s v="US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x v="1"/>
    <n v="117.31541218637993"/>
    <n v="51.995234312946785"/>
    <n v="3777"/>
    <s v="IT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x v="1"/>
    <n v="217.30909090909088"/>
    <n v="64.956521739130437"/>
    <n v="184"/>
    <s v="GB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x v="1"/>
    <n v="112.28571428571428"/>
    <n v="46.235294117647058"/>
    <n v="85"/>
    <s v="US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x v="0"/>
    <n v="72.51898734177216"/>
    <n v="51.151785714285715"/>
    <n v="112"/>
    <s v="US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x v="1"/>
    <n v="212.30434782608697"/>
    <n v="33.909722222222221"/>
    <n v="144"/>
    <s v="US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x v="1"/>
    <n v="239.74657534246577"/>
    <n v="92.016298633017882"/>
    <n v="1902"/>
    <s v="US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x v="1"/>
    <n v="181.93548387096774"/>
    <n v="107.42857142857143"/>
    <n v="105"/>
    <s v="US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x v="1"/>
    <n v="164.13114754098362"/>
    <n v="75.848484848484844"/>
    <n v="132"/>
    <s v="US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x v="0"/>
    <n v="1.6375968992248062"/>
    <n v="80.476190476190482"/>
    <n v="21"/>
    <s v="US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x v="3"/>
    <n v="49.64385964912281"/>
    <n v="86.978483606557376"/>
    <n v="976"/>
    <s v="US"/>
    <s v="USD"/>
    <n v="1448517600"/>
    <n v="1449295200"/>
    <b v="0"/>
    <b v="0"/>
    <x v="4"/>
    <x v="4"/>
    <x v="4"/>
  </r>
  <r>
    <n v="938"/>
    <s v="Allen Inc"/>
    <s v="Total dedicated benchmark"/>
    <n v="9200"/>
    <n v="10093"/>
    <x v="1"/>
    <n v="109.70652173913042"/>
    <n v="105.13541666666667"/>
    <n v="96"/>
    <s v="US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x v="0"/>
    <n v="49.217948717948715"/>
    <n v="57.298507462686565"/>
    <n v="67"/>
    <s v="US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x v="2"/>
    <n v="62.232323232323225"/>
    <n v="93.348484848484844"/>
    <n v="66"/>
    <s v="CA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x v="0"/>
    <n v="13.05813953488372"/>
    <n v="71.987179487179489"/>
    <n v="78"/>
    <s v="US"/>
    <s v="USD"/>
    <n v="1294552800"/>
    <n v="1297576800"/>
    <b v="1"/>
    <b v="0"/>
    <x v="3"/>
    <x v="3"/>
    <x v="3"/>
  </r>
  <r>
    <n v="942"/>
    <s v="Allen Inc"/>
    <s v="Horizontal optimizing model"/>
    <n v="9600"/>
    <n v="6205"/>
    <x v="0"/>
    <n v="64.635416666666671"/>
    <n v="92.611940298507463"/>
    <n v="67"/>
    <s v="AU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x v="1"/>
    <n v="159.58666666666667"/>
    <n v="104.99122807017544"/>
    <n v="114"/>
    <s v="US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x v="0"/>
    <n v="81.42"/>
    <n v="30.958174904942965"/>
    <n v="263"/>
    <s v="AU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x v="0"/>
    <n v="32.444767441860463"/>
    <n v="33.001182732111175"/>
    <n v="1691"/>
    <s v="US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x v="0"/>
    <n v="9.9141184124918666"/>
    <n v="84.187845303867405"/>
    <n v="181"/>
    <s v="US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x v="0"/>
    <n v="26.694444444444443"/>
    <n v="73.92307692307692"/>
    <n v="13"/>
    <s v="US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x v="3"/>
    <n v="62.957446808510639"/>
    <n v="36.987499999999997"/>
    <n v="160"/>
    <s v="US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x v="1"/>
    <n v="161.35593220338984"/>
    <n v="46.896551724137929"/>
    <n v="203"/>
    <s v="US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x v="0"/>
    <n v="5"/>
    <n v="5"/>
    <n v="1"/>
    <s v="US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x v="1"/>
    <n v="1096.9379310344827"/>
    <n v="102.02437459910199"/>
    <n v="1559"/>
    <s v="US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x v="3"/>
    <n v="70.094158075601371"/>
    <n v="45.007502206531335"/>
    <n v="2266"/>
    <s v="US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x v="0"/>
    <n v="60"/>
    <n v="94.285714285714292"/>
    <n v="21"/>
    <s v="US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x v="1"/>
    <n v="367.0985915492958"/>
    <n v="101.02325581395348"/>
    <n v="1548"/>
    <s v="AU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x v="1"/>
    <n v="1109"/>
    <n v="97.037499999999994"/>
    <n v="80"/>
    <s v="US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x v="0"/>
    <n v="19.028784648187631"/>
    <n v="43.00963855421687"/>
    <n v="830"/>
    <s v="US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x v="1"/>
    <n v="126.87755102040816"/>
    <n v="94.916030534351151"/>
    <n v="131"/>
    <s v="US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x v="1"/>
    <n v="734.63636363636363"/>
    <n v="72.151785714285708"/>
    <n v="112"/>
    <s v="US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x v="0"/>
    <n v="4.5731034482758623"/>
    <n v="51.007692307692309"/>
    <n v="130"/>
    <s v="US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x v="0"/>
    <n v="85.054545454545448"/>
    <n v="85.054545454545448"/>
    <n v="55"/>
    <s v="US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x v="1"/>
    <n v="119.29824561403508"/>
    <n v="43.87096774193548"/>
    <n v="155"/>
    <s v="US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x v="1"/>
    <n v="296.02777777777777"/>
    <n v="40.063909774436091"/>
    <n v="266"/>
    <s v="US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x v="0"/>
    <n v="84.694915254237287"/>
    <n v="43.833333333333336"/>
    <n v="114"/>
    <s v="IT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x v="1"/>
    <n v="355.7837837837838"/>
    <n v="84.92903225806451"/>
    <n v="155"/>
    <s v="US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x v="1"/>
    <n v="386.40909090909093"/>
    <n v="41.067632850241544"/>
    <n v="207"/>
    <s v="GB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x v="1"/>
    <n v="792.23529411764707"/>
    <n v="54.971428571428568"/>
    <n v="245"/>
    <s v="US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x v="1"/>
    <n v="137.03393665158373"/>
    <n v="77.010807374443743"/>
    <n v="1573"/>
    <s v="US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x v="1"/>
    <n v="338.20833333333337"/>
    <n v="71.201754385964918"/>
    <n v="114"/>
    <s v="US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x v="1"/>
    <n v="108.22784810126582"/>
    <n v="91.935483870967744"/>
    <n v="93"/>
    <s v="US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x v="0"/>
    <n v="60.757639620653315"/>
    <n v="97.069023569023571"/>
    <n v="594"/>
    <s v="US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x v="0"/>
    <n v="27.725490196078432"/>
    <n v="58.916666666666664"/>
    <n v="24"/>
    <s v="US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x v="1"/>
    <n v="228.3934426229508"/>
    <n v="58.015466983938133"/>
    <n v="1681"/>
    <s v="US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x v="0"/>
    <n v="21.615194054500414"/>
    <n v="103.87301587301587"/>
    <n v="252"/>
    <s v="US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x v="1"/>
    <n v="373.875"/>
    <n v="93.46875"/>
    <n v="32"/>
    <s v="US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x v="1"/>
    <n v="154.92592592592592"/>
    <n v="61.970370370370368"/>
    <n v="135"/>
    <s v="US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x v="1"/>
    <n v="322.14999999999998"/>
    <n v="92.042857142857144"/>
    <n v="140"/>
    <s v="US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x v="0"/>
    <n v="73.957142857142856"/>
    <n v="77.268656716417908"/>
    <n v="67"/>
    <s v="US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x v="1"/>
    <n v="864.1"/>
    <n v="93.923913043478265"/>
    <n v="92"/>
    <s v="US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x v="1"/>
    <n v="143.26245847176079"/>
    <n v="84.969458128078813"/>
    <n v="1015"/>
    <s v="GB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x v="0"/>
    <n v="40.281762295081968"/>
    <n v="105.97035040431267"/>
    <n v="742"/>
    <s v="US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x v="1"/>
    <n v="178.22388059701493"/>
    <n v="36.969040247678016"/>
    <n v="323"/>
    <s v="US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x v="0"/>
    <n v="84.930555555555557"/>
    <n v="81.533333333333331"/>
    <n v="75"/>
    <s v="US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x v="1"/>
    <n v="145.93648334624322"/>
    <n v="80.999140154772135"/>
    <n v="2326"/>
    <s v="US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x v="1"/>
    <n v="152.46153846153848"/>
    <n v="26.010498687664043"/>
    <n v="381"/>
    <s v="US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x v="0"/>
    <n v="67.129542790152414"/>
    <n v="25.998410896708286"/>
    <n v="4405"/>
    <s v="US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x v="0"/>
    <n v="40.307692307692307"/>
    <n v="34.173913043478258"/>
    <n v="92"/>
    <s v="US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x v="1"/>
    <n v="216.79032258064518"/>
    <n v="28.002083333333335"/>
    <n v="480"/>
    <s v="US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x v="0"/>
    <n v="52.117021276595743"/>
    <n v="76.546875"/>
    <n v="64"/>
    <s v="US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x v="1"/>
    <n v="499.58333333333337"/>
    <n v="53.053097345132741"/>
    <n v="226"/>
    <s v="US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x v="0"/>
    <n v="87.679487179487182"/>
    <n v="106.859375"/>
    <n v="64"/>
    <s v="US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x v="1"/>
    <n v="113.17346938775511"/>
    <n v="46.020746887966808"/>
    <n v="241"/>
    <s v="US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x v="1"/>
    <n v="426.54838709677421"/>
    <n v="100.17424242424242"/>
    <n v="132"/>
    <s v="US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x v="3"/>
    <n v="77.632653061224488"/>
    <n v="101.44"/>
    <n v="75"/>
    <s v="IT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x v="0"/>
    <n v="52.496810772501767"/>
    <n v="87.972684085510693"/>
    <n v="842"/>
    <s v="US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x v="1"/>
    <n v="157.46762589928059"/>
    <n v="74.995594713656388"/>
    <n v="2043"/>
    <s v="US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x v="0"/>
    <n v="72.939393939393938"/>
    <n v="42.982142857142854"/>
    <n v="112"/>
    <s v="US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x v="3"/>
    <n v="60.565789473684205"/>
    <n v="33.115107913669064"/>
    <n v="139"/>
    <s v="IT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x v="0"/>
    <n v="56.791291291291287"/>
    <n v="101.13101604278074"/>
    <n v="374"/>
    <s v="US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x v="3"/>
    <n v="56.542754275427541"/>
    <n v="55.98841354723708"/>
    <n v="1122"/>
    <s v="US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x v="1"/>
    <n v="1040"/>
    <n v="92.151898734177209"/>
    <n v="158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x v="1"/>
    <n v="131.4787822878229"/>
    <n v="100.01614035087719"/>
    <n v="1425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x v="0"/>
    <n v="58.976190476190467"/>
    <n v="103.20833333333333"/>
    <n v="24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x v="0"/>
    <n v="69.276315789473685"/>
    <n v="99.339622641509436"/>
    <n v="53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x v="1"/>
    <n v="173.61842105263159"/>
    <n v="75.833333333333329"/>
    <n v="174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x v="0"/>
    <n v="20.961538461538463"/>
    <n v="60.555555555555557"/>
    <n v="18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x v="1"/>
    <n v="327.57777777777778"/>
    <n v="64.93832599118943"/>
    <n v="227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x v="2"/>
    <n v="19.932788374205266"/>
    <n v="30.997175141242938"/>
    <n v="70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x v="0"/>
    <n v="51.741935483870968"/>
    <n v="72.909090909090907"/>
    <n v="44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x v="1"/>
    <n v="266.11538461538464"/>
    <n v="62.9"/>
    <n v="220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x v="0"/>
    <n v="48.095238095238095"/>
    <n v="112.22222222222223"/>
    <n v="27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x v="0"/>
    <n v="89.349206349206341"/>
    <n v="102.34545454545454"/>
    <n v="5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x v="1"/>
    <n v="245.11904761904765"/>
    <n v="105.05102040816327"/>
    <n v="98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x v="0"/>
    <n v="66.769503546099301"/>
    <n v="94.144999999999996"/>
    <n v="200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x v="0"/>
    <n v="47.307881773399011"/>
    <n v="84.986725663716811"/>
    <n v="452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x v="1"/>
    <n v="649.47058823529414"/>
    <n v="110.41"/>
    <n v="100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x v="1"/>
    <n v="159.39125295508273"/>
    <n v="107.96236989591674"/>
    <n v="1249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x v="3"/>
    <n v="66.912087912087912"/>
    <n v="45.103703703703701"/>
    <n v="135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x v="0"/>
    <n v="48.529600000000002"/>
    <n v="45.001483679525222"/>
    <n v="674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x v="1"/>
    <n v="112.24279210925646"/>
    <n v="105.97134670487107"/>
    <n v="1396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x v="0"/>
    <n v="40.992553191489364"/>
    <n v="69.055555555555557"/>
    <n v="558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x v="1"/>
    <n v="128.07106598984771"/>
    <n v="85.044943820224717"/>
    <n v="890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x v="1"/>
    <n v="332.04444444444448"/>
    <n v="105.22535211267606"/>
    <n v="142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x v="1"/>
    <n v="112.83225108225108"/>
    <n v="39.003741114852225"/>
    <n v="2673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x v="1"/>
    <n v="216.43636363636364"/>
    <n v="73.030674846625772"/>
    <n v="16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x v="3"/>
    <n v="48.199069767441863"/>
    <n v="35.009459459459457"/>
    <n v="1480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x v="0"/>
    <n v="79.95"/>
    <n v="106.6"/>
    <n v="15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x v="1"/>
    <n v="105.22553516819573"/>
    <n v="61.997747747747745"/>
    <n v="2220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x v="1"/>
    <n v="328.89978213507629"/>
    <n v="94.000622665006233"/>
    <n v="1606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x v="1"/>
    <n v="160.61111111111111"/>
    <n v="112.05426356589147"/>
    <n v="129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x v="1"/>
    <n v="310"/>
    <n v="48.008849557522126"/>
    <n v="2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x v="0"/>
    <n v="86.807920792079202"/>
    <n v="38.004334633723452"/>
    <n v="2307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x v="1"/>
    <n v="377.82071713147411"/>
    <n v="35.000184535892231"/>
    <n v="5419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x v="1"/>
    <n v="150.80645161290323"/>
    <n v="85"/>
    <n v="16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x v="1"/>
    <n v="150.30119521912351"/>
    <n v="95.993893129770996"/>
    <n v="1965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x v="1"/>
    <n v="157.28571428571431"/>
    <n v="68.8125"/>
    <n v="16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x v="1"/>
    <n v="139.98765432098764"/>
    <n v="105.97196261682242"/>
    <n v="10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x v="1"/>
    <n v="325.32258064516128"/>
    <n v="75.261194029850742"/>
    <n v="134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x v="0"/>
    <n v="50.777777777777779"/>
    <n v="57.125"/>
    <n v="88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x v="1"/>
    <n v="169.06818181818181"/>
    <n v="75.141414141414145"/>
    <n v="198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x v="1"/>
    <n v="212.92857142857144"/>
    <n v="107.42342342342343"/>
    <n v="111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x v="1"/>
    <n v="443.94444444444446"/>
    <n v="35.995495495495497"/>
    <n v="222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x v="1"/>
    <n v="185.9390243902439"/>
    <n v="26.998873148744366"/>
    <n v="6212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x v="1"/>
    <n v="658.8125"/>
    <n v="107.56122448979592"/>
    <n v="98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x v="0"/>
    <n v="47.684210526315788"/>
    <n v="94.375"/>
    <n v="4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x v="1"/>
    <n v="114.78378378378378"/>
    <n v="46.163043478260867"/>
    <n v="92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x v="1"/>
    <n v="475.26666666666665"/>
    <n v="47.845637583892618"/>
    <n v="149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x v="1"/>
    <n v="386.97297297297297"/>
    <n v="53.007815713698065"/>
    <n v="243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x v="1"/>
    <n v="189.625"/>
    <n v="45.059405940594061"/>
    <n v="303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x v="0"/>
    <n v="2"/>
    <n v="2"/>
    <n v="1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x v="0"/>
    <n v="91.867805186590772"/>
    <n v="99.006816632583508"/>
    <n v="1467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x v="0"/>
    <n v="34.152777777777779"/>
    <n v="32.786666666666669"/>
    <n v="75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x v="1"/>
    <n v="140.40909090909091"/>
    <n v="59.119617224880386"/>
    <n v="209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x v="0"/>
    <n v="89.86666666666666"/>
    <n v="44.93333333333333"/>
    <n v="120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x v="1"/>
    <n v="177.96969696969697"/>
    <n v="89.664122137404576"/>
    <n v="131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x v="1"/>
    <n v="143.66249999999999"/>
    <n v="70.079268292682926"/>
    <n v="164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x v="1"/>
    <n v="215.27586206896552"/>
    <n v="31.059701492537314"/>
    <n v="201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x v="1"/>
    <n v="227.11111111111114"/>
    <n v="29.061611374407583"/>
    <n v="211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x v="1"/>
    <n v="275.07142857142861"/>
    <n v="30.0859375"/>
    <n v="128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x v="1"/>
    <n v="144.37048832271762"/>
    <n v="84.998125000000002"/>
    <n v="1600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x v="0"/>
    <n v="92.74598393574297"/>
    <n v="82.001775410563695"/>
    <n v="2253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x v="1"/>
    <n v="722.6"/>
    <n v="58.040160642570278"/>
    <n v="249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x v="0"/>
    <n v="11.851063829787234"/>
    <n v="111.4"/>
    <n v="5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x v="0"/>
    <n v="97.642857142857139"/>
    <n v="71.94736842105263"/>
    <n v="38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x v="1"/>
    <n v="236.14754098360655"/>
    <n v="61.038135593220339"/>
    <n v="236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x v="0"/>
    <n v="45.068965517241381"/>
    <n v="108.91666666666667"/>
    <n v="1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x v="1"/>
    <n v="162.38567493112947"/>
    <n v="29.001722017220171"/>
    <n v="4065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x v="1"/>
    <n v="254.52631578947367"/>
    <n v="58.975609756097562"/>
    <n v="246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x v="3"/>
    <n v="24.063291139240505"/>
    <n v="111.82352941176471"/>
    <n v="17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x v="1"/>
    <n v="123.74140625000001"/>
    <n v="63.995555555555555"/>
    <n v="247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x v="1"/>
    <n v="108.06666666666666"/>
    <n v="85.315789473684205"/>
    <n v="76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x v="1"/>
    <n v="670.33333333333326"/>
    <n v="74.481481481481481"/>
    <n v="54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x v="1"/>
    <n v="660.92857142857144"/>
    <n v="105.14772727272727"/>
    <n v="88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x v="1"/>
    <n v="122.46153846153847"/>
    <n v="56.188235294117646"/>
    <n v="85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x v="1"/>
    <n v="150.57731958762886"/>
    <n v="85.917647058823533"/>
    <n v="170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78.106590724165997"/>
    <n v="57.00296912114014"/>
    <n v="168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x v="0"/>
    <n v="46.94736842105263"/>
    <n v="79.642857142857139"/>
    <n v="56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x v="1"/>
    <n v="300.8"/>
    <n v="41.018181818181816"/>
    <n v="330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x v="0"/>
    <n v="69.598615916955026"/>
    <n v="48.004773269689736"/>
    <n v="83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x v="1"/>
    <n v="637.4545454545455"/>
    <n v="55.212598425196852"/>
    <n v="127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x v="1"/>
    <n v="225.33928571428569"/>
    <n v="92.109489051094897"/>
    <n v="4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x v="1"/>
    <n v="1497.3000000000002"/>
    <n v="83.183333333333337"/>
    <n v="180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x v="0"/>
    <n v="37.590225563909776"/>
    <n v="39.996000000000002"/>
    <n v="100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x v="1"/>
    <n v="132.36942675159236"/>
    <n v="111.1336898395722"/>
    <n v="374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x v="1"/>
    <n v="131.22448979591837"/>
    <n v="90.563380281690144"/>
    <n v="71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x v="1"/>
    <n v="167.63513513513513"/>
    <n v="61.108374384236456"/>
    <n v="203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x v="0"/>
    <n v="61.984886649874063"/>
    <n v="83.022941970310384"/>
    <n v="148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x v="1"/>
    <n v="260.75"/>
    <n v="110.76106194690266"/>
    <n v="113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x v="1"/>
    <n v="252.58823529411765"/>
    <n v="89.458333333333329"/>
    <n v="9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x v="0"/>
    <n v="78.615384615384613"/>
    <n v="57.849056603773583"/>
    <n v="106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x v="0"/>
    <n v="48.404406999351913"/>
    <n v="109.99705449189985"/>
    <n v="679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x v="1"/>
    <n v="258.875"/>
    <n v="103.96586345381526"/>
    <n v="498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x v="3"/>
    <n v="60.548713235294116"/>
    <n v="107.99508196721311"/>
    <n v="610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x v="1"/>
    <n v="303.68965517241378"/>
    <n v="48.927777777777777"/>
    <n v="180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x v="1"/>
    <n v="112.99999999999999"/>
    <n v="37.666666666666664"/>
    <n v="2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x v="1"/>
    <n v="217.37876614060258"/>
    <n v="64.999141999141997"/>
    <n v="2331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x v="1"/>
    <n v="926.69230769230762"/>
    <n v="106.61061946902655"/>
    <n v="113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x v="0"/>
    <n v="33.692229038854805"/>
    <n v="27.009016393442622"/>
    <n v="1220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x v="1"/>
    <n v="196.7236842105263"/>
    <n v="91.16463414634147"/>
    <n v="164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x v="0"/>
    <n v="1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x v="1"/>
    <n v="1021.4444444444445"/>
    <n v="56.054878048780488"/>
    <n v="164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x v="1"/>
    <n v="281.67567567567568"/>
    <n v="31.017857142857142"/>
    <n v="336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x v="0"/>
    <n v="24.610000000000003"/>
    <n v="66.513513513513516"/>
    <n v="37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43.14010067114094"/>
    <n v="89.005216484089729"/>
    <n v="1917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x v="1"/>
    <n v="144.54411764705884"/>
    <n v="103.46315789473684"/>
    <n v="95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x v="1"/>
    <n v="359.12820512820514"/>
    <n v="95.278911564625844"/>
    <n v="147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x v="1"/>
    <n v="186.48571428571427"/>
    <n v="75.895348837209298"/>
    <n v="8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x v="1"/>
    <n v="595.26666666666665"/>
    <n v="107.57831325301204"/>
    <n v="83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x v="0"/>
    <n v="59.21153846153846"/>
    <n v="51.31666666666667"/>
    <n v="60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14.962780898876405"/>
    <n v="71.983108108108112"/>
    <n v="296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x v="1"/>
    <n v="119.95602605863192"/>
    <n v="108.95414201183432"/>
    <n v="676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x v="1"/>
    <n v="268.82978723404256"/>
    <n v="35"/>
    <n v="361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x v="1"/>
    <n v="376.87878787878788"/>
    <n v="94.938931297709928"/>
    <n v="131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x v="1"/>
    <n v="727.15789473684208"/>
    <n v="109.65079365079364"/>
    <n v="126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x v="0"/>
    <n v="87.211757648470297"/>
    <n v="44.001815980629537"/>
    <n v="330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x v="0"/>
    <n v="88"/>
    <n v="86.794520547945211"/>
    <n v="73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x v="1"/>
    <n v="173.9387755102041"/>
    <n v="30.992727272727272"/>
    <n v="275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x v="1"/>
    <n v="117.61111111111111"/>
    <n v="94.791044776119406"/>
    <n v="67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214.96"/>
    <n v="69.79220779220779"/>
    <n v="154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x v="1"/>
    <n v="149.49667110519306"/>
    <n v="63.003367003367003"/>
    <n v="1782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x v="1"/>
    <n v="219.33995584988963"/>
    <n v="110.0343300110742"/>
    <n v="9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x v="0"/>
    <n v="64.367690058479525"/>
    <n v="25.997933274284026"/>
    <n v="3387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x v="0"/>
    <n v="18.622397298818232"/>
    <n v="49.987915407854985"/>
    <n v="662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x v="1"/>
    <n v="367.76923076923077"/>
    <n v="101.72340425531915"/>
    <n v="94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x v="1"/>
    <n v="159.90566037735849"/>
    <n v="47.083333333333336"/>
    <n v="180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x v="0"/>
    <n v="38.633185349611544"/>
    <n v="89.944444444444443"/>
    <n v="77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x v="0"/>
    <n v="51.42151162790698"/>
    <n v="78.96875"/>
    <n v="672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x v="3"/>
    <n v="60.334277620396605"/>
    <n v="80.067669172932327"/>
    <n v="532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x v="3"/>
    <n v="3.202693602693603"/>
    <n v="86.472727272727269"/>
    <n v="55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x v="1"/>
    <n v="155.46875"/>
    <n v="28.001876172607879"/>
    <n v="533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x v="1"/>
    <n v="100.85974499089254"/>
    <n v="67.996725337699544"/>
    <n v="2443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x v="1"/>
    <n v="116.18181818181819"/>
    <n v="43.078651685393261"/>
    <n v="89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x v="1"/>
    <n v="310.77777777777777"/>
    <n v="87.95597484276729"/>
    <n v="15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x v="0"/>
    <n v="89.73668341708543"/>
    <n v="94.987234042553197"/>
    <n v="940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x v="0"/>
    <n v="71.27272727272728"/>
    <n v="46.905982905982903"/>
    <n v="117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x v="3"/>
    <n v="3.2862318840579712"/>
    <n v="46.913793103448278"/>
    <n v="5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x v="1"/>
    <n v="261.77777777777777"/>
    <n v="94.24"/>
    <n v="50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x v="0"/>
    <n v="96"/>
    <n v="80.139130434782615"/>
    <n v="1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x v="0"/>
    <n v="20.896851248642779"/>
    <n v="59.036809815950917"/>
    <n v="326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x v="1"/>
    <n v="223.16363636363636"/>
    <n v="65.989247311827953"/>
    <n v="186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x v="1"/>
    <n v="101.59097978227061"/>
    <n v="60.992530345471522"/>
    <n v="1071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x v="1"/>
    <n v="230.03999999999996"/>
    <n v="98.307692307692307"/>
    <n v="11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x v="1"/>
    <n v="135.59259259259261"/>
    <n v="104.6"/>
    <n v="70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x v="1"/>
    <n v="129.1"/>
    <n v="86.066666666666663"/>
    <n v="135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x v="1"/>
    <n v="236.512"/>
    <n v="76.989583333333329"/>
    <n v="768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x v="3"/>
    <n v="17.25"/>
    <n v="29.764705882352942"/>
    <n v="51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x v="1"/>
    <n v="112.49397590361446"/>
    <n v="46.91959798994975"/>
    <n v="199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x v="1"/>
    <n v="121.02150537634408"/>
    <n v="105.18691588785046"/>
    <n v="107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x v="1"/>
    <n v="219.87096774193549"/>
    <n v="69.907692307692301"/>
    <n v="195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x v="0"/>
    <n v="1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x v="0"/>
    <n v="64.166909620991248"/>
    <n v="60.011588275391958"/>
    <n v="1467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423.06746987951806"/>
    <n v="52.006220379146917"/>
    <n v="3376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x v="0"/>
    <n v="92.984160506863773"/>
    <n v="31.000176025347649"/>
    <n v="568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x v="0"/>
    <n v="58.756567425569173"/>
    <n v="95.042492917847028"/>
    <n v="1059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x v="0"/>
    <n v="65.022222222222226"/>
    <n v="75.968174204355108"/>
    <n v="1194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x v="3"/>
    <n v="73.939560439560438"/>
    <n v="71.013192612137203"/>
    <n v="379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x v="0"/>
    <n v="52.666666666666664"/>
    <n v="73.733333333333334"/>
    <n v="30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x v="1"/>
    <n v="220.95238095238096"/>
    <n v="113.17073170731707"/>
    <n v="41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x v="1"/>
    <n v="100.01150627615063"/>
    <n v="105.00933552992861"/>
    <n v="182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x v="1"/>
    <n v="162.3125"/>
    <n v="79.176829268292678"/>
    <n v="164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x v="0"/>
    <n v="78.181818181818187"/>
    <n v="57.333333333333336"/>
    <n v="75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x v="1"/>
    <n v="149.73770491803279"/>
    <n v="58.178343949044589"/>
    <n v="157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x v="1"/>
    <n v="253.25714285714284"/>
    <n v="36.032520325203251"/>
    <n v="246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x v="1"/>
    <n v="100.16943521594683"/>
    <n v="107.99068767908309"/>
    <n v="1396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x v="1"/>
    <n v="121.99004424778761"/>
    <n v="44.005985634477256"/>
    <n v="250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x v="1"/>
    <n v="137.13265306122449"/>
    <n v="55.077868852459019"/>
    <n v="244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x v="1"/>
    <n v="415.53846153846149"/>
    <n v="74"/>
    <n v="146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x v="0"/>
    <n v="31.30913348946136"/>
    <n v="41.996858638743454"/>
    <n v="955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x v="1"/>
    <n v="424.08154506437768"/>
    <n v="77.988161010260455"/>
    <n v="1267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x v="0"/>
    <n v="2.93886230728336"/>
    <n v="82.507462686567166"/>
    <n v="67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x v="0"/>
    <n v="10.63265306122449"/>
    <n v="104.2"/>
    <n v="5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x v="0"/>
    <n v="82.875"/>
    <n v="25.5"/>
    <n v="26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x v="1"/>
    <n v="163.01447776628748"/>
    <n v="100.98334401024984"/>
    <n v="1561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x v="1"/>
    <n v="894.66666666666674"/>
    <n v="111.83333333333333"/>
    <n v="48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x v="0"/>
    <n v="26.191501103752756"/>
    <n v="41.999115044247787"/>
    <n v="1130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x v="0"/>
    <n v="74.834782608695647"/>
    <n v="110.05115089514067"/>
    <n v="782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x v="1"/>
    <n v="416.47680412371136"/>
    <n v="58.997079225994888"/>
    <n v="273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x v="0"/>
    <n v="96.208333333333329"/>
    <n v="32.985714285714288"/>
    <n v="210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x v="1"/>
    <n v="357.71910112359546"/>
    <n v="45.005654509471306"/>
    <n v="3537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x v="1"/>
    <n v="308.45714285714286"/>
    <n v="81.98196487897485"/>
    <n v="2107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x v="0"/>
    <n v="61.802325581395344"/>
    <n v="39.080882352941174"/>
    <n v="136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x v="1"/>
    <n v="722.32472324723244"/>
    <n v="58.996383363471971"/>
    <n v="3318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x v="0"/>
    <n v="69.117647058823522"/>
    <n v="40.988372093023258"/>
    <n v="86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x v="1"/>
    <n v="293.05555555555554"/>
    <n v="31.029411764705884"/>
    <n v="340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x v="0"/>
    <n v="71.8"/>
    <n v="37.789473684210527"/>
    <n v="1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x v="0"/>
    <n v="31.934684684684683"/>
    <n v="32.006772009029348"/>
    <n v="886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x v="1"/>
    <n v="229.87375415282392"/>
    <n v="95.966712898751737"/>
    <n v="1442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x v="0"/>
    <n v="32.012195121951223"/>
    <n v="75"/>
    <n v="3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x v="3"/>
    <n v="23.525352848928385"/>
    <n v="102.0498866213152"/>
    <n v="441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x v="0"/>
    <n v="68.594594594594597"/>
    <n v="105.75"/>
    <n v="24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x v="0"/>
    <n v="37.952380952380956"/>
    <n v="37.069767441860463"/>
    <n v="86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x v="0"/>
    <n v="19.992957746478872"/>
    <n v="35.049382716049379"/>
    <n v="243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x v="0"/>
    <n v="45.636363636363633"/>
    <n v="46.338461538461537"/>
    <n v="65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x v="1"/>
    <n v="122.7605633802817"/>
    <n v="69.174603174603178"/>
    <n v="126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x v="1"/>
    <n v="361.75316455696202"/>
    <n v="109.07824427480917"/>
    <n v="524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x v="0"/>
    <n v="63.146341463414636"/>
    <n v="51.78"/>
    <n v="100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x v="1"/>
    <n v="298.20475319926874"/>
    <n v="82.010055304172951"/>
    <n v="1989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x v="0"/>
    <n v="9.5585443037974684"/>
    <n v="35.958333333333336"/>
    <n v="168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x v="0"/>
    <n v="53.777777777777779"/>
    <n v="74.461538461538467"/>
    <n v="13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x v="0"/>
    <n v="2"/>
    <n v="2"/>
    <n v="1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x v="1"/>
    <n v="681.19047619047615"/>
    <n v="91.114649681528661"/>
    <n v="157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x v="3"/>
    <n v="78.831325301204828"/>
    <n v="79.792682926829272"/>
    <n v="8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134.40792216817235"/>
    <n v="42.999777678968428"/>
    <n v="449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x v="0"/>
    <n v="3.3719999999999999"/>
    <n v="63.225000000000001"/>
    <n v="40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x v="1"/>
    <n v="431.84615384615387"/>
    <n v="70.174999999999997"/>
    <n v="80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x v="3"/>
    <n v="38.844444444444441"/>
    <n v="61.333333333333336"/>
    <n v="57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x v="1"/>
    <n v="425.7"/>
    <n v="99"/>
    <n v="43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x v="1"/>
    <n v="101.12239715591672"/>
    <n v="96.984900146127615"/>
    <n v="2053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x v="2"/>
    <n v="21.188688946015425"/>
    <n v="51.004950495049506"/>
    <n v="808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x v="0"/>
    <n v="67.425531914893625"/>
    <n v="28.044247787610619"/>
    <n v="226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x v="0"/>
    <n v="94.923371647509583"/>
    <n v="60.984615384615381"/>
    <n v="1625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x v="1"/>
    <n v="151.85185185185185"/>
    <n v="73.214285714285708"/>
    <n v="16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x v="1"/>
    <n v="195.16382252559728"/>
    <n v="39.997435299603637"/>
    <n v="4289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x v="1"/>
    <n v="1023.1428571428571"/>
    <n v="86.812121212121212"/>
    <n v="165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x v="0"/>
    <n v="3.841836734693878"/>
    <n v="42.125874125874127"/>
    <n v="14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x v="1"/>
    <n v="155.07066557107643"/>
    <n v="103.97851239669421"/>
    <n v="1815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x v="0"/>
    <n v="44.753477588871718"/>
    <n v="62.003211991434689"/>
    <n v="934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x v="1"/>
    <n v="215.94736842105263"/>
    <n v="31.005037783375315"/>
    <n v="397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x v="1"/>
    <n v="332.12709832134288"/>
    <n v="89.991552956465242"/>
    <n v="153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x v="0"/>
    <n v="8.4430379746835449"/>
    <n v="39.235294117647058"/>
    <n v="17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x v="0"/>
    <n v="98.625514403292186"/>
    <n v="54.993116108306566"/>
    <n v="217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x v="1"/>
    <n v="137.97916666666669"/>
    <n v="47.992753623188406"/>
    <n v="138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x v="0"/>
    <n v="93.81099656357388"/>
    <n v="87.966702470461868"/>
    <n v="931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x v="1"/>
    <n v="403.63930885529157"/>
    <n v="51.999165275459099"/>
    <n v="3594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x v="1"/>
    <n v="260.1740412979351"/>
    <n v="29.999659863945578"/>
    <n v="588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x v="1"/>
    <n v="366.63333333333333"/>
    <n v="98.205357142857139"/>
    <n v="112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x v="1"/>
    <n v="168.72085385878489"/>
    <n v="108.96182396606575"/>
    <n v="943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x v="1"/>
    <n v="119.90717911530093"/>
    <n v="66.998379254457049"/>
    <n v="2468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x v="1"/>
    <n v="193.68925233644859"/>
    <n v="64.99333594668758"/>
    <n v="2551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x v="1"/>
    <n v="420.16666666666669"/>
    <n v="99.841584158415841"/>
    <n v="10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x v="3"/>
    <n v="76.708333333333329"/>
    <n v="82.432835820895519"/>
    <n v="67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x v="1"/>
    <n v="171.26470588235293"/>
    <n v="63.293478260869563"/>
    <n v="92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x v="1"/>
    <n v="157.89473684210526"/>
    <n v="96.774193548387103"/>
    <n v="62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x v="1"/>
    <n v="109.08"/>
    <n v="54.906040268456373"/>
    <n v="149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x v="0"/>
    <n v="41.732558139534881"/>
    <n v="39.010869565217391"/>
    <n v="92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x v="0"/>
    <n v="10.944303797468354"/>
    <n v="75.84210526315789"/>
    <n v="57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x v="1"/>
    <n v="159.3763440860215"/>
    <n v="45.051671732522799"/>
    <n v="32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x v="1"/>
    <n v="422.41666666666669"/>
    <n v="104.51546391752578"/>
    <n v="97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x v="0"/>
    <n v="97.71875"/>
    <n v="76.268292682926827"/>
    <n v="41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x v="1"/>
    <n v="418.78911564625849"/>
    <n v="69.015695067264573"/>
    <n v="1784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x v="1"/>
    <n v="101.91632047477745"/>
    <n v="101.97684085510689"/>
    <n v="1684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x v="1"/>
    <n v="127.72619047619047"/>
    <n v="42.915999999999997"/>
    <n v="250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x v="1"/>
    <n v="445.21739130434781"/>
    <n v="43.025210084033617"/>
    <n v="238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x v="1"/>
    <n v="569.71428571428578"/>
    <n v="75.245283018867923"/>
    <n v="5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x v="1"/>
    <n v="509.34482758620686"/>
    <n v="69.023364485981304"/>
    <n v="21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x v="1"/>
    <n v="325.5333333333333"/>
    <n v="65.986486486486484"/>
    <n v="222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x v="1"/>
    <n v="932.61616161616166"/>
    <n v="98.013800424628457"/>
    <n v="1884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x v="1"/>
    <n v="211.33870967741933"/>
    <n v="60.105504587155963"/>
    <n v="218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x v="1"/>
    <n v="273.32520325203251"/>
    <n v="26.000773395204948"/>
    <n v="6465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x v="0"/>
    <n v="3"/>
    <n v="3"/>
    <n v="1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x v="0"/>
    <n v="54.084507042253513"/>
    <n v="38.019801980198018"/>
    <n v="101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x v="1"/>
    <n v="626.29999999999995"/>
    <n v="106.15254237288136"/>
    <n v="59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x v="0"/>
    <n v="89.021399176954731"/>
    <n v="81.019475655430711"/>
    <n v="1335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x v="1"/>
    <n v="184.89130434782609"/>
    <n v="96.647727272727266"/>
    <n v="88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x v="1"/>
    <n v="120.16770186335404"/>
    <n v="57.003535651149086"/>
    <n v="169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x v="0"/>
    <n v="23.390243902439025"/>
    <n v="63.93333333333333"/>
    <n v="15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x v="1"/>
    <n v="146"/>
    <n v="90.456521739130437"/>
    <n v="92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x v="1"/>
    <n v="268.48"/>
    <n v="72.172043010752688"/>
    <n v="186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x v="1"/>
    <n v="597.5"/>
    <n v="77.934782608695656"/>
    <n v="138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x v="1"/>
    <n v="157.69841269841268"/>
    <n v="38.065134099616856"/>
    <n v="261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x v="0"/>
    <n v="31.201660735468568"/>
    <n v="57.936123348017624"/>
    <n v="45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x v="1"/>
    <n v="313.41176470588238"/>
    <n v="49.794392523364486"/>
    <n v="107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x v="1"/>
    <n v="370.89655172413791"/>
    <n v="54.050251256281406"/>
    <n v="199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x v="1"/>
    <n v="362.66447368421052"/>
    <n v="30.002721335268504"/>
    <n v="5512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x v="1"/>
    <n v="123.08163265306122"/>
    <n v="70.127906976744185"/>
    <n v="86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x v="0"/>
    <n v="76.766756032171585"/>
    <n v="26.996228786926462"/>
    <n v="318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x v="1"/>
    <n v="233.62012987012989"/>
    <n v="51.990606936416185"/>
    <n v="2768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x v="1"/>
    <n v="180.53333333333333"/>
    <n v="56.416666666666664"/>
    <n v="48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x v="1"/>
    <n v="252.62857142857143"/>
    <n v="101.63218390804597"/>
    <n v="8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x v="3"/>
    <n v="27.176538240368025"/>
    <n v="25.005291005291006"/>
    <n v="1890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x v="2"/>
    <n v="1.2706571242680547"/>
    <n v="32.016393442622949"/>
    <n v="61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x v="1"/>
    <n v="304.0097847358121"/>
    <n v="82.021647307286173"/>
    <n v="1894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x v="1"/>
    <n v="137.23076923076923"/>
    <n v="37.957446808510639"/>
    <n v="282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x v="0"/>
    <n v="32.208333333333336"/>
    <n v="51.533333333333331"/>
    <n v="15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x v="1"/>
    <n v="241.51282051282053"/>
    <n v="81.198275862068968"/>
    <n v="116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x v="0"/>
    <n v="96.8"/>
    <n v="40.030075187969928"/>
    <n v="13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x v="1"/>
    <n v="1066.4285714285716"/>
    <n v="89.939759036144579"/>
    <n v="83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x v="1"/>
    <n v="325.88888888888891"/>
    <n v="96.692307692307693"/>
    <n v="91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x v="1"/>
    <n v="170.70000000000002"/>
    <n v="25.010989010989011"/>
    <n v="546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x v="1"/>
    <n v="581.44000000000005"/>
    <n v="36.987277353689571"/>
    <n v="393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x v="0"/>
    <n v="91.520972644376897"/>
    <n v="73.012609117361791"/>
    <n v="2062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x v="1"/>
    <n v="108.04761904761904"/>
    <n v="68.240601503759393"/>
    <n v="13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x v="0"/>
    <n v="18.728395061728396"/>
    <n v="52.310344827586206"/>
    <n v="29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x v="0"/>
    <n v="83.193877551020407"/>
    <n v="61.765151515151516"/>
    <n v="132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x v="1"/>
    <n v="706.33333333333337"/>
    <n v="25.027559055118111"/>
    <n v="254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x v="3"/>
    <n v="17.446030330062445"/>
    <n v="106.28804347826087"/>
    <n v="184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x v="1"/>
    <n v="209.73015873015873"/>
    <n v="75.07386363636364"/>
    <n v="176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x v="0"/>
    <n v="97.785714285714292"/>
    <n v="39.970802919708028"/>
    <n v="13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x v="1"/>
    <n v="1684.25"/>
    <n v="39.982195845697326"/>
    <n v="33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x v="0"/>
    <n v="54.402135231316727"/>
    <n v="101.01541850220265"/>
    <n v="908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x v="1"/>
    <n v="456.61111111111109"/>
    <n v="76.813084112149539"/>
    <n v="107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x v="0"/>
    <n v="9.8219178082191778"/>
    <n v="71.7"/>
    <n v="10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x v="3"/>
    <n v="16.384615384615383"/>
    <n v="33.28125"/>
    <n v="32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x v="1"/>
    <n v="1339.6666666666667"/>
    <n v="43.923497267759565"/>
    <n v="183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x v="0"/>
    <n v="35.650077760497666"/>
    <n v="36.004712041884815"/>
    <n v="1910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x v="0"/>
    <n v="54.950819672131146"/>
    <n v="88.21052631578948"/>
    <n v="3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x v="0"/>
    <n v="94.236111111111114"/>
    <n v="65.240384615384613"/>
    <n v="104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x v="1"/>
    <n v="143.91428571428571"/>
    <n v="69.958333333333329"/>
    <n v="72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x v="0"/>
    <n v="51.421052631578945"/>
    <n v="39.877551020408163"/>
    <n v="49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x v="0"/>
    <n v="5"/>
    <n v="5"/>
    <n v="1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x v="1"/>
    <n v="1344.6666666666667"/>
    <n v="41.023728813559323"/>
    <n v="295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x v="0"/>
    <n v="31.844940867279899"/>
    <n v="98.914285714285711"/>
    <n v="245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x v="0"/>
    <n v="82.617647058823536"/>
    <n v="87.78125"/>
    <n v="32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x v="1"/>
    <n v="546.14285714285722"/>
    <n v="80.767605633802816"/>
    <n v="142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x v="1"/>
    <n v="286.21428571428572"/>
    <n v="94.28235294117647"/>
    <n v="85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x v="0"/>
    <n v="7.9076923076923071"/>
    <n v="73.428571428571431"/>
    <n v="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x v="1"/>
    <n v="132.13677811550153"/>
    <n v="65.968133535660087"/>
    <n v="659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x v="0"/>
    <n v="74.077834179357026"/>
    <n v="109.04109589041096"/>
    <n v="803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x v="3"/>
    <n v="75.292682926829272"/>
    <n v="41.16"/>
    <n v="75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x v="0"/>
    <n v="20.333333333333332"/>
    <n v="99.125"/>
    <n v="16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x v="1"/>
    <n v="203.36507936507937"/>
    <n v="105.88429752066116"/>
    <n v="121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x v="1"/>
    <n v="310.2284263959391"/>
    <n v="48.996525921966864"/>
    <n v="3742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x v="1"/>
    <n v="395.31818181818181"/>
    <n v="39"/>
    <n v="223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x v="1"/>
    <n v="294.71428571428572"/>
    <n v="31.022556390977442"/>
    <n v="133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x v="0"/>
    <n v="33.89473684210526"/>
    <n v="103.87096774193549"/>
    <n v="31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x v="0"/>
    <n v="66.677083333333329"/>
    <n v="59.268518518518519"/>
    <n v="108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x v="0"/>
    <n v="19.227272727272727"/>
    <n v="42.3"/>
    <n v="30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x v="0"/>
    <n v="15.842105263157894"/>
    <n v="53.117647058823529"/>
    <n v="17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x v="3"/>
    <n v="38.702380952380956"/>
    <n v="50.796875"/>
    <n v="64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x v="0"/>
    <n v="9.5876777251184837"/>
    <n v="101.15"/>
    <n v="80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x v="0"/>
    <n v="94.144366197183089"/>
    <n v="65.000810372771468"/>
    <n v="2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x v="1"/>
    <n v="166.56234096692114"/>
    <n v="37.998645510835914"/>
    <n v="516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x v="0"/>
    <n v="24.134831460674157"/>
    <n v="82.615384615384613"/>
    <n v="26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x v="1"/>
    <n v="164.05633802816902"/>
    <n v="37.941368078175898"/>
    <n v="307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x v="0"/>
    <n v="90.723076923076931"/>
    <n v="80.780821917808225"/>
    <n v="73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x v="0"/>
    <n v="46.194444444444443"/>
    <n v="25.984375"/>
    <n v="12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x v="0"/>
    <n v="38.53846153846154"/>
    <n v="30.363636363636363"/>
    <n v="3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x v="1"/>
    <n v="133.56231003039514"/>
    <n v="54.004916018025398"/>
    <n v="2441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x v="2"/>
    <n v="22.896588486140725"/>
    <n v="101.78672985781991"/>
    <n v="21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x v="1"/>
    <n v="184.95548961424333"/>
    <n v="45.003610108303249"/>
    <n v="138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x v="1"/>
    <n v="443.72727272727275"/>
    <n v="77.068421052631578"/>
    <n v="190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199.9806763285024"/>
    <n v="88.076595744680844"/>
    <n v="470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x v="1"/>
    <n v="123.95833333333333"/>
    <n v="47.035573122529641"/>
    <n v="253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x v="1"/>
    <n v="186.61329305135951"/>
    <n v="110.99550763701707"/>
    <n v="1113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x v="1"/>
    <n v="114.28538550057536"/>
    <n v="87.003066141042481"/>
    <n v="2283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x v="0"/>
    <n v="97.032531824611041"/>
    <n v="63.994402985074629"/>
    <n v="1072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x v="1"/>
    <n v="122.81904761904762"/>
    <n v="105.9945205479452"/>
    <n v="1095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x v="1"/>
    <n v="179.14326647564468"/>
    <n v="73.989349112426041"/>
    <n v="1690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x v="3"/>
    <n v="79.951577402787962"/>
    <n v="84.02004626060139"/>
    <n v="1297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x v="0"/>
    <n v="94.242587601078171"/>
    <n v="88.966921119592882"/>
    <n v="393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x v="0"/>
    <n v="84.669291338582681"/>
    <n v="76.990453460620529"/>
    <n v="1257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x v="0"/>
    <n v="66.521920668058456"/>
    <n v="97.146341463414629"/>
    <n v="328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x v="0"/>
    <n v="53.922222222222224"/>
    <n v="33.013605442176868"/>
    <n v="147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x v="0"/>
    <n v="41.983299595141702"/>
    <n v="99.950602409638549"/>
    <n v="830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x v="0"/>
    <n v="14.69479695431472"/>
    <n v="69.966767371601208"/>
    <n v="331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x v="0"/>
    <n v="34.475000000000001"/>
    <n v="110.32"/>
    <n v="25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x v="1"/>
    <n v="1400.7777777777778"/>
    <n v="66.005235602094245"/>
    <n v="191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x v="0"/>
    <n v="71.770351758793964"/>
    <n v="41.005742176284812"/>
    <n v="3483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x v="0"/>
    <n v="53.074115044247783"/>
    <n v="103.96316359696641"/>
    <n v="923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x v="0"/>
    <n v="5"/>
    <n v="5"/>
    <n v="1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x v="1"/>
    <n v="127.70715249662618"/>
    <n v="47.009935419771487"/>
    <n v="2013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x v="0"/>
    <n v="34.892857142857139"/>
    <n v="29.606060606060606"/>
    <n v="33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x v="1"/>
    <n v="410.59821428571428"/>
    <n v="81.010569583088667"/>
    <n v="1703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x v="1"/>
    <n v="123.73770491803278"/>
    <n v="94.35"/>
    <n v="80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x v="2"/>
    <n v="58.973684210526315"/>
    <n v="26.058139534883722"/>
    <n v="8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x v="0"/>
    <n v="36.892473118279568"/>
    <n v="85.775000000000006"/>
    <n v="40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x v="1"/>
    <n v="184.91304347826087"/>
    <n v="103.73170731707317"/>
    <n v="41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x v="0"/>
    <n v="11.814432989690722"/>
    <n v="49.826086956521742"/>
    <n v="2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x v="1"/>
    <n v="298.7"/>
    <n v="63.893048128342244"/>
    <n v="187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x v="1"/>
    <n v="226.35175879396985"/>
    <n v="47.002434782608695"/>
    <n v="287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x v="1"/>
    <n v="173.56363636363636"/>
    <n v="108.47727272727273"/>
    <n v="8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x v="1"/>
    <n v="371.75675675675677"/>
    <n v="72.015706806282722"/>
    <n v="191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x v="1"/>
    <n v="160.19230769230771"/>
    <n v="59.928057553956833"/>
    <n v="139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x v="1"/>
    <n v="1616.3333333333335"/>
    <n v="78.209677419354833"/>
    <n v="186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x v="1"/>
    <n v="733.4375"/>
    <n v="104.77678571428571"/>
    <n v="112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x v="1"/>
    <n v="592.11111111111109"/>
    <n v="105.52475247524752"/>
    <n v="101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x v="0"/>
    <n v="18.888888888888889"/>
    <n v="24.933333333333334"/>
    <n v="75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x v="1"/>
    <n v="276.80769230769232"/>
    <n v="69.873786407766985"/>
    <n v="206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x v="1"/>
    <n v="273.01851851851848"/>
    <n v="95.733766233766232"/>
    <n v="154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x v="1"/>
    <n v="159.36331255565449"/>
    <n v="29.997485752598056"/>
    <n v="596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x v="0"/>
    <n v="67.869978858350947"/>
    <n v="59.011948529411768"/>
    <n v="2176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x v="1"/>
    <n v="1591.5555555555554"/>
    <n v="84.757396449704146"/>
    <n v="169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x v="1"/>
    <n v="730.18222222222221"/>
    <n v="78.010921177587846"/>
    <n v="210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x v="0"/>
    <n v="13.185782556750297"/>
    <n v="50.05215419501134"/>
    <n v="441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x v="0"/>
    <n v="54.777777777777779"/>
    <n v="59.16"/>
    <n v="25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x v="1"/>
    <n v="361.02941176470591"/>
    <n v="93.702290076335885"/>
    <n v="131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x v="0"/>
    <n v="10.257545271629779"/>
    <n v="40.14173228346457"/>
    <n v="12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x v="0"/>
    <n v="13.962962962962964"/>
    <n v="70.090140845070422"/>
    <n v="355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x v="0"/>
    <n v="40.444444444444443"/>
    <n v="66.181818181818187"/>
    <n v="44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x v="1"/>
    <n v="160.32"/>
    <n v="47.714285714285715"/>
    <n v="84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x v="1"/>
    <n v="183.9433962264151"/>
    <n v="62.896774193548389"/>
    <n v="155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x v="0"/>
    <n v="63.769230769230766"/>
    <n v="86.611940298507463"/>
    <n v="67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x v="1"/>
    <n v="225.38095238095238"/>
    <n v="75.126984126984127"/>
    <n v="189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x v="1"/>
    <n v="172.00961538461539"/>
    <n v="41.004167534903104"/>
    <n v="4799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x v="1"/>
    <n v="146.16709511568124"/>
    <n v="50.007915567282325"/>
    <n v="1137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x v="0"/>
    <n v="76.42361623616236"/>
    <n v="96.960674157303373"/>
    <n v="1068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x v="0"/>
    <n v="39.261467889908261"/>
    <n v="100.93160377358491"/>
    <n v="424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x v="3"/>
    <n v="11.270034843205574"/>
    <n v="89.227586206896547"/>
    <n v="145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x v="1"/>
    <n v="122.11084337349398"/>
    <n v="87.979166666666671"/>
    <n v="1152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x v="1"/>
    <n v="186.54166666666669"/>
    <n v="89.54"/>
    <n v="50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x v="0"/>
    <n v="7.2731788079470201"/>
    <n v="29.09271523178808"/>
    <n v="151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x v="0"/>
    <n v="65.642371234207957"/>
    <n v="42.006218905472636"/>
    <n v="1608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x v="1"/>
    <n v="228.96178343949046"/>
    <n v="47.004903563255965"/>
    <n v="3059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x v="1"/>
    <n v="469.37499999999994"/>
    <n v="110.44117647058823"/>
    <n v="3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x v="1"/>
    <n v="130.11267605633802"/>
    <n v="41.990909090909092"/>
    <n v="220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x v="1"/>
    <n v="167.05422993492408"/>
    <n v="48.012468827930178"/>
    <n v="1604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x v="1"/>
    <n v="173.8641975308642"/>
    <n v="31.019823788546255"/>
    <n v="454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x v="1"/>
    <n v="717.76470588235293"/>
    <n v="99.203252032520325"/>
    <n v="123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x v="0"/>
    <n v="63.850976361767728"/>
    <n v="66.022316684378325"/>
    <n v="941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x v="0"/>
    <n v="2"/>
    <n v="2"/>
    <n v="1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x v="1"/>
    <n v="1530.2222222222222"/>
    <n v="46.060200668896321"/>
    <n v="299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x v="0"/>
    <n v="40.356164383561641"/>
    <n v="73.650000000000006"/>
    <n v="40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x v="0"/>
    <n v="86.220633299284984"/>
    <n v="55.99336650082919"/>
    <n v="3015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x v="1"/>
    <n v="315.58486707566465"/>
    <n v="68.985695127402778"/>
    <n v="2237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x v="0"/>
    <n v="89.618243243243242"/>
    <n v="60.981609195402299"/>
    <n v="435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x v="1"/>
    <n v="182.14503816793894"/>
    <n v="110.98139534883721"/>
    <n v="645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x v="1"/>
    <n v="355.88235294117646"/>
    <n v="25"/>
    <n v="484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x v="1"/>
    <n v="131.83695652173913"/>
    <n v="78.759740259740255"/>
    <n v="154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x v="0"/>
    <n v="46.315634218289084"/>
    <n v="87.960784313725483"/>
    <n v="714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x v="2"/>
    <n v="36.132726089785294"/>
    <n v="49.987398739873989"/>
    <n v="1111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x v="1"/>
    <n v="104.62820512820512"/>
    <n v="99.524390243902445"/>
    <n v="8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x v="1"/>
    <n v="668.85714285714289"/>
    <n v="104.82089552238806"/>
    <n v="134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x v="2"/>
    <n v="62.072823218997364"/>
    <n v="108.01469237832875"/>
    <n v="1089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x v="0"/>
    <n v="84.699787460148784"/>
    <n v="28.998544660724033"/>
    <n v="5497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x v="0"/>
    <n v="11.059030837004405"/>
    <n v="30.028708133971293"/>
    <n v="418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x v="0"/>
    <n v="43.838781575037146"/>
    <n v="41.005559416261292"/>
    <n v="1439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x v="0"/>
    <n v="55.470588235294116"/>
    <n v="62.866666666666667"/>
    <n v="15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x v="0"/>
    <n v="57.399511301160658"/>
    <n v="47.005002501250623"/>
    <n v="1999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x v="1"/>
    <n v="123.43497363796135"/>
    <n v="26.997693638285604"/>
    <n v="5203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x v="1"/>
    <n v="128.46"/>
    <n v="68.329787234042556"/>
    <n v="94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x v="0"/>
    <n v="63.989361702127653"/>
    <n v="50.974576271186443"/>
    <n v="118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x v="1"/>
    <n v="127.29885057471265"/>
    <n v="54.024390243902438"/>
    <n v="205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x v="0"/>
    <n v="10.638024357239512"/>
    <n v="97.055555555555557"/>
    <n v="162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x v="0"/>
    <n v="40.470588235294116"/>
    <n v="24.867469879518072"/>
    <n v="83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x v="1"/>
    <n v="287.66666666666663"/>
    <n v="84.423913043478265"/>
    <n v="9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x v="1"/>
    <n v="572.94444444444446"/>
    <n v="47.091324200913242"/>
    <n v="21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x v="1"/>
    <n v="112.90429799426933"/>
    <n v="77.996041171813147"/>
    <n v="2526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x v="0"/>
    <n v="46.387573964497044"/>
    <n v="62.967871485943775"/>
    <n v="74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x v="3"/>
    <n v="90.675916230366497"/>
    <n v="81.006080449017773"/>
    <n v="2138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x v="0"/>
    <n v="67.740740740740748"/>
    <n v="65.321428571428569"/>
    <n v="84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x v="1"/>
    <n v="192.49019607843135"/>
    <n v="104.43617021276596"/>
    <n v="9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x v="0"/>
    <n v="82.714285714285722"/>
    <n v="69.989010989010993"/>
    <n v="91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x v="0"/>
    <n v="54.163920922570021"/>
    <n v="83.023989898989896"/>
    <n v="79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x v="3"/>
    <n v="16.722222222222221"/>
    <n v="90.3"/>
    <n v="10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x v="1"/>
    <n v="116.87664041994749"/>
    <n v="103.98131932282546"/>
    <n v="1713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x v="1"/>
    <n v="1052.1538461538462"/>
    <n v="54.931726907630519"/>
    <n v="24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x v="1"/>
    <n v="123.07407407407408"/>
    <n v="51.921875"/>
    <n v="1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x v="1"/>
    <n v="178.63855421686748"/>
    <n v="60.02834008097166"/>
    <n v="247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x v="1"/>
    <n v="355.28169014084506"/>
    <n v="44.003488879197555"/>
    <n v="2293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x v="1"/>
    <n v="161.90634146341463"/>
    <n v="53.003513254551258"/>
    <n v="3131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x v="0"/>
    <n v="24.914285714285715"/>
    <n v="54.5"/>
    <n v="32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x v="1"/>
    <n v="198.72222222222223"/>
    <n v="75.04195804195804"/>
    <n v="143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x v="3"/>
    <n v="34.752688172043008"/>
    <n v="35.911111111111111"/>
    <n v="90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x v="1"/>
    <n v="176.41935483870967"/>
    <n v="36.952702702702702"/>
    <n v="296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x v="1"/>
    <n v="511.38095238095235"/>
    <n v="63.170588235294119"/>
    <n v="170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x v="0"/>
    <n v="82.044117647058826"/>
    <n v="29.99462365591398"/>
    <n v="186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x v="3"/>
    <n v="24.326030927835053"/>
    <n v="86"/>
    <n v="439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x v="0"/>
    <n v="50.482758620689658"/>
    <n v="75.014876033057845"/>
    <n v="6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x v="1"/>
    <n v="967"/>
    <n v="101.19767441860465"/>
    <n v="86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x v="0"/>
    <n v="4"/>
    <n v="4"/>
    <n v="1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x v="1"/>
    <n v="122.84501347708894"/>
    <n v="29.001272669424118"/>
    <n v="6286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x v="0"/>
    <n v="63.4375"/>
    <n v="98.225806451612897"/>
    <n v="31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x v="0"/>
    <n v="56.331688596491226"/>
    <n v="87.001693480101608"/>
    <n v="1181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x v="0"/>
    <n v="44.074999999999996"/>
    <n v="45.205128205128204"/>
    <n v="39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x v="1"/>
    <n v="118.37253218884121"/>
    <n v="37.001341561577675"/>
    <n v="372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x v="1"/>
    <n v="104.1243169398907"/>
    <n v="94.976947040498445"/>
    <n v="160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x v="0"/>
    <n v="26.640000000000004"/>
    <n v="28.956521739130434"/>
    <n v="4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x v="1"/>
    <n v="351.20118343195264"/>
    <n v="55.993396226415094"/>
    <n v="2120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x v="0"/>
    <n v="90.063492063492063"/>
    <n v="54.038095238095238"/>
    <n v="105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x v="1"/>
    <n v="171.625"/>
    <n v="82.38"/>
    <n v="50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x v="1"/>
    <n v="141.04655870445345"/>
    <n v="66.997115384615384"/>
    <n v="2080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x v="0"/>
    <n v="30.57944915254237"/>
    <n v="107.91401869158878"/>
    <n v="535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x v="1"/>
    <n v="108.16455696202532"/>
    <n v="69.009501187648453"/>
    <n v="21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x v="1"/>
    <n v="133.45505617977528"/>
    <n v="39.006568144499177"/>
    <n v="2436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x v="1"/>
    <n v="187.85106382978722"/>
    <n v="110.3625"/>
    <n v="80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x v="1"/>
    <n v="332"/>
    <n v="94.857142857142861"/>
    <n v="42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x v="1"/>
    <n v="575.21428571428578"/>
    <n v="57.935251798561154"/>
    <n v="139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x v="0"/>
    <n v="40.5"/>
    <n v="101.25"/>
    <n v="16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x v="1"/>
    <n v="184.42857142857144"/>
    <n v="64.95597484276729"/>
    <n v="15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x v="1"/>
    <n v="285.80555555555554"/>
    <n v="27.00524934383202"/>
    <n v="38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x v="1"/>
    <n v="319"/>
    <n v="50.97422680412371"/>
    <n v="194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x v="0"/>
    <n v="39.234070221066318"/>
    <n v="104.94260869565217"/>
    <n v="575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x v="1"/>
    <n v="178.14000000000001"/>
    <n v="84.028301886792448"/>
    <n v="106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x v="1"/>
    <n v="365.15"/>
    <n v="102.85915492957747"/>
    <n v="142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x v="1"/>
    <n v="113.94594594594594"/>
    <n v="39.962085308056871"/>
    <n v="21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x v="0"/>
    <n v="29.828720626631856"/>
    <n v="51.001785714285717"/>
    <n v="1120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x v="0"/>
    <n v="54.270588235294113"/>
    <n v="40.823008849557525"/>
    <n v="113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x v="1"/>
    <n v="236.34156976744185"/>
    <n v="58.999637155297535"/>
    <n v="2756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x v="1"/>
    <n v="512.91666666666663"/>
    <n v="71.156069364161851"/>
    <n v="173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x v="1"/>
    <n v="100.65116279069768"/>
    <n v="99.494252873563212"/>
    <n v="87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x v="0"/>
    <n v="81.348423194303152"/>
    <n v="103.98634590377114"/>
    <n v="1538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x v="0"/>
    <n v="16.404761904761905"/>
    <n v="76.555555555555557"/>
    <n v="9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x v="0"/>
    <n v="52.774617067833695"/>
    <n v="87.068592057761734"/>
    <n v="55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x v="1"/>
    <n v="260.20608108108109"/>
    <n v="48.99554707379135"/>
    <n v="1572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x v="0"/>
    <n v="30.73289183222958"/>
    <n v="42.969135802469133"/>
    <n v="648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x v="0"/>
    <n v="13.5"/>
    <n v="33.428571428571431"/>
    <n v="2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x v="1"/>
    <n v="178.62556663644605"/>
    <n v="83.982949701619773"/>
    <n v="2346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x v="1"/>
    <n v="220.0566037735849"/>
    <n v="101.41739130434783"/>
    <n v="115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x v="1"/>
    <n v="101.5108695652174"/>
    <n v="109.87058823529412"/>
    <n v="85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x v="1"/>
    <n v="191.5"/>
    <n v="31.916666666666668"/>
    <n v="144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x v="1"/>
    <n v="305.34683098591546"/>
    <n v="70.993450675399103"/>
    <n v="244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x v="3"/>
    <n v="23.995287958115181"/>
    <n v="77.026890756302521"/>
    <n v="595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x v="1"/>
    <n v="723.77777777777771"/>
    <n v="101.78125"/>
    <n v="64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x v="1"/>
    <n v="547.36"/>
    <n v="51.059701492537314"/>
    <n v="268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x v="1"/>
    <n v="414.49999999999994"/>
    <n v="68.02051282051282"/>
    <n v="195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x v="0"/>
    <n v="0.90696409140369971"/>
    <n v="30.87037037037037"/>
    <n v="54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x v="0"/>
    <n v="34.173469387755098"/>
    <n v="27.908333333333335"/>
    <n v="120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x v="0"/>
    <n v="23.948810754912099"/>
    <n v="79.994818652849744"/>
    <n v="579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x v="0"/>
    <n v="48.072649572649574"/>
    <n v="38.003378378378379"/>
    <n v="2072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x v="0"/>
    <n v="0"/>
    <e v="#DIV/0!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x v="0"/>
    <n v="70.145182291666657"/>
    <n v="59.990534521158132"/>
    <n v="1796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x v="1"/>
    <n v="529.92307692307691"/>
    <n v="37.037634408602152"/>
    <n v="186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x v="1"/>
    <n v="180.32549019607845"/>
    <n v="99.963043478260872"/>
    <n v="460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x v="0"/>
    <n v="92.320000000000007"/>
    <n v="111.6774193548387"/>
    <n v="62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x v="0"/>
    <n v="13.901001112347053"/>
    <n v="36.014409221902014"/>
    <n v="347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927.07777777777767"/>
    <n v="66.010284810126578"/>
    <n v="252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x v="0"/>
    <n v="39.857142857142861"/>
    <n v="44.05263157894737"/>
    <n v="19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x v="1"/>
    <n v="112.22929936305732"/>
    <n v="52.999726551818434"/>
    <n v="3657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x v="0"/>
    <n v="70.925816023738875"/>
    <n v="95"/>
    <n v="1258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x v="1"/>
    <n v="119.08974358974358"/>
    <n v="70.908396946564892"/>
    <n v="13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x v="0"/>
    <n v="24.017591339648174"/>
    <n v="98.060773480662988"/>
    <n v="362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x v="1"/>
    <n v="139.31868131868131"/>
    <n v="53.046025104602514"/>
    <n v="239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x v="3"/>
    <n v="39.277108433734945"/>
    <n v="93.142857142857139"/>
    <n v="35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x v="3"/>
    <n v="22.439077144917089"/>
    <n v="58.945075757575758"/>
    <n v="52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x v="0"/>
    <n v="55.779069767441861"/>
    <n v="36.067669172932334"/>
    <n v="133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x v="0"/>
    <n v="42.523125996810208"/>
    <n v="63.030732860520096"/>
    <n v="84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x v="1"/>
    <n v="112.00000000000001"/>
    <n v="84.717948717948715"/>
    <n v="78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x v="0"/>
    <n v="7.0681818181818183"/>
    <n v="62.2"/>
    <n v="10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x v="1"/>
    <n v="101.74563871693867"/>
    <n v="101.97518330513255"/>
    <n v="1773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x v="1"/>
    <n v="425.75"/>
    <n v="106.4375"/>
    <n v="32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x v="1"/>
    <n v="145.53947368421052"/>
    <n v="29.975609756097562"/>
    <n v="369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x v="0"/>
    <n v="32.453465346534657"/>
    <n v="85.806282722513089"/>
    <n v="19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x v="1"/>
    <n v="700.33333333333326"/>
    <n v="70.82022471910112"/>
    <n v="89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x v="0"/>
    <n v="83.904860392967933"/>
    <n v="40.998484082870135"/>
    <n v="1979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x v="0"/>
    <n v="84.19047619047619"/>
    <n v="28.063492063492063"/>
    <n v="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x v="1"/>
    <n v="155.95180722891567"/>
    <n v="88.054421768707485"/>
    <n v="147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x v="0"/>
    <n v="99.619450317124731"/>
    <n v="31"/>
    <n v="6080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x v="0"/>
    <n v="80.300000000000011"/>
    <n v="90.337500000000006"/>
    <n v="80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x v="0"/>
    <n v="11.254901960784313"/>
    <n v="63.777777777777779"/>
    <n v="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x v="0"/>
    <n v="91.740952380952379"/>
    <n v="53.995515695067262"/>
    <n v="178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x v="2"/>
    <n v="95.521156936261391"/>
    <n v="48.993956043956047"/>
    <n v="3640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x v="1"/>
    <n v="502.87499999999994"/>
    <n v="63.857142857142854"/>
    <n v="12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x v="1"/>
    <n v="159.24394463667818"/>
    <n v="82.996393146979258"/>
    <n v="221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x v="0"/>
    <n v="15.022446689113355"/>
    <n v="55.08230452674897"/>
    <n v="243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x v="1"/>
    <n v="482.03846153846149"/>
    <n v="62.044554455445542"/>
    <n v="20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x v="1"/>
    <n v="149.96938775510205"/>
    <n v="104.97857142857143"/>
    <n v="140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x v="1"/>
    <n v="117.22156398104266"/>
    <n v="94.044676806083643"/>
    <n v="1052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x v="0"/>
    <n v="37.695968274950431"/>
    <n v="44.007716049382715"/>
    <n v="1296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x v="0"/>
    <n v="72.653061224489804"/>
    <n v="92.467532467532465"/>
    <n v="7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x v="1"/>
    <n v="265.98113207547169"/>
    <n v="57.072874493927124"/>
    <n v="24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24.205617977528089"/>
    <n v="109.07848101265823"/>
    <n v="395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x v="0"/>
    <n v="2.5064935064935066"/>
    <n v="39.387755102040813"/>
    <n v="4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x v="0"/>
    <n v="16.329799764428738"/>
    <n v="77.022222222222226"/>
    <n v="180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x v="1"/>
    <n v="276.5"/>
    <n v="92.166666666666671"/>
    <n v="84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x v="0"/>
    <n v="88.803571428571431"/>
    <n v="61.007063197026021"/>
    <n v="2690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x v="1"/>
    <n v="163.57142857142856"/>
    <n v="78.068181818181813"/>
    <n v="88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x v="1"/>
    <n v="969"/>
    <n v="80.75"/>
    <n v="156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x v="1"/>
    <n v="270.91376701966715"/>
    <n v="59.991289782244557"/>
    <n v="2985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x v="1"/>
    <n v="284.21355932203392"/>
    <n v="110.03018372703411"/>
    <n v="762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x v="3"/>
    <n v="4"/>
    <n v="4"/>
    <n v="1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x v="0"/>
    <n v="58.6329816768462"/>
    <n v="37.99856063332134"/>
    <n v="2779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x v="0"/>
    <n v="98.51111111111112"/>
    <n v="96.369565217391298"/>
    <n v="92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x v="0"/>
    <n v="43.975381008206334"/>
    <n v="72.978599221789878"/>
    <n v="102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x v="1"/>
    <n v="151.66315789473683"/>
    <n v="26.007220216606498"/>
    <n v="554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x v="1"/>
    <n v="223.63492063492063"/>
    <n v="104.36296296296297"/>
    <n v="135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x v="1"/>
    <n v="239.75"/>
    <n v="102.18852459016394"/>
    <n v="122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x v="1"/>
    <n v="199.33333333333334"/>
    <n v="54.117647058823529"/>
    <n v="221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x v="1"/>
    <n v="137.34482758620689"/>
    <n v="63.222222222222221"/>
    <n v="126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x v="1"/>
    <n v="100.9696106362773"/>
    <n v="104.03228962818004"/>
    <n v="1022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x v="1"/>
    <n v="794.16"/>
    <n v="49.994334277620396"/>
    <n v="3177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x v="1"/>
    <n v="369.7"/>
    <n v="56.015151515151516"/>
    <n v="198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x v="0"/>
    <n v="12.818181818181817"/>
    <n v="48.807692307692307"/>
    <n v="26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x v="1"/>
    <n v="138.02702702702703"/>
    <n v="60.082352941176474"/>
    <n v="85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x v="0"/>
    <n v="83.813278008298752"/>
    <n v="78.990502793296088"/>
    <n v="1790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x v="1"/>
    <n v="204.60063224446787"/>
    <n v="53.99499443826474"/>
    <n v="3596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x v="0"/>
    <n v="44.344086021505376"/>
    <n v="111.45945945945945"/>
    <n v="37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x v="1"/>
    <n v="218.60294117647058"/>
    <n v="60.922131147540981"/>
    <n v="244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x v="1"/>
    <n v="186.03314917127071"/>
    <n v="26.0015444015444"/>
    <n v="5180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x v="1"/>
    <n v="237.33830845771143"/>
    <n v="80.993208828522924"/>
    <n v="589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x v="1"/>
    <n v="305.65384615384613"/>
    <n v="34.995963302752294"/>
    <n v="272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x v="0"/>
    <n v="94.142857142857139"/>
    <n v="94.142857142857139"/>
    <n v="35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x v="3"/>
    <n v="54.400000000000006"/>
    <n v="52.085106382978722"/>
    <n v="94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x v="1"/>
    <n v="111.88059701492537"/>
    <n v="24.986666666666668"/>
    <n v="300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x v="1"/>
    <n v="369.14814814814815"/>
    <n v="69.215277777777771"/>
    <n v="144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x v="0"/>
    <n v="62.930372148859547"/>
    <n v="93.944444444444443"/>
    <n v="558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x v="0"/>
    <n v="64.927835051546396"/>
    <n v="98.40625"/>
    <n v="64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x v="3"/>
    <n v="18.853658536585368"/>
    <n v="41.783783783783782"/>
    <n v="37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x v="0"/>
    <n v="16.754404145077721"/>
    <n v="65.991836734693877"/>
    <n v="24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x v="1"/>
    <n v="101.11290322580646"/>
    <n v="72.05747126436782"/>
    <n v="87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x v="1"/>
    <n v="341.5022831050228"/>
    <n v="48.003209242618745"/>
    <n v="3116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x v="0"/>
    <n v="64.016666666666666"/>
    <n v="54.098591549295776"/>
    <n v="7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x v="0"/>
    <n v="52.080459770114942"/>
    <n v="107.88095238095238"/>
    <n v="42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x v="1"/>
    <n v="322.40211640211641"/>
    <n v="67.034103410341032"/>
    <n v="909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x v="1"/>
    <n v="119.50810185185186"/>
    <n v="64.01425914445133"/>
    <n v="161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x v="1"/>
    <n v="146.79775280898878"/>
    <n v="96.066176470588232"/>
    <n v="136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x v="1"/>
    <n v="950.57142857142856"/>
    <n v="51.184615384615384"/>
    <n v="130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x v="0"/>
    <n v="72.893617021276597"/>
    <n v="43.92307692307692"/>
    <n v="156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x v="0"/>
    <n v="79.008248730964468"/>
    <n v="91.021198830409361"/>
    <n v="1368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x v="0"/>
    <n v="64.721518987341781"/>
    <n v="50.127450980392155"/>
    <n v="102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x v="0"/>
    <n v="82.028169014084511"/>
    <n v="67.720930232558146"/>
    <n v="8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x v="1"/>
    <n v="1037.6666666666667"/>
    <n v="61.03921568627451"/>
    <n v="102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x v="0"/>
    <n v="12.910076530612244"/>
    <n v="80.011857707509876"/>
    <n v="253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x v="1"/>
    <n v="154.84210526315789"/>
    <n v="47.001497753369947"/>
    <n v="4006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x v="0"/>
    <n v="7.0991735537190088"/>
    <n v="71.127388535031841"/>
    <n v="157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x v="1"/>
    <n v="208.52773826458036"/>
    <n v="89.99079189686924"/>
    <n v="162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x v="0"/>
    <n v="99.683544303797461"/>
    <n v="43.032786885245905"/>
    <n v="18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x v="1"/>
    <n v="201.59756097560978"/>
    <n v="67.997714808043881"/>
    <n v="218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x v="1"/>
    <n v="162.09032258064516"/>
    <n v="73.004566210045667"/>
    <n v="2409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x v="0"/>
    <n v="3.6436208125445471"/>
    <n v="62.341463414634148"/>
    <n v="82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x v="0"/>
    <n v="5"/>
    <n v="5"/>
    <n v="1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x v="1"/>
    <n v="206.63492063492063"/>
    <n v="67.103092783505161"/>
    <n v="1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x v="1"/>
    <n v="128.23628691983123"/>
    <n v="79.978947368421046"/>
    <n v="1140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x v="1"/>
    <n v="119.66037735849055"/>
    <n v="62.176470588235297"/>
    <n v="102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x v="1"/>
    <n v="170.73055242390078"/>
    <n v="53.005950297514879"/>
    <n v="2857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x v="1"/>
    <n v="187.21212121212122"/>
    <n v="57.738317757009348"/>
    <n v="107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x v="1"/>
    <n v="188.38235294117646"/>
    <n v="40.03125"/>
    <n v="160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x v="1"/>
    <n v="131.29869186046511"/>
    <n v="81.016591928251117"/>
    <n v="2230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x v="1"/>
    <n v="283.97435897435901"/>
    <n v="35.047468354430379"/>
    <n v="316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x v="1"/>
    <n v="120.41999999999999"/>
    <n v="102.92307692307692"/>
    <n v="117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419.0560747663551"/>
    <n v="27.998126756166094"/>
    <n v="6406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x v="3"/>
    <n v="13.853658536585368"/>
    <n v="75.733333333333334"/>
    <n v="15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x v="1"/>
    <n v="139.43548387096774"/>
    <n v="45.026041666666664"/>
    <n v="192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x v="1"/>
    <n v="174"/>
    <n v="73.615384615384613"/>
    <n v="26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x v="1"/>
    <n v="155.49056603773585"/>
    <n v="56.991701244813278"/>
    <n v="723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x v="1"/>
    <n v="170.44705882352943"/>
    <n v="85.223529411764702"/>
    <n v="170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x v="1"/>
    <n v="189.515625"/>
    <n v="50.962184873949582"/>
    <n v="238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x v="1"/>
    <n v="249.71428571428572"/>
    <n v="63.563636363636363"/>
    <n v="55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x v="0"/>
    <n v="48.860523665659613"/>
    <n v="80.999165275459092"/>
    <n v="1198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x v="0"/>
    <n v="28.461970393057683"/>
    <n v="86.044753086419746"/>
    <n v="648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x v="1"/>
    <n v="268.02325581395348"/>
    <n v="90.0390625"/>
    <n v="128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x v="1"/>
    <n v="619.80078125"/>
    <n v="74.006063432835816"/>
    <n v="2144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x v="0"/>
    <n v="3.1301587301587301"/>
    <n v="92.4375"/>
    <n v="6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x v="1"/>
    <n v="159.92152704135739"/>
    <n v="55.999257333828446"/>
    <n v="2693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x v="1"/>
    <n v="279.39215686274508"/>
    <n v="32.983796296296298"/>
    <n v="432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x v="0"/>
    <n v="77.373333333333335"/>
    <n v="93.596774193548384"/>
    <n v="62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x v="1"/>
    <n v="206.32812500000003"/>
    <n v="69.867724867724874"/>
    <n v="189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x v="1"/>
    <n v="694.25"/>
    <n v="72.129870129870127"/>
    <n v="154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x v="1"/>
    <n v="151.78947368421052"/>
    <n v="30.041666666666668"/>
    <n v="96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x v="0"/>
    <n v="64.58207217694995"/>
    <n v="73.968000000000004"/>
    <n v="750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x v="3"/>
    <n v="62.873684210526314"/>
    <n v="68.65517241379311"/>
    <n v="87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x v="1"/>
    <n v="310.39864864864865"/>
    <n v="59.992164544564154"/>
    <n v="3063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x v="2"/>
    <n v="42.859916782246884"/>
    <n v="111.15827338129496"/>
    <n v="278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x v="0"/>
    <n v="83.119402985074629"/>
    <n v="53.038095238095238"/>
    <n v="105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x v="3"/>
    <n v="78.531302876480552"/>
    <n v="55.985524728588658"/>
    <n v="1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x v="1"/>
    <n v="114.09352517985612"/>
    <n v="69.986760812003524"/>
    <n v="2266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x v="0"/>
    <n v="64.537683358624179"/>
    <n v="48.998079877112133"/>
    <n v="2604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x v="0"/>
    <n v="79.411764705882348"/>
    <n v="103.84615384615384"/>
    <n v="6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x v="0"/>
    <n v="11.419117647058824"/>
    <n v="99.127659574468083"/>
    <n v="94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x v="2"/>
    <n v="56.186046511627907"/>
    <n v="107.37777777777778"/>
    <n v="45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x v="0"/>
    <n v="16.501669449081803"/>
    <n v="76.922178988326849"/>
    <n v="257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x v="1"/>
    <n v="119.96808510638297"/>
    <n v="58.128865979381445"/>
    <n v="194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x v="1"/>
    <n v="145.45652173913044"/>
    <n v="103.73643410852713"/>
    <n v="129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x v="1"/>
    <n v="221.38255033557047"/>
    <n v="87.962666666666664"/>
    <n v="375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x v="0"/>
    <n v="48.396694214876035"/>
    <n v="28"/>
    <n v="29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x v="0"/>
    <n v="92.911504424778755"/>
    <n v="37.999361294443261"/>
    <n v="4697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x v="0"/>
    <n v="88.599797365754824"/>
    <n v="29.999313893653515"/>
    <n v="29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x v="0"/>
    <n v="41.4"/>
    <n v="103.5"/>
    <n v="18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x v="3"/>
    <n v="63.056795131845846"/>
    <n v="85.994467496542185"/>
    <n v="723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x v="0"/>
    <n v="48.482333607230892"/>
    <n v="98.011627906976742"/>
    <n v="60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x v="0"/>
    <n v="2"/>
    <n v="2"/>
    <n v="1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x v="0"/>
    <n v="88.47941026944585"/>
    <n v="44.994570837642193"/>
    <n v="3868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x v="1"/>
    <n v="126.84"/>
    <n v="31.012224938875306"/>
    <n v="409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x v="1"/>
    <n v="2338.833333333333"/>
    <n v="59.970085470085472"/>
    <n v="234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x v="1"/>
    <n v="508.38857142857148"/>
    <n v="58.9973474801061"/>
    <n v="3016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x v="1"/>
    <n v="191.47826086956522"/>
    <n v="50.045454545454547"/>
    <n v="264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42.127533783783782"/>
    <n v="98.966269841269835"/>
    <n v="504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x v="0"/>
    <n v="8.24"/>
    <n v="58.857142857142854"/>
    <n v="1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60.064638783269963"/>
    <n v="81.010256410256417"/>
    <n v="390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x v="0"/>
    <n v="47.232808616404313"/>
    <n v="76.013333333333335"/>
    <n v="750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x v="0"/>
    <n v="81.736263736263737"/>
    <n v="96.597402597402592"/>
    <n v="77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x v="0"/>
    <n v="54.187265917603"/>
    <n v="76.957446808510639"/>
    <n v="752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x v="0"/>
    <n v="97.868131868131869"/>
    <n v="67.984732824427482"/>
    <n v="131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x v="0"/>
    <n v="77.239999999999995"/>
    <n v="88.781609195402297"/>
    <n v="8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x v="0"/>
    <n v="33.464735516372798"/>
    <n v="24.99623706491063"/>
    <n v="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x v="1"/>
    <n v="239.58823529411765"/>
    <n v="44.922794117647058"/>
    <n v="27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x v="3"/>
    <n v="64.032258064516128"/>
    <n v="79.400000000000006"/>
    <n v="25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x v="1"/>
    <n v="176.15942028985506"/>
    <n v="29.009546539379475"/>
    <n v="419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x v="0"/>
    <n v="20.33818181818182"/>
    <n v="73.59210526315789"/>
    <n v="76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x v="1"/>
    <n v="358.64754098360658"/>
    <n v="107.97038864898211"/>
    <n v="162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x v="1"/>
    <n v="468.85802469135803"/>
    <n v="68.987284287011803"/>
    <n v="1101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x v="1"/>
    <n v="122.05635245901641"/>
    <n v="111.02236719478098"/>
    <n v="1073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x v="0"/>
    <n v="55.931783729156137"/>
    <n v="24.997515808491418"/>
    <n v="442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x v="0"/>
    <n v="43.660714285714285"/>
    <n v="42.155172413793103"/>
    <n v="58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x v="3"/>
    <n v="33.53837141183363"/>
    <n v="47.003284072249592"/>
    <n v="1218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x v="1"/>
    <n v="122.97938144329896"/>
    <n v="36.0392749244713"/>
    <n v="331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x v="1"/>
    <n v="189.74959871589084"/>
    <n v="101.03760683760684"/>
    <n v="1170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x v="0"/>
    <n v="83.622641509433961"/>
    <n v="39.927927927927925"/>
    <n v="111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x v="3"/>
    <n v="17.968844221105527"/>
    <n v="83.158139534883716"/>
    <n v="215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x v="1"/>
    <n v="1036.5"/>
    <n v="39.97520661157025"/>
    <n v="363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x v="0"/>
    <n v="97.405219780219781"/>
    <n v="47.993908629441627"/>
    <n v="2955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x v="0"/>
    <n v="86.386203150461711"/>
    <n v="95.978877489438744"/>
    <n v="1657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x v="1"/>
    <n v="150.16666666666666"/>
    <n v="78.728155339805824"/>
    <n v="10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x v="1"/>
    <n v="358.43478260869563"/>
    <n v="56.081632653061227"/>
    <n v="14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x v="1"/>
    <n v="542.85714285714289"/>
    <n v="69.090909090909093"/>
    <n v="110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x v="0"/>
    <n v="67.500714285714281"/>
    <n v="102.05291576673866"/>
    <n v="92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x v="1"/>
    <n v="191.74666666666667"/>
    <n v="107.32089552238806"/>
    <n v="134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x v="1"/>
    <n v="932"/>
    <n v="51.970260223048328"/>
    <n v="269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x v="1"/>
    <n v="429.27586206896552"/>
    <n v="71.137142857142862"/>
    <n v="175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x v="1"/>
    <n v="100.65753424657535"/>
    <n v="106.49275362318841"/>
    <n v="6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x v="1"/>
    <n v="226.61111111111109"/>
    <n v="42.93684210526316"/>
    <n v="190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x v="1"/>
    <n v="142.38"/>
    <n v="30.037974683544302"/>
    <n v="237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x v="0"/>
    <n v="90.633333333333326"/>
    <n v="70.623376623376629"/>
    <n v="77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x v="0"/>
    <n v="63.966740576496676"/>
    <n v="66.016018306636155"/>
    <n v="1748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x v="0"/>
    <n v="84.131868131868131"/>
    <n v="96.911392405063296"/>
    <n v="79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x v="1"/>
    <n v="133.93478260869566"/>
    <n v="62.867346938775512"/>
    <n v="196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x v="0"/>
    <n v="59.042047531992694"/>
    <n v="108.98537682789652"/>
    <n v="88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x v="1"/>
    <n v="152.80062063615205"/>
    <n v="26.999314599040439"/>
    <n v="7295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x v="1"/>
    <n v="446.69121140142522"/>
    <n v="65.004147943311438"/>
    <n v="2893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x v="0"/>
    <n v="84.391891891891888"/>
    <n v="111.51785714285714"/>
    <n v="56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x v="0"/>
    <n v="3"/>
    <n v="3"/>
    <n v="1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x v="1"/>
    <n v="175.02692307692308"/>
    <n v="110.99268292682927"/>
    <n v="820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x v="0"/>
    <n v="54.137931034482754"/>
    <n v="56.746987951807228"/>
    <n v="83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x v="1"/>
    <n v="311.87381703470032"/>
    <n v="97.020608439646708"/>
    <n v="203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x v="1"/>
    <n v="122.78160919540231"/>
    <n v="92.08620689655173"/>
    <n v="116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x v="0"/>
    <n v="99.026517383618156"/>
    <n v="82.986666666666665"/>
    <n v="202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x v="1"/>
    <n v="127.84686346863469"/>
    <n v="103.03791821561339"/>
    <n v="1345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x v="1"/>
    <n v="158.61643835616439"/>
    <n v="68.922619047619051"/>
    <n v="168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x v="1"/>
    <n v="707.05882352941171"/>
    <n v="87.737226277372258"/>
    <n v="137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x v="1"/>
    <n v="142.38775510204081"/>
    <n v="75.021505376344081"/>
    <n v="186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x v="1"/>
    <n v="147.86046511627907"/>
    <n v="50.863999999999997"/>
    <n v="125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x v="0"/>
    <n v="20.322580645161288"/>
    <n v="90"/>
    <n v="14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x v="1"/>
    <n v="1840.625"/>
    <n v="72.896039603960389"/>
    <n v="202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x v="1"/>
    <n v="161.94202898550725"/>
    <n v="108.48543689320388"/>
    <n v="103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x v="1"/>
    <n v="472.82077922077923"/>
    <n v="101.98095238095237"/>
    <n v="1785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x v="0"/>
    <n v="24.466101694915253"/>
    <n v="44.009146341463413"/>
    <n v="656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x v="1"/>
    <n v="517.65"/>
    <n v="65.942675159235662"/>
    <n v="157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x v="1"/>
    <n v="247.64285714285714"/>
    <n v="24.987387387387386"/>
    <n v="555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x v="1"/>
    <n v="100.20481927710843"/>
    <n v="28.003367003367003"/>
    <n v="297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x v="1"/>
    <n v="153"/>
    <n v="85.829268292682926"/>
    <n v="12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7.091954022988503"/>
    <n v="84.921052631578945"/>
    <n v="38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x v="3"/>
    <n v="4.392394822006473"/>
    <n v="90.483333333333334"/>
    <n v="60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x v="1"/>
    <n v="156.50721649484535"/>
    <n v="25.00197628458498"/>
    <n v="3036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x v="1"/>
    <n v="270.40816326530609"/>
    <n v="92.013888888888886"/>
    <n v="144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x v="1"/>
    <n v="134.05952380952382"/>
    <n v="93.066115702479337"/>
    <n v="121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x v="0"/>
    <n v="50.398033126293996"/>
    <n v="61.008145363408524"/>
    <n v="1596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x v="3"/>
    <n v="88.815837937384899"/>
    <n v="92.036259541984734"/>
    <n v="52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x v="1"/>
    <n v="165"/>
    <n v="81.132596685082873"/>
    <n v="181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x v="0"/>
    <n v="17.5"/>
    <n v="73.5"/>
    <n v="10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x v="1"/>
    <n v="185.66071428571428"/>
    <n v="85.221311475409834"/>
    <n v="1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x v="1"/>
    <n v="412.6631944444444"/>
    <n v="110.96825396825396"/>
    <n v="1071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x v="3"/>
    <n v="90.25"/>
    <n v="32.968036529680369"/>
    <n v="21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x v="0"/>
    <n v="91.984615384615381"/>
    <n v="96.005352363960753"/>
    <n v="112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x v="1"/>
    <n v="527.00632911392404"/>
    <n v="84.96632653061225"/>
    <n v="980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x v="1"/>
    <n v="319.14285714285711"/>
    <n v="25.007462686567163"/>
    <n v="536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x v="1"/>
    <n v="354.18867924528303"/>
    <n v="65.998995479658461"/>
    <n v="199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x v="3"/>
    <n v="32.896103896103895"/>
    <n v="87.34482758620689"/>
    <n v="2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x v="1"/>
    <n v="135.8918918918919"/>
    <n v="27.933333333333334"/>
    <n v="180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x v="0"/>
    <n v="2.0843373493975905"/>
    <n v="103.8"/>
    <n v="15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x v="0"/>
    <n v="61"/>
    <n v="31.937172774869111"/>
    <n v="19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x v="0"/>
    <n v="30.037735849056602"/>
    <n v="99.5"/>
    <n v="16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x v="1"/>
    <n v="1179.1666666666665"/>
    <n v="108.84615384615384"/>
    <n v="130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x v="1"/>
    <n v="1126.0833333333335"/>
    <n v="110.76229508196721"/>
    <n v="122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x v="0"/>
    <n v="12.923076923076923"/>
    <n v="29.647058823529413"/>
    <n v="17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x v="1"/>
    <n v="712"/>
    <n v="101.71428571428571"/>
    <n v="140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x v="0"/>
    <n v="30.304347826086957"/>
    <n v="61.5"/>
    <n v="34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x v="1"/>
    <n v="212.50896057347671"/>
    <n v="35"/>
    <n v="3388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x v="1"/>
    <n v="228.85714285714286"/>
    <n v="40.049999999999997"/>
    <n v="280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x v="3"/>
    <n v="34.959979476654695"/>
    <n v="110.97231270358306"/>
    <n v="614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x v="1"/>
    <n v="157.29069767441862"/>
    <n v="36.959016393442624"/>
    <n v="36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x v="0"/>
    <n v="1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x v="1"/>
    <n v="232.30555555555554"/>
    <n v="30.974074074074075"/>
    <n v="270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x v="3"/>
    <n v="92.448275862068968"/>
    <n v="47.035087719298247"/>
    <n v="11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x v="1"/>
    <n v="256.70212765957444"/>
    <n v="88.065693430656935"/>
    <n v="13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x v="1"/>
    <n v="168.47017045454547"/>
    <n v="37.005616224648989"/>
    <n v="3205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x v="1"/>
    <n v="166.57777777777778"/>
    <n v="26.027777777777779"/>
    <n v="288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x v="1"/>
    <n v="772.07692307692309"/>
    <n v="67.817567567567565"/>
    <n v="148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x v="1"/>
    <n v="406.85714285714283"/>
    <n v="49.964912280701753"/>
    <n v="114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x v="1"/>
    <n v="564.20608108108115"/>
    <n v="110.01646903820817"/>
    <n v="1518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x v="0"/>
    <n v="68.426865671641792"/>
    <n v="89.964678178963894"/>
    <n v="127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x v="0"/>
    <n v="34.351966873706004"/>
    <n v="79.009523809523813"/>
    <n v="210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x v="1"/>
    <n v="655.4545454545455"/>
    <n v="86.867469879518069"/>
    <n v="166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x v="1"/>
    <n v="177.25714285714284"/>
    <n v="62.04"/>
    <n v="100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x v="1"/>
    <n v="113.17857142857144"/>
    <n v="26.970212765957445"/>
    <n v="23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x v="1"/>
    <n v="728.18181818181824"/>
    <n v="54.121621621621621"/>
    <n v="148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x v="1"/>
    <n v="208.33333333333334"/>
    <n v="41.035353535353536"/>
    <n v="198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x v="0"/>
    <n v="31.171232876712331"/>
    <n v="55.052419354838712"/>
    <n v="248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6.967078189300416"/>
    <n v="107.93762183235867"/>
    <n v="513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x v="1"/>
    <n v="231"/>
    <n v="73.92"/>
    <n v="150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x v="0"/>
    <n v="86.867834394904463"/>
    <n v="31.995894428152493"/>
    <n v="3410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x v="1"/>
    <n v="270.74418604651163"/>
    <n v="53.898148148148145"/>
    <n v="216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x v="3"/>
    <n v="49.446428571428569"/>
    <n v="106.5"/>
    <n v="26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x v="1"/>
    <n v="113.3596256684492"/>
    <n v="32.999805409612762"/>
    <n v="5139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x v="1"/>
    <n v="190.55555555555554"/>
    <n v="43.00254993625159"/>
    <n v="235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x v="1"/>
    <n v="135.5"/>
    <n v="86.858974358974365"/>
    <n v="78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x v="0"/>
    <n v="10.297872340425531"/>
    <n v="96.8"/>
    <n v="10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x v="0"/>
    <n v="65.544223826714799"/>
    <n v="32.995456610631528"/>
    <n v="2201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x v="0"/>
    <n v="49.026652452025587"/>
    <n v="68.028106508875737"/>
    <n v="676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x v="1"/>
    <n v="787.92307692307691"/>
    <n v="58.867816091954026"/>
    <n v="174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x v="0"/>
    <n v="80.306347746090154"/>
    <n v="105.04572803850782"/>
    <n v="831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x v="1"/>
    <n v="106.29411764705883"/>
    <n v="33.054878048780488"/>
    <n v="164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x v="3"/>
    <n v="50.735632183908038"/>
    <n v="78.821428571428569"/>
    <n v="56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x v="1"/>
    <n v="215.31372549019611"/>
    <n v="68.204968944099377"/>
    <n v="161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x v="1"/>
    <n v="141.22972972972974"/>
    <n v="75.731884057971016"/>
    <n v="138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x v="1"/>
    <n v="115.33745781777279"/>
    <n v="30.996070133010882"/>
    <n v="3308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x v="1"/>
    <n v="193.11940298507463"/>
    <n v="101.88188976377953"/>
    <n v="127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x v="1"/>
    <n v="729.73333333333335"/>
    <n v="52.879227053140099"/>
    <n v="207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x v="0"/>
    <n v="99.66339869281046"/>
    <n v="71.005820721769496"/>
    <n v="859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x v="2"/>
    <n v="88.166666666666671"/>
    <n v="102.38709677419355"/>
    <n v="31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x v="0"/>
    <n v="37.233333333333334"/>
    <n v="74.466666666666669"/>
    <n v="45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x v="3"/>
    <n v="30.540075309306079"/>
    <n v="51.009883198562441"/>
    <n v="1113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x v="0"/>
    <n v="25.714285714285712"/>
    <n v="90"/>
    <n v="6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x v="0"/>
    <n v="34"/>
    <n v="97.142857142857139"/>
    <n v="7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x v="1"/>
    <n v="1185.909090909091"/>
    <n v="72.071823204419886"/>
    <n v="181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x v="1"/>
    <n v="125.39393939393939"/>
    <n v="75.236363636363635"/>
    <n v="110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x v="0"/>
    <n v="14.394366197183098"/>
    <n v="32.967741935483872"/>
    <n v="31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x v="0"/>
    <n v="54.807692307692314"/>
    <n v="54.807692307692307"/>
    <n v="78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x v="1"/>
    <n v="109.63157894736841"/>
    <n v="45.037837837837834"/>
    <n v="185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x v="1"/>
    <n v="188.47058823529412"/>
    <n v="52.958677685950413"/>
    <n v="121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x v="0"/>
    <n v="87.008284023668637"/>
    <n v="60.017959183673469"/>
    <n v="1225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x v="0"/>
    <n v="1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x v="1"/>
    <n v="202.9130434782609"/>
    <n v="44.028301886792455"/>
    <n v="106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97.03225806451613"/>
    <n v="86.028169014084511"/>
    <n v="142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107"/>
    <n v="28.012875536480685"/>
    <n v="233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x v="1"/>
    <n v="268.73076923076923"/>
    <n v="32.050458715596328"/>
    <n v="21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x v="0"/>
    <n v="50.845360824742272"/>
    <n v="73.611940298507463"/>
    <n v="67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x v="1"/>
    <n v="1180.2857142857142"/>
    <n v="108.71052631578948"/>
    <n v="76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x v="1"/>
    <n v="264"/>
    <n v="42.97674418604651"/>
    <n v="43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x v="0"/>
    <n v="30.44230769230769"/>
    <n v="83.315789473684205"/>
    <n v="19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x v="0"/>
    <n v="62.880681818181813"/>
    <n v="42"/>
    <n v="2108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x v="1"/>
    <n v="193.125"/>
    <n v="55.927601809954751"/>
    <n v="22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x v="0"/>
    <n v="77.102702702702715"/>
    <n v="105.03681885125184"/>
    <n v="679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x v="1"/>
    <n v="225.52763819095478"/>
    <n v="48"/>
    <n v="2805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x v="1"/>
    <n v="239.40625"/>
    <n v="112.66176470588235"/>
    <n v="68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x v="0"/>
    <n v="92.1875"/>
    <n v="81.944444444444443"/>
    <n v="36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x v="1"/>
    <n v="130.23333333333335"/>
    <n v="64.049180327868854"/>
    <n v="183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x v="1"/>
    <n v="615.21739130434787"/>
    <n v="106.39097744360902"/>
    <n v="133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x v="1"/>
    <n v="368.79532163742692"/>
    <n v="76.011249497790274"/>
    <n v="2489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x v="1"/>
    <n v="1094.8571428571429"/>
    <n v="111.07246376811594"/>
    <n v="69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x v="0"/>
    <n v="50.662921348314605"/>
    <n v="95.936170212765958"/>
    <n v="47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x v="1"/>
    <n v="800.6"/>
    <n v="43.043010752688176"/>
    <n v="279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x v="1"/>
    <n v="291.28571428571428"/>
    <n v="67.966666666666669"/>
    <n v="210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x v="1"/>
    <n v="349.9666666666667"/>
    <n v="89.991428571428571"/>
    <n v="2100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x v="1"/>
    <n v="357.07317073170731"/>
    <n v="58.095238095238095"/>
    <n v="252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x v="1"/>
    <n v="126.48941176470588"/>
    <n v="83.996875000000003"/>
    <n v="1280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x v="1"/>
    <n v="387.5"/>
    <n v="88.853503184713375"/>
    <n v="157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x v="1"/>
    <n v="457.03571428571428"/>
    <n v="65.963917525773198"/>
    <n v="1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x v="1"/>
    <n v="266.69565217391306"/>
    <n v="74.804878048780495"/>
    <n v="82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x v="0"/>
    <n v="69"/>
    <n v="69.98571428571428"/>
    <n v="70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x v="0"/>
    <n v="51.34375"/>
    <n v="32.006493506493506"/>
    <n v="154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1.1710526315789473"/>
    <n v="64.727272727272734"/>
    <n v="22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x v="1"/>
    <n v="108.97734294541709"/>
    <n v="24.998110087408456"/>
    <n v="4233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x v="1"/>
    <n v="315.17592592592592"/>
    <n v="104.97764070932922"/>
    <n v="1297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x v="1"/>
    <n v="157.69117647058823"/>
    <n v="64.987878787878785"/>
    <n v="16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x v="1"/>
    <n v="153.8082191780822"/>
    <n v="94.352941176470594"/>
    <n v="119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x v="0"/>
    <n v="89.738979118329468"/>
    <n v="44.001706484641637"/>
    <n v="1758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x v="0"/>
    <n v="75.135802469135797"/>
    <n v="64.744680851063833"/>
    <n v="94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x v="1"/>
    <n v="852.88135593220341"/>
    <n v="84.00667779632721"/>
    <n v="1797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x v="1"/>
    <n v="138.90625"/>
    <n v="34.061302681992338"/>
    <n v="261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x v="1"/>
    <n v="190.18181818181819"/>
    <n v="93.273885350318466"/>
    <n v="15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x v="1"/>
    <n v="100.24333619948409"/>
    <n v="32.998301726577978"/>
    <n v="35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x v="1"/>
    <n v="142.75824175824175"/>
    <n v="83.812903225806451"/>
    <n v="155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x v="1"/>
    <n v="563.13333333333333"/>
    <n v="63.992424242424242"/>
    <n v="13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x v="0"/>
    <n v="30.715909090909086"/>
    <n v="81.909090909090907"/>
    <n v="33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x v="3"/>
    <n v="99.39772727272728"/>
    <n v="93.053191489361708"/>
    <n v="94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x v="1"/>
    <n v="197.54935622317598"/>
    <n v="101.98449039881831"/>
    <n v="1354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x v="1"/>
    <n v="508.5"/>
    <n v="105.9375"/>
    <n v="48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x v="1"/>
    <n v="237.74468085106383"/>
    <n v="101.58181818181818"/>
    <n v="110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x v="1"/>
    <n v="338.46875"/>
    <n v="62.970930232558139"/>
    <n v="172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x v="1"/>
    <n v="133.08955223880596"/>
    <n v="29.045602605863191"/>
    <n v="307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x v="0"/>
    <n v="1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x v="1"/>
    <n v="207.79999999999998"/>
    <n v="77.924999999999997"/>
    <n v="160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x v="0"/>
    <n v="51.122448979591837"/>
    <n v="80.806451612903231"/>
    <n v="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x v="1"/>
    <n v="652.05847953216369"/>
    <n v="76.006816632583508"/>
    <n v="1467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x v="1"/>
    <n v="113.63099415204678"/>
    <n v="72.993613824192337"/>
    <n v="2662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x v="1"/>
    <n v="102.37606837606839"/>
    <n v="53"/>
    <n v="452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x v="1"/>
    <n v="356.58333333333331"/>
    <n v="54.164556962025316"/>
    <n v="158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x v="1"/>
    <n v="139.86792452830187"/>
    <n v="32.946666666666665"/>
    <n v="22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x v="0"/>
    <n v="69.45"/>
    <n v="79.371428571428567"/>
    <n v="35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x v="0"/>
    <n v="35.534246575342465"/>
    <n v="41.174603174603178"/>
    <n v="63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x v="1"/>
    <n v="251.65"/>
    <n v="77.430769230769229"/>
    <n v="65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x v="1"/>
    <n v="105.87500000000001"/>
    <n v="57.159509202453989"/>
    <n v="163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x v="1"/>
    <n v="187.42857142857144"/>
    <n v="77.17647058823529"/>
    <n v="85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x v="1"/>
    <n v="386.78571428571428"/>
    <n v="24.953917050691246"/>
    <n v="217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x v="1"/>
    <n v="347.07142857142856"/>
    <n v="97.18"/>
    <n v="150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x v="1"/>
    <n v="185.82098765432099"/>
    <n v="46.000916870415651"/>
    <n v="3272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x v="3"/>
    <n v="43.241247264770237"/>
    <n v="88.023385300668153"/>
    <n v="898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162.4375"/>
    <n v="25.99"/>
    <n v="300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x v="1"/>
    <n v="184.84285714285716"/>
    <n v="102.69047619047619"/>
    <n v="126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x v="0"/>
    <n v="23.703520691785052"/>
    <n v="72.958174904942965"/>
    <n v="526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x v="0"/>
    <n v="89.870129870129873"/>
    <n v="57.190082644628099"/>
    <n v="121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x v="1"/>
    <n v="272.6041958041958"/>
    <n v="84.013793103448279"/>
    <n v="2320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x v="1"/>
    <n v="170.04255319148936"/>
    <n v="98.666666666666671"/>
    <n v="8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.28503562945369"/>
    <n v="42.007419183889773"/>
    <n v="1887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x v="1"/>
    <n v="346.93532338308455"/>
    <n v="32.002753556677376"/>
    <n v="4358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x v="0"/>
    <n v="69.177215189873422"/>
    <n v="81.567164179104481"/>
    <n v="67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x v="0"/>
    <n v="25.433734939759034"/>
    <n v="37.035087719298247"/>
    <n v="5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x v="0"/>
    <n v="77.400977995110026"/>
    <n v="103.033360455655"/>
    <n v="1229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x v="0"/>
    <n v="37.481481481481481"/>
    <n v="84.333333333333329"/>
    <n v="12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x v="1"/>
    <n v="543.79999999999995"/>
    <n v="102.60377358490567"/>
    <n v="53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x v="1"/>
    <n v="228.52189349112427"/>
    <n v="79.992129246064621"/>
    <n v="2414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x v="0"/>
    <n v="38.948339483394832"/>
    <n v="70.055309734513273"/>
    <n v="452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x v="1"/>
    <n v="370"/>
    <n v="37"/>
    <n v="80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x v="1"/>
    <n v="237.91176470588232"/>
    <n v="41.911917098445599"/>
    <n v="193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x v="0"/>
    <n v="64.036299765807954"/>
    <n v="57.992576882290564"/>
    <n v="1886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x v="1"/>
    <n v="118.27777777777777"/>
    <n v="40.942307692307693"/>
    <n v="52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x v="0"/>
    <n v="84.824037184594957"/>
    <n v="69.9972602739726"/>
    <n v="1825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x v="0"/>
    <n v="29.346153846153843"/>
    <n v="73.838709677419359"/>
    <n v="31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x v="1"/>
    <n v="209.89655172413794"/>
    <n v="41.979310344827589"/>
    <n v="290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x v="1"/>
    <n v="169.78571428571431"/>
    <n v="77.93442622950819"/>
    <n v="122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x v="1"/>
    <n v="115.95907738095239"/>
    <n v="106.01972789115646"/>
    <n v="1470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x v="1"/>
    <n v="258.59999999999997"/>
    <n v="47.018181818181816"/>
    <n v="165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x v="1"/>
    <n v="230.58333333333331"/>
    <n v="76.016483516483518"/>
    <n v="18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x v="1"/>
    <n v="128.21428571428572"/>
    <n v="54.120603015075375"/>
    <n v="199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x v="1"/>
    <n v="188.70588235294116"/>
    <n v="57.285714285714285"/>
    <n v="56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x v="0"/>
    <n v="6.9511889862327907"/>
    <n v="103.81308411214954"/>
    <n v="107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x v="1"/>
    <n v="774.43434343434342"/>
    <n v="105.02602739726028"/>
    <n v="1460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x v="0"/>
    <n v="27.693181818181817"/>
    <n v="90.259259259259252"/>
    <n v="27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x v="0"/>
    <n v="52.479620323841424"/>
    <n v="76.978705978705975"/>
    <n v="1221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x v="1"/>
    <n v="407.09677419354841"/>
    <n v="102.60162601626017"/>
    <n v="123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x v="0"/>
    <n v="2"/>
    <n v="2"/>
    <n v="1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x v="1"/>
    <n v="156.17857142857144"/>
    <n v="55.0062893081761"/>
    <n v="159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x v="1"/>
    <n v="252.42857142857144"/>
    <n v="32.127272727272725"/>
    <n v="110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x v="2"/>
    <n v="1.729268292682927"/>
    <n v="50.642857142857146"/>
    <n v="1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x v="0"/>
    <n v="12.230769230769232"/>
    <n v="49.6875"/>
    <n v="16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x v="1"/>
    <n v="163.98734177215189"/>
    <n v="54.894067796610166"/>
    <n v="23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x v="1"/>
    <n v="162.98181818181817"/>
    <n v="46.931937172774866"/>
    <n v="191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x v="0"/>
    <n v="20.252747252747252"/>
    <n v="44.951219512195124"/>
    <n v="41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x v="1"/>
    <n v="319.24083769633506"/>
    <n v="30.99898322318251"/>
    <n v="3934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x v="1"/>
    <n v="478.94444444444446"/>
    <n v="107.7625"/>
    <n v="80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x v="3"/>
    <n v="19.556634304207122"/>
    <n v="102.07770270270271"/>
    <n v="296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x v="1"/>
    <n v="198.94827586206895"/>
    <n v="24.976190476190474"/>
    <n v="462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x v="1"/>
    <n v="795"/>
    <n v="79.944134078212286"/>
    <n v="179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x v="0"/>
    <n v="50.621082621082621"/>
    <n v="67.946462715105156"/>
    <n v="523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x v="0"/>
    <n v="57.4375"/>
    <n v="26.070921985815602"/>
    <n v="141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x v="1"/>
    <n v="155.62827640984909"/>
    <n v="105.0032154340836"/>
    <n v="186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x v="0"/>
    <n v="36.297297297297298"/>
    <n v="25.826923076923077"/>
    <n v="52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x v="2"/>
    <n v="58.25"/>
    <n v="77.666666666666671"/>
    <n v="2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x v="1"/>
    <n v="237.39473684210526"/>
    <n v="57.82692307692308"/>
    <n v="156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x v="0"/>
    <n v="58.75"/>
    <n v="92.955555555555549"/>
    <n v="225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x v="1"/>
    <n v="182.56603773584905"/>
    <n v="37.945098039215686"/>
    <n v="255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x v="0"/>
    <n v="0.75436408977556113"/>
    <n v="31.842105263157894"/>
    <n v="38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x v="1"/>
    <n v="175.95330739299609"/>
    <n v="40"/>
    <n v="2261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x v="1"/>
    <n v="237.88235294117646"/>
    <n v="101.1"/>
    <n v="40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x v="1"/>
    <n v="488.05076142131981"/>
    <n v="84.006989951944078"/>
    <n v="2289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x v="1"/>
    <n v="224.06666666666669"/>
    <n v="103.41538461538461"/>
    <n v="65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x v="0"/>
    <n v="18.126436781609197"/>
    <n v="105.13333333333334"/>
    <n v="15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x v="0"/>
    <n v="45.847222222222221"/>
    <n v="89.21621621621621"/>
    <n v="37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x v="1"/>
    <n v="117.31541218637993"/>
    <n v="51.995234312946785"/>
    <n v="3777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x v="1"/>
    <n v="217.30909090909088"/>
    <n v="64.956521739130437"/>
    <n v="18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x v="1"/>
    <n v="112.28571428571428"/>
    <n v="46.235294117647058"/>
    <n v="85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x v="0"/>
    <n v="72.51898734177216"/>
    <n v="51.151785714285715"/>
    <n v="112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x v="1"/>
    <n v="212.30434782608697"/>
    <n v="33.909722222222221"/>
    <n v="144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x v="1"/>
    <n v="239.74657534246577"/>
    <n v="92.016298633017882"/>
    <n v="19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x v="1"/>
    <n v="181.93548387096774"/>
    <n v="107.42857142857143"/>
    <n v="105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x v="1"/>
    <n v="164.13114754098362"/>
    <n v="75.848484848484844"/>
    <n v="132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x v="0"/>
    <n v="1.6375968992248062"/>
    <n v="80.476190476190482"/>
    <n v="21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x v="3"/>
    <n v="49.64385964912281"/>
    <n v="86.978483606557376"/>
    <n v="9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x v="1"/>
    <n v="109.70652173913042"/>
    <n v="105.13541666666667"/>
    <n v="96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49.217948717948715"/>
    <n v="57.298507462686565"/>
    <n v="67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x v="2"/>
    <n v="62.232323232323225"/>
    <n v="93.348484848484844"/>
    <n v="66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x v="0"/>
    <n v="13.05813953488372"/>
    <n v="71.987179487179489"/>
    <n v="78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x v="0"/>
    <n v="64.635416666666671"/>
    <n v="92.611940298507463"/>
    <n v="67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x v="1"/>
    <n v="159.58666666666667"/>
    <n v="104.99122807017544"/>
    <n v="11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x v="0"/>
    <n v="81.42"/>
    <n v="30.958174904942965"/>
    <n v="263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32.444767441860463"/>
    <n v="33.001182732111175"/>
    <n v="1691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9.9141184124918666"/>
    <n v="84.187845303867405"/>
    <n v="181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x v="0"/>
    <n v="26.694444444444443"/>
    <n v="73.92307692307692"/>
    <n v="13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x v="3"/>
    <n v="62.957446808510639"/>
    <n v="36.987499999999997"/>
    <n v="160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x v="1"/>
    <n v="161.35593220338984"/>
    <n v="46.896551724137929"/>
    <n v="203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x v="0"/>
    <n v="5"/>
    <n v="5"/>
    <n v="1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x v="1"/>
    <n v="1096.9379310344827"/>
    <n v="102.02437459910199"/>
    <n v="155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x v="3"/>
    <n v="70.094158075601371"/>
    <n v="45.007502206531335"/>
    <n v="2266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x v="0"/>
    <n v="60"/>
    <n v="94.285714285714292"/>
    <n v="21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367.0985915492958"/>
    <n v="101.02325581395348"/>
    <n v="15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x v="1"/>
    <n v="1109"/>
    <n v="97.037499999999994"/>
    <n v="80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x v="0"/>
    <n v="19.028784648187631"/>
    <n v="43.00963855421687"/>
    <n v="830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x v="1"/>
    <n v="126.87755102040816"/>
    <n v="94.916030534351151"/>
    <n v="13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x v="1"/>
    <n v="734.63636363636363"/>
    <n v="72.151785714285708"/>
    <n v="112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x v="0"/>
    <n v="4.5731034482758623"/>
    <n v="51.007692307692309"/>
    <n v="130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x v="0"/>
    <n v="85.054545454545448"/>
    <n v="85.054545454545448"/>
    <n v="5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x v="1"/>
    <n v="119.29824561403508"/>
    <n v="43.87096774193548"/>
    <n v="155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x v="1"/>
    <n v="296.02777777777777"/>
    <n v="40.063909774436091"/>
    <n v="26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x v="0"/>
    <n v="84.694915254237287"/>
    <n v="43.833333333333336"/>
    <n v="114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x v="1"/>
    <n v="355.7837837837838"/>
    <n v="84.92903225806451"/>
    <n v="155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x v="1"/>
    <n v="386.40909090909093"/>
    <n v="41.067632850241544"/>
    <n v="2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x v="1"/>
    <n v="792.23529411764707"/>
    <n v="54.971428571428568"/>
    <n v="245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x v="1"/>
    <n v="137.03393665158373"/>
    <n v="77.010807374443743"/>
    <n v="157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338.20833333333337"/>
    <n v="71.201754385964918"/>
    <n v="114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x v="1"/>
    <n v="108.22784810126582"/>
    <n v="91.935483870967744"/>
    <n v="93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x v="0"/>
    <n v="60.757639620653315"/>
    <n v="97.069023569023571"/>
    <n v="594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x v="0"/>
    <n v="27.725490196078432"/>
    <n v="58.916666666666664"/>
    <n v="2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x v="1"/>
    <n v="228.3934426229508"/>
    <n v="58.015466983938133"/>
    <n v="1681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x v="0"/>
    <n v="21.615194054500414"/>
    <n v="103.87301587301587"/>
    <n v="252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x v="1"/>
    <n v="373.875"/>
    <n v="93.46875"/>
    <n v="32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x v="1"/>
    <n v="154.92592592592592"/>
    <n v="61.970370370370368"/>
    <n v="135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322.14999999999998"/>
    <n v="92.042857142857144"/>
    <n v="140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x v="0"/>
    <n v="73.957142857142856"/>
    <n v="77.268656716417908"/>
    <n v="6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x v="1"/>
    <n v="864.1"/>
    <n v="93.923913043478265"/>
    <n v="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x v="1"/>
    <n v="143.26245847176079"/>
    <n v="84.969458128078813"/>
    <n v="1015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x v="0"/>
    <n v="40.281762295081968"/>
    <n v="105.97035040431267"/>
    <n v="742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x v="1"/>
    <n v="178.22388059701493"/>
    <n v="36.969040247678016"/>
    <n v="323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x v="0"/>
    <n v="84.930555555555557"/>
    <n v="81.533333333333331"/>
    <n v="75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x v="1"/>
    <n v="145.93648334624322"/>
    <n v="80.999140154772135"/>
    <n v="2326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x v="1"/>
    <n v="152.46153846153848"/>
    <n v="26.010498687664043"/>
    <n v="38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x v="0"/>
    <n v="67.129542790152414"/>
    <n v="25.998410896708286"/>
    <n v="4405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x v="0"/>
    <n v="40.307692307692307"/>
    <n v="34.173913043478258"/>
    <n v="92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x v="1"/>
    <n v="216.79032258064518"/>
    <n v="28.002083333333335"/>
    <n v="480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x v="0"/>
    <n v="52.117021276595743"/>
    <n v="76.546875"/>
    <n v="64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x v="1"/>
    <n v="499.58333333333337"/>
    <n v="53.053097345132741"/>
    <n v="226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x v="0"/>
    <n v="87.679487179487182"/>
    <n v="106.859375"/>
    <n v="64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x v="1"/>
    <n v="113.17346938775511"/>
    <n v="46.020746887966808"/>
    <n v="241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x v="1"/>
    <n v="426.54838709677421"/>
    <n v="100.17424242424242"/>
    <n v="13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x v="3"/>
    <n v="77.632653061224488"/>
    <n v="101.44"/>
    <n v="75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52.496810772501767"/>
    <n v="87.972684085510693"/>
    <n v="842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x v="1"/>
    <n v="157.46762589928059"/>
    <n v="74.995594713656388"/>
    <n v="2043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x v="0"/>
    <n v="72.939393939393938"/>
    <n v="42.982142857142854"/>
    <n v="112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x v="3"/>
    <n v="60.565789473684205"/>
    <n v="33.115107913669064"/>
    <n v="139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x v="0"/>
    <n v="56.791291291291287"/>
    <n v="101.13101604278074"/>
    <n v="3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x v="3"/>
    <n v="56.542754275427541"/>
    <n v="55.98841354723708"/>
    <n v="1122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33CBE-6763-462D-9D15-6F4F1EDCD11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29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5F3E2-06C9-44D0-9A30-18203FAA0E8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A4390-49F2-4661-8C2E-615660008D1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5:E19" firstHeaderRow="1" firstDataRow="2" firstDataCol="1" rowPageCount="3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3">
    <pageField fld="22" hier="-1"/>
    <pageField fld="21" hier="-1"/>
    <pageField fld="16" hier="-1"/>
  </pageFields>
  <dataFields count="1">
    <dataField name="Count of outcome" fld="5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3F65-1265-41DF-A36B-265B7F0BC610}">
  <sheetPr codeName="Sheet2"/>
  <dimension ref="A3:F29"/>
  <sheetViews>
    <sheetView workbookViewId="0">
      <selection activeCell="A4" sqref="A4"/>
    </sheetView>
  </sheetViews>
  <sheetFormatPr defaultRowHeight="15.6" x14ac:dyDescent="0.6"/>
  <cols>
    <col min="1" max="1" width="16.449218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3" spans="1:6" x14ac:dyDescent="0.6">
      <c r="A3" s="6" t="s">
        <v>2069</v>
      </c>
      <c r="B3" s="6" t="s">
        <v>2068</v>
      </c>
    </row>
    <row r="4" spans="1:6" x14ac:dyDescent="0.6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6">
      <c r="A5" s="7" t="s">
        <v>2049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6">
      <c r="A6" s="7" t="s">
        <v>2065</v>
      </c>
      <c r="E6">
        <v>4</v>
      </c>
      <c r="F6">
        <v>4</v>
      </c>
    </row>
    <row r="7" spans="1:6" x14ac:dyDescent="0.6">
      <c r="A7" s="7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6">
      <c r="A8" s="7" t="s">
        <v>2044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6">
      <c r="A9" s="7" t="s">
        <v>2043</v>
      </c>
      <c r="C9">
        <v>8</v>
      </c>
      <c r="E9">
        <v>10</v>
      </c>
      <c r="F9">
        <v>18</v>
      </c>
    </row>
    <row r="10" spans="1:6" x14ac:dyDescent="0.6">
      <c r="A10" s="7" t="s">
        <v>2053</v>
      </c>
      <c r="B10">
        <v>1</v>
      </c>
      <c r="C10">
        <v>7</v>
      </c>
      <c r="E10">
        <v>9</v>
      </c>
      <c r="F10">
        <v>17</v>
      </c>
    </row>
    <row r="11" spans="1:6" x14ac:dyDescent="0.6">
      <c r="A11" s="7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6">
      <c r="A12" s="7" t="s">
        <v>2045</v>
      </c>
      <c r="B12">
        <v>3</v>
      </c>
      <c r="C12">
        <v>19</v>
      </c>
      <c r="E12">
        <v>23</v>
      </c>
      <c r="F12">
        <v>45</v>
      </c>
    </row>
    <row r="13" spans="1:6" x14ac:dyDescent="0.6">
      <c r="A13" s="7" t="s">
        <v>2058</v>
      </c>
      <c r="B13">
        <v>1</v>
      </c>
      <c r="C13">
        <v>6</v>
      </c>
      <c r="E13">
        <v>10</v>
      </c>
      <c r="F13">
        <v>17</v>
      </c>
    </row>
    <row r="14" spans="1:6" x14ac:dyDescent="0.6">
      <c r="A14" s="7" t="s">
        <v>2057</v>
      </c>
      <c r="C14">
        <v>3</v>
      </c>
      <c r="E14">
        <v>4</v>
      </c>
      <c r="F14">
        <v>7</v>
      </c>
    </row>
    <row r="15" spans="1:6" x14ac:dyDescent="0.6">
      <c r="A15" s="7" t="s">
        <v>2061</v>
      </c>
      <c r="C15">
        <v>8</v>
      </c>
      <c r="D15">
        <v>1</v>
      </c>
      <c r="E15">
        <v>4</v>
      </c>
      <c r="F15">
        <v>13</v>
      </c>
    </row>
    <row r="16" spans="1:6" x14ac:dyDescent="0.6">
      <c r="A16" s="7" t="s">
        <v>2048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6">
      <c r="A17" s="7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6">
      <c r="A18" s="7" t="s">
        <v>2040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6">
      <c r="A19" s="7" t="s">
        <v>2056</v>
      </c>
      <c r="C19">
        <v>4</v>
      </c>
      <c r="E19">
        <v>4</v>
      </c>
      <c r="F19">
        <v>8</v>
      </c>
    </row>
    <row r="20" spans="1:6" x14ac:dyDescent="0.6">
      <c r="A20" s="7" t="s">
        <v>2036</v>
      </c>
      <c r="B20">
        <v>6</v>
      </c>
      <c r="C20">
        <v>30</v>
      </c>
      <c r="E20">
        <v>49</v>
      </c>
      <c r="F20">
        <v>85</v>
      </c>
    </row>
    <row r="21" spans="1:6" x14ac:dyDescent="0.6">
      <c r="A21" s="7" t="s">
        <v>2063</v>
      </c>
      <c r="C21">
        <v>9</v>
      </c>
      <c r="E21">
        <v>5</v>
      </c>
      <c r="F21">
        <v>14</v>
      </c>
    </row>
    <row r="22" spans="1:6" x14ac:dyDescent="0.6">
      <c r="A22" s="7" t="s">
        <v>2052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6">
      <c r="A23" s="7" t="s">
        <v>2060</v>
      </c>
      <c r="B23">
        <v>3</v>
      </c>
      <c r="C23">
        <v>3</v>
      </c>
      <c r="E23">
        <v>11</v>
      </c>
      <c r="F23">
        <v>17</v>
      </c>
    </row>
    <row r="24" spans="1:6" x14ac:dyDescent="0.6">
      <c r="A24" s="7" t="s">
        <v>2059</v>
      </c>
      <c r="C24">
        <v>7</v>
      </c>
      <c r="E24">
        <v>14</v>
      </c>
      <c r="F24">
        <v>21</v>
      </c>
    </row>
    <row r="25" spans="1:6" x14ac:dyDescent="0.6">
      <c r="A25" s="7" t="s">
        <v>2051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6">
      <c r="A26" s="7" t="s">
        <v>2046</v>
      </c>
      <c r="C26">
        <v>16</v>
      </c>
      <c r="D26">
        <v>1</v>
      </c>
      <c r="E26">
        <v>28</v>
      </c>
      <c r="F26">
        <v>45</v>
      </c>
    </row>
    <row r="27" spans="1:6" x14ac:dyDescent="0.6">
      <c r="A27" s="7" t="s">
        <v>2038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6">
      <c r="A28" s="7" t="s">
        <v>2062</v>
      </c>
      <c r="E28">
        <v>3</v>
      </c>
      <c r="F28">
        <v>3</v>
      </c>
    </row>
    <row r="29" spans="1:6" x14ac:dyDescent="0.6">
      <c r="A29" s="7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F4B1-EED9-46DA-8E47-E91868E41503}">
  <sheetPr codeName="Sheet1"/>
  <dimension ref="A3:F14"/>
  <sheetViews>
    <sheetView topLeftCell="A3" workbookViewId="0">
      <selection activeCell="A3" sqref="A3"/>
    </sheetView>
  </sheetViews>
  <sheetFormatPr defaultRowHeight="15.6" x14ac:dyDescent="0.6"/>
  <cols>
    <col min="1" max="1" width="15.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3" spans="1:6" x14ac:dyDescent="0.6">
      <c r="A3" s="6" t="s">
        <v>2069</v>
      </c>
      <c r="B3" s="6" t="s">
        <v>2068</v>
      </c>
    </row>
    <row r="4" spans="1:6" x14ac:dyDescent="0.6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6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6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6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6">
      <c r="A8" s="7" t="s">
        <v>2064</v>
      </c>
      <c r="E8">
        <v>4</v>
      </c>
      <c r="F8">
        <v>4</v>
      </c>
    </row>
    <row r="9" spans="1:6" x14ac:dyDescent="0.6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6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6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6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6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6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1005-BE00-4C0F-92CD-13E2D33F92E7}">
  <sheetPr codeName="Sheet3"/>
  <dimension ref="A1:E19"/>
  <sheetViews>
    <sheetView workbookViewId="0">
      <selection activeCell="A5" sqref="A5"/>
    </sheetView>
  </sheetViews>
  <sheetFormatPr defaultRowHeight="15.6" x14ac:dyDescent="0.6"/>
  <cols>
    <col min="1" max="1" width="30.44921875" bestFit="1" customWidth="1"/>
    <col min="2" max="2" width="14.84765625" bestFit="1" customWidth="1"/>
    <col min="3" max="3" width="5.34765625" bestFit="1" customWidth="1"/>
    <col min="4" max="4" width="9" bestFit="1" customWidth="1"/>
    <col min="5" max="6" width="10.44921875" bestFit="1" customWidth="1"/>
  </cols>
  <sheetData>
    <row r="1" spans="1:5" x14ac:dyDescent="0.6">
      <c r="A1" s="6" t="s">
        <v>2085</v>
      </c>
      <c r="B1" t="s">
        <v>2070</v>
      </c>
    </row>
    <row r="2" spans="1:5" x14ac:dyDescent="0.6">
      <c r="A2" s="6" t="s">
        <v>2086</v>
      </c>
      <c r="B2" t="s">
        <v>2070</v>
      </c>
    </row>
    <row r="3" spans="1:5" x14ac:dyDescent="0.6">
      <c r="A3" s="6" t="s">
        <v>2031</v>
      </c>
      <c r="B3" t="s">
        <v>2070</v>
      </c>
    </row>
    <row r="5" spans="1:5" x14ac:dyDescent="0.6">
      <c r="A5" s="6" t="s">
        <v>2069</v>
      </c>
      <c r="B5" s="6" t="s">
        <v>2068</v>
      </c>
    </row>
    <row r="6" spans="1:5" x14ac:dyDescent="0.6">
      <c r="A6" s="6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6">
      <c r="A7" s="7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6">
      <c r="A8" s="7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6">
      <c r="A9" s="7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6">
      <c r="A10" s="7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6">
      <c r="A11" s="7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6">
      <c r="A12" s="7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6">
      <c r="A13" s="7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6">
      <c r="A14" s="7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6">
      <c r="A15" s="7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6">
      <c r="A16" s="7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6">
      <c r="A17" s="7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6">
      <c r="A18" s="7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6">
      <c r="A19" s="7" t="s">
        <v>2067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A37C-4008-4757-8F66-E4140B231C2E}">
  <sheetPr codeName="Sheet4"/>
  <dimension ref="A1:H13"/>
  <sheetViews>
    <sheetView topLeftCell="A6" workbookViewId="0">
      <selection activeCell="J13" sqref="J13"/>
    </sheetView>
  </sheetViews>
  <sheetFormatPr defaultRowHeight="15.6" x14ac:dyDescent="0.6"/>
  <cols>
    <col min="1" max="1" width="26.546875" customWidth="1"/>
    <col min="2" max="2" width="16.69921875" customWidth="1"/>
    <col min="3" max="3" width="13.44921875" customWidth="1"/>
    <col min="4" max="4" width="13.3984375" customWidth="1"/>
    <col min="5" max="5" width="12.1484375" customWidth="1"/>
    <col min="6" max="6" width="18.546875" customWidth="1"/>
    <col min="7" max="7" width="15.69921875" customWidth="1"/>
    <col min="8" max="8" width="17.796875" customWidth="1"/>
  </cols>
  <sheetData>
    <row r="1" spans="1:8" x14ac:dyDescent="0.6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2106</v>
      </c>
    </row>
    <row r="2" spans="1:8" x14ac:dyDescent="0.6">
      <c r="A2" t="s">
        <v>2095</v>
      </c>
      <c r="B2">
        <f>COUNTIFS(Crowdfunding!D:D,"&lt;1000",Crowdfunding!F:F,( "successful"))</f>
        <v>30</v>
      </c>
      <c r="C2">
        <f>COUNTIFS(Crowdfunding!D:D,"&lt;1000",Crowdfunding!F:F,( "failed"))</f>
        <v>20</v>
      </c>
      <c r="D2">
        <f>COUNTIFS(Crowdfunding!D:D,"&lt;1000",Crowdfunding!F:F,("canceled"))</f>
        <v>1</v>
      </c>
      <c r="E2">
        <f>SUM(B2+C2+D2)</f>
        <v>51</v>
      </c>
      <c r="F2" s="11">
        <f>(B2/E2)</f>
        <v>0.58823529411764708</v>
      </c>
      <c r="G2" s="11">
        <f>(C2/E2)</f>
        <v>0.39215686274509803</v>
      </c>
      <c r="H2" s="11">
        <f>(D2/E2)</f>
        <v>1.9607843137254902E-2</v>
      </c>
    </row>
    <row r="3" spans="1:8" x14ac:dyDescent="0.6">
      <c r="A3" t="s">
        <v>2094</v>
      </c>
      <c r="B3">
        <f>COUNTIFS(Crowdfunding!D:D,"&gt;=1000",Crowdfunding!D:D,"&lt;=4999",Crowdfunding!F:F,( "successful"))</f>
        <v>191</v>
      </c>
      <c r="C3">
        <f>COUNTIFS(Crowdfunding!D:D,"&gt;=1000",Crowdfunding!D:D,"&lt;=4999",Crowdfunding!F:F,( "failed"))</f>
        <v>38</v>
      </c>
      <c r="D3">
        <f>COUNTIFS(Crowdfunding!D:D,"&gt;=1000",Crowdfunding!D:D,"&lt;=4999",Crowdfunding!F:F,( "canceled"))</f>
        <v>2</v>
      </c>
      <c r="E3">
        <f t="shared" ref="E3:E13" si="0">SUM(B3+C3+D3)</f>
        <v>231</v>
      </c>
      <c r="F3" s="11">
        <f t="shared" ref="F3:F13" si="1">(B3/E3)</f>
        <v>0.82683982683982682</v>
      </c>
      <c r="G3" s="11">
        <f t="shared" ref="G3:G13" si="2">(C3/E3)</f>
        <v>0.16450216450216451</v>
      </c>
      <c r="H3" s="11">
        <f t="shared" ref="H3:H13" si="3">(D3/E3)</f>
        <v>8.658008658008658E-3</v>
      </c>
    </row>
    <row r="4" spans="1:8" x14ac:dyDescent="0.6">
      <c r="A4" t="s">
        <v>2096</v>
      </c>
      <c r="B4">
        <f>COUNTIFS(Crowdfunding!D:D,"&gt;=5000",Crowdfunding!D:D,"&lt;=9999",Crowdfunding!F:F,( "successful"))</f>
        <v>164</v>
      </c>
      <c r="C4">
        <f>COUNTIFS(Crowdfunding!D:D,"&gt;=5000",Crowdfunding!D:D,"&lt;=9999",Crowdfunding!F:F,( "failed"))</f>
        <v>126</v>
      </c>
      <c r="D4">
        <f>COUNTIFS(Crowdfunding!D:D,"&gt;=5000",Crowdfunding!D:D,"&lt;=9999",Crowdfunding!F:F,( "canceled"))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6">
      <c r="A5" t="s">
        <v>2097</v>
      </c>
      <c r="B5">
        <f>COUNTIFS(Crowdfunding!D:D,"&gt;=10000",Crowdfunding!D:D,"&lt;=14999",Crowdfunding!F:F,( "successful"))</f>
        <v>4</v>
      </c>
      <c r="C5">
        <f>COUNTIFS(Crowdfunding!D:D,"&gt;=10000",Crowdfunding!D:D,"&lt;=14999",Crowdfunding!F:F,( "failed"))</f>
        <v>5</v>
      </c>
      <c r="D5">
        <f>COUNTIFS(Crowdfunding!D:D,"&gt;=10000",Crowdfunding!D:D,"&lt;=14999",Crowdfunding!F:F,( "canceled"))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6">
      <c r="A6" t="s">
        <v>2098</v>
      </c>
      <c r="B6">
        <f>COUNTIFS(Crowdfunding!D:D,"&gt;=15000",Crowdfunding!D:D,"&lt;=19999",Crowdfunding!F:F,( "successful"))</f>
        <v>10</v>
      </c>
      <c r="C6">
        <f>COUNTIFS(Crowdfunding!D:D,"&gt;=15000",Crowdfunding!D:D,"&lt;=19999",Crowdfunding!F:F,( "failed"))</f>
        <v>0</v>
      </c>
      <c r="D6">
        <f>COUNTIFS(Crowdfunding!D:D,"&gt;=15000",Crowdfunding!D:D,"&lt;=19999",Crowdfunding!F:F,( "canceled"))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6">
      <c r="A7" t="s">
        <v>2099</v>
      </c>
      <c r="B7">
        <f>COUNTIFS(Crowdfunding!D:D,"&gt;=20000",Crowdfunding!D:D,"&lt;=24999",Crowdfunding!F:F,( "successful"))</f>
        <v>7</v>
      </c>
      <c r="C7">
        <f>COUNTIFS(Crowdfunding!D:D,"&gt;=20000",Crowdfunding!D:D,"&lt;=24999",Crowdfunding!F:F,( "failed"))</f>
        <v>0</v>
      </c>
      <c r="D7">
        <f>COUNTIFS(Crowdfunding!D:D,"&gt;=20000",Crowdfunding!D:D,"&lt;=24999",Crowdfunding!F:F,( "canceled"))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6">
      <c r="A8" t="s">
        <v>2100</v>
      </c>
      <c r="B8">
        <f>COUNTIFS(Crowdfunding!D:D,"&gt;=25000",Crowdfunding!D:D,"&lt;=29999",Crowdfunding!F:F,( "successful"))</f>
        <v>11</v>
      </c>
      <c r="C8">
        <f>COUNTIFS(Crowdfunding!D:D,"&gt;=25000",Crowdfunding!D:D,"&lt;=29999",Crowdfunding!F:F,( "failed"))</f>
        <v>3</v>
      </c>
      <c r="D8">
        <f>COUNTIFS(Crowdfunding!D:D,"&gt;=25000",Crowdfunding!D:D,"&lt;=29999",Crowdfunding!F:F,( "canceled"))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6">
      <c r="A9" t="s">
        <v>2101</v>
      </c>
      <c r="B9">
        <f>COUNTIFS(Crowdfunding!D:D,"&gt;=30000",Crowdfunding!D:D,"&lt;=34999",Crowdfunding!F:F,( "successful"))</f>
        <v>7</v>
      </c>
      <c r="C9">
        <f>COUNTIFS(Crowdfunding!D:D,"&gt;=30000",Crowdfunding!D:D,"&lt;=34999",Crowdfunding!F:F,( "failed"))</f>
        <v>0</v>
      </c>
      <c r="D9">
        <f>COUNTIFS(Crowdfunding!D:D,"&gt;=30000",Crowdfunding!D:D,"&lt;=34999",Crowdfunding!F:F,( "canceled"))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6">
      <c r="A10" t="s">
        <v>2102</v>
      </c>
      <c r="B10">
        <f>COUNTIFS(Crowdfunding!D:D,"&gt;=35000",Crowdfunding!D:D,"&lt;=39999",Crowdfunding!F:F,( "successful"))</f>
        <v>8</v>
      </c>
      <c r="C10">
        <f>COUNTIFS(Crowdfunding!D:D,"&gt;=35000",Crowdfunding!D:D,"&lt;=39999",Crowdfunding!F:F,( "successful"))</f>
        <v>8</v>
      </c>
      <c r="D10">
        <f>COUNTIFS(Crowdfunding!D:D,"&gt;=35000",Crowdfunding!D:D,"&lt;=39999",Crowdfunding!F:F,( "canceled"))</f>
        <v>1</v>
      </c>
      <c r="E10">
        <f t="shared" si="0"/>
        <v>17</v>
      </c>
      <c r="F10" s="11">
        <f t="shared" si="1"/>
        <v>0.47058823529411764</v>
      </c>
      <c r="G10" s="11">
        <f t="shared" si="2"/>
        <v>0.47058823529411764</v>
      </c>
      <c r="H10" s="11">
        <f t="shared" si="3"/>
        <v>5.8823529411764705E-2</v>
      </c>
    </row>
    <row r="11" spans="1:8" x14ac:dyDescent="0.6">
      <c r="A11" t="s">
        <v>2103</v>
      </c>
      <c r="B11">
        <f>COUNTIFS(Crowdfunding!D:D,"&gt;=40000",Crowdfunding!D:D,"&lt;=44999",Crowdfunding!F:F,( "successful"))</f>
        <v>11</v>
      </c>
      <c r="C11">
        <f>COUNTIFS(Crowdfunding!D:D,"&gt;=40000",Crowdfunding!D:D,"&lt;=49999",Crowdfunding!F:F,( "failed"))</f>
        <v>6</v>
      </c>
      <c r="D11">
        <f>COUNTIFS(Crowdfunding!D:D,"&gt;=40000",Crowdfunding!D:D,"&lt;=44999",Crowdfunding!F:F,( "canceled"))</f>
        <v>0</v>
      </c>
      <c r="E11">
        <f t="shared" si="0"/>
        <v>17</v>
      </c>
      <c r="F11" s="11">
        <f t="shared" si="1"/>
        <v>0.6470588235294118</v>
      </c>
      <c r="G11" s="11">
        <f t="shared" si="2"/>
        <v>0.35294117647058826</v>
      </c>
      <c r="H11" s="11">
        <f t="shared" si="3"/>
        <v>0</v>
      </c>
    </row>
    <row r="12" spans="1:8" x14ac:dyDescent="0.6">
      <c r="A12" t="s">
        <v>2104</v>
      </c>
      <c r="B12">
        <f>COUNTIFS(Crowdfunding!D:D,"&gt;=45000",Crowdfunding!D:D,"&lt;=49999",Crowdfunding!F:F,( "successful"))</f>
        <v>8</v>
      </c>
      <c r="C12">
        <f>COUNTIFS(Crowdfunding!D:D,"&gt;=45000",Crowdfunding!D:D,"&lt;=49999",Crowdfunding!F:F,( "failed"))</f>
        <v>3</v>
      </c>
      <c r="D12">
        <f>COUNTIFS(Crowdfunding!D:D,"&gt;=45000",Crowdfunding!D:D,"&lt;=49999",Crowdfunding!F:F,( "canceled"))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6">
      <c r="A13" t="s">
        <v>2105</v>
      </c>
      <c r="B13">
        <f>COUNTIFS(Crowdfunding!D:D,"&gt;=50000",Crowdfunding!F:F,( "successful"))</f>
        <v>114</v>
      </c>
      <c r="C13">
        <f>COUNTIFS(Crowdfunding!D:D,"&gt;50000",Crowdfunding!F:F,( "failed"))</f>
        <v>163</v>
      </c>
      <c r="D13">
        <f>COUNTIFS(Crowdfunding!D:D,"&gt;50000",Crowdfunding!F:F,("canceled"))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 filterMode="1"/>
  <dimension ref="A1:T1001"/>
  <sheetViews>
    <sheetView topLeftCell="C1" workbookViewId="0">
      <selection activeCell="I1" activeCellId="1" sqref="F1:F1048576 I1:I1048576"/>
    </sheetView>
  </sheetViews>
  <sheetFormatPr defaultColWidth="10.796875" defaultRowHeight="15.6" x14ac:dyDescent="0.6"/>
  <cols>
    <col min="1" max="1" width="4.1484375" bestFit="1" customWidth="1"/>
    <col min="2" max="2" width="30.6484375" bestFit="1" customWidth="1"/>
    <col min="3" max="3" width="33.5" style="3" customWidth="1"/>
    <col min="7" max="7" width="11.1484375" bestFit="1" customWidth="1"/>
    <col min="8" max="8" width="20.94921875" customWidth="1"/>
    <col min="9" max="9" width="13" bestFit="1" customWidth="1"/>
    <col min="12" max="13" width="11.1484375" bestFit="1" customWidth="1"/>
    <col min="16" max="16" width="28" bestFit="1" customWidth="1"/>
    <col min="17" max="17" width="14.5" customWidth="1"/>
    <col min="18" max="18" width="15.8984375" customWidth="1"/>
    <col min="19" max="19" width="24.6484375" style="9" customWidth="1"/>
    <col min="20" max="20" width="21.59765625" style="9" customWidth="1"/>
  </cols>
  <sheetData>
    <row r="1" spans="1:20" s="1" customFormat="1" x14ac:dyDescent="0.6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8" t="s">
        <v>2071</v>
      </c>
      <c r="T1" s="8" t="s">
        <v>2072</v>
      </c>
    </row>
    <row r="2" spans="1:20" x14ac:dyDescent="0.6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f>(E2/D2)*100</f>
        <v>0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9">
        <f>(((L2/60)/60)/24)+DATE(1970,1,1)</f>
        <v>42336.25</v>
      </c>
      <c r="T2" s="10">
        <f>(((M2/60)/60)/24)+DATE(1970,1,1)</f>
        <v>42353.25</v>
      </c>
    </row>
    <row r="3" spans="1:20" hidden="1" x14ac:dyDescent="0.6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f t="shared" ref="G3:G66" si="0">(E3/D3)*100</f>
        <v>1040</v>
      </c>
      <c r="H3">
        <f>(E3/I3)</f>
        <v>92.151898734177209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9">
        <f t="shared" ref="S3:S66" si="1">(((L3/60)/60)/24)+DATE(1970,1,1)</f>
        <v>41870.208333333336</v>
      </c>
      <c r="T3" s="10">
        <f t="shared" ref="T3:T66" si="2">(((M3/60)/60)/24)+DATE(1970,1,1)</f>
        <v>41872.208333333336</v>
      </c>
    </row>
    <row r="4" spans="1:20" ht="31.2" hidden="1" x14ac:dyDescent="0.6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4">
        <f t="shared" si="0"/>
        <v>131.4787822878229</v>
      </c>
      <c r="H4">
        <f t="shared" ref="H4:H67" si="3">(E4/I4)</f>
        <v>100.01614035087719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9">
        <f t="shared" si="1"/>
        <v>41595.25</v>
      </c>
      <c r="T4" s="10">
        <f t="shared" si="2"/>
        <v>41597.25</v>
      </c>
    </row>
    <row r="5" spans="1:20" ht="31.2" x14ac:dyDescent="0.6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5">
        <f>(E5/D5)*100</f>
        <v>58.976190476190467</v>
      </c>
      <c r="H5">
        <f t="shared" si="3"/>
        <v>103.20833333333333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9">
        <f t="shared" si="1"/>
        <v>43688.208333333328</v>
      </c>
      <c r="T5" s="10">
        <f t="shared" si="2"/>
        <v>43728.208333333328</v>
      </c>
    </row>
    <row r="6" spans="1:20" x14ac:dyDescent="0.6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4">
        <f>(E6/D6)*100</f>
        <v>69.276315789473685</v>
      </c>
      <c r="H6">
        <f t="shared" si="3"/>
        <v>99.339622641509436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9">
        <f t="shared" si="1"/>
        <v>43485.25</v>
      </c>
      <c r="T6" s="10">
        <f t="shared" si="2"/>
        <v>43489.25</v>
      </c>
    </row>
    <row r="7" spans="1:20" hidden="1" x14ac:dyDescent="0.6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4">
        <f t="shared" si="0"/>
        <v>173.61842105263159</v>
      </c>
      <c r="H7">
        <f t="shared" si="3"/>
        <v>75.833333333333329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9">
        <f t="shared" si="1"/>
        <v>41149.208333333336</v>
      </c>
      <c r="T7" s="10">
        <f t="shared" si="2"/>
        <v>41160.208333333336</v>
      </c>
    </row>
    <row r="8" spans="1:20" x14ac:dyDescent="0.6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4">
        <f t="shared" si="0"/>
        <v>20.961538461538463</v>
      </c>
      <c r="H8">
        <f t="shared" si="3"/>
        <v>60.555555555555557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9">
        <f t="shared" si="1"/>
        <v>42991.208333333328</v>
      </c>
      <c r="T8" s="10">
        <f t="shared" si="2"/>
        <v>42992.208333333328</v>
      </c>
    </row>
    <row r="9" spans="1:20" hidden="1" x14ac:dyDescent="0.6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4">
        <f t="shared" si="0"/>
        <v>327.57777777777778</v>
      </c>
      <c r="H9">
        <f t="shared" si="3"/>
        <v>64.93832599118943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9">
        <f t="shared" si="1"/>
        <v>42229.208333333328</v>
      </c>
      <c r="T9" s="10">
        <f t="shared" si="2"/>
        <v>42231.208333333328</v>
      </c>
    </row>
    <row r="10" spans="1:20" hidden="1" x14ac:dyDescent="0.6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4">
        <f t="shared" si="0"/>
        <v>19.932788374205266</v>
      </c>
      <c r="H10">
        <f t="shared" si="3"/>
        <v>30.997175141242938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9">
        <f t="shared" si="1"/>
        <v>40399.208333333336</v>
      </c>
      <c r="T10" s="10">
        <f t="shared" si="2"/>
        <v>40401.208333333336</v>
      </c>
    </row>
    <row r="11" spans="1:20" x14ac:dyDescent="0.6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4">
        <f t="shared" si="0"/>
        <v>51.741935483870968</v>
      </c>
      <c r="H11">
        <f t="shared" si="3"/>
        <v>72.909090909090907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9">
        <f t="shared" si="1"/>
        <v>41536.208333333336</v>
      </c>
      <c r="T11" s="10">
        <f t="shared" si="2"/>
        <v>41585.25</v>
      </c>
    </row>
    <row r="12" spans="1:20" hidden="1" x14ac:dyDescent="0.6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4">
        <f t="shared" si="0"/>
        <v>266.11538461538464</v>
      </c>
      <c r="H12">
        <f t="shared" si="3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9">
        <f t="shared" si="1"/>
        <v>40404.208333333336</v>
      </c>
      <c r="T12" s="10">
        <f t="shared" si="2"/>
        <v>40452.208333333336</v>
      </c>
    </row>
    <row r="13" spans="1:20" ht="31.2" x14ac:dyDescent="0.6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4">
        <f t="shared" si="0"/>
        <v>48.095238095238095</v>
      </c>
      <c r="H13">
        <f t="shared" si="3"/>
        <v>112.22222222222223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9">
        <f t="shared" si="1"/>
        <v>40442.208333333336</v>
      </c>
      <c r="T13" s="10">
        <f t="shared" si="2"/>
        <v>40448.208333333336</v>
      </c>
    </row>
    <row r="14" spans="1:20" x14ac:dyDescent="0.6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4">
        <f t="shared" si="0"/>
        <v>89.349206349206341</v>
      </c>
      <c r="H14">
        <f t="shared" si="3"/>
        <v>102.34545454545454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9">
        <f t="shared" si="1"/>
        <v>43760.208333333328</v>
      </c>
      <c r="T14" s="10">
        <f t="shared" si="2"/>
        <v>43768.208333333328</v>
      </c>
    </row>
    <row r="15" spans="1:20" ht="31.2" hidden="1" x14ac:dyDescent="0.6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4">
        <f t="shared" si="0"/>
        <v>245.11904761904765</v>
      </c>
      <c r="H15">
        <f t="shared" si="3"/>
        <v>105.05102040816327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9">
        <f t="shared" si="1"/>
        <v>42532.208333333328</v>
      </c>
      <c r="T15" s="10">
        <f t="shared" si="2"/>
        <v>42544.208333333328</v>
      </c>
    </row>
    <row r="16" spans="1:20" x14ac:dyDescent="0.6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4">
        <f t="shared" si="0"/>
        <v>66.769503546099301</v>
      </c>
      <c r="H16">
        <f t="shared" si="3"/>
        <v>94.144999999999996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9">
        <f t="shared" si="1"/>
        <v>40974.25</v>
      </c>
      <c r="T16" s="10">
        <f t="shared" si="2"/>
        <v>41001.208333333336</v>
      </c>
    </row>
    <row r="17" spans="1:20" x14ac:dyDescent="0.6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4">
        <f t="shared" si="0"/>
        <v>47.307881773399011</v>
      </c>
      <c r="H17">
        <f t="shared" si="3"/>
        <v>84.986725663716811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9">
        <f t="shared" si="1"/>
        <v>43809.25</v>
      </c>
      <c r="T17" s="10">
        <f t="shared" si="2"/>
        <v>43813.25</v>
      </c>
    </row>
    <row r="18" spans="1:20" hidden="1" x14ac:dyDescent="0.6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4">
        <f t="shared" si="0"/>
        <v>649.47058823529414</v>
      </c>
      <c r="H18">
        <f t="shared" si="3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9">
        <f t="shared" si="1"/>
        <v>41661.25</v>
      </c>
      <c r="T18" s="10">
        <f t="shared" si="2"/>
        <v>41683.25</v>
      </c>
    </row>
    <row r="19" spans="1:20" hidden="1" x14ac:dyDescent="0.6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4">
        <f t="shared" si="0"/>
        <v>159.39125295508273</v>
      </c>
      <c r="H19">
        <f t="shared" si="3"/>
        <v>107.96236989591674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9">
        <f t="shared" si="1"/>
        <v>40555.25</v>
      </c>
      <c r="T19" s="10">
        <f t="shared" si="2"/>
        <v>40556.25</v>
      </c>
    </row>
    <row r="20" spans="1:20" hidden="1" x14ac:dyDescent="0.6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4">
        <f t="shared" si="0"/>
        <v>66.912087912087912</v>
      </c>
      <c r="H20">
        <f t="shared" si="3"/>
        <v>45.103703703703701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9">
        <f t="shared" si="1"/>
        <v>43351.208333333328</v>
      </c>
      <c r="T20" s="10">
        <f t="shared" si="2"/>
        <v>43359.208333333328</v>
      </c>
    </row>
    <row r="21" spans="1:20" x14ac:dyDescent="0.6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4">
        <f t="shared" si="0"/>
        <v>48.529600000000002</v>
      </c>
      <c r="H21">
        <f t="shared" si="3"/>
        <v>45.001483679525222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9">
        <f t="shared" si="1"/>
        <v>43528.25</v>
      </c>
      <c r="T21" s="10">
        <f t="shared" si="2"/>
        <v>43549.208333333328</v>
      </c>
    </row>
    <row r="22" spans="1:20" hidden="1" x14ac:dyDescent="0.6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4">
        <f t="shared" si="0"/>
        <v>112.24279210925646</v>
      </c>
      <c r="H22">
        <f t="shared" si="3"/>
        <v>105.97134670487107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9">
        <f t="shared" si="1"/>
        <v>41848.208333333336</v>
      </c>
      <c r="T22" s="10">
        <f t="shared" si="2"/>
        <v>41848.208333333336</v>
      </c>
    </row>
    <row r="23" spans="1:20" x14ac:dyDescent="0.6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4">
        <f t="shared" si="0"/>
        <v>40.992553191489364</v>
      </c>
      <c r="H23">
        <f t="shared" si="3"/>
        <v>69.055555555555557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9">
        <f t="shared" si="1"/>
        <v>40770.208333333336</v>
      </c>
      <c r="T23" s="10">
        <f t="shared" si="2"/>
        <v>40804.208333333336</v>
      </c>
    </row>
    <row r="24" spans="1:20" hidden="1" x14ac:dyDescent="0.6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4">
        <f t="shared" si="0"/>
        <v>128.07106598984771</v>
      </c>
      <c r="H24">
        <f t="shared" si="3"/>
        <v>85.044943820224717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9">
        <f t="shared" si="1"/>
        <v>43193.208333333328</v>
      </c>
      <c r="T24" s="10">
        <f t="shared" si="2"/>
        <v>43208.208333333328</v>
      </c>
    </row>
    <row r="25" spans="1:20" hidden="1" x14ac:dyDescent="0.6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4">
        <f t="shared" si="0"/>
        <v>332.04444444444448</v>
      </c>
      <c r="H25">
        <f t="shared" si="3"/>
        <v>105.22535211267606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9">
        <f t="shared" si="1"/>
        <v>43510.25</v>
      </c>
      <c r="T25" s="10">
        <f t="shared" si="2"/>
        <v>43563.208333333328</v>
      </c>
    </row>
    <row r="26" spans="1:20" hidden="1" x14ac:dyDescent="0.6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4">
        <f t="shared" si="0"/>
        <v>112.83225108225108</v>
      </c>
      <c r="H26">
        <f t="shared" si="3"/>
        <v>39.003741114852225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9">
        <f t="shared" si="1"/>
        <v>41811.208333333336</v>
      </c>
      <c r="T26" s="10">
        <f t="shared" si="2"/>
        <v>41813.208333333336</v>
      </c>
    </row>
    <row r="27" spans="1:20" hidden="1" x14ac:dyDescent="0.6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4">
        <f t="shared" si="0"/>
        <v>216.43636363636364</v>
      </c>
      <c r="H27">
        <f t="shared" si="3"/>
        <v>73.030674846625772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9">
        <f t="shared" si="1"/>
        <v>40681.208333333336</v>
      </c>
      <c r="T27" s="10">
        <f t="shared" si="2"/>
        <v>40701.208333333336</v>
      </c>
    </row>
    <row r="28" spans="1:20" hidden="1" x14ac:dyDescent="0.6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4">
        <f t="shared" si="0"/>
        <v>48.199069767441863</v>
      </c>
      <c r="H28">
        <f t="shared" si="3"/>
        <v>35.009459459459457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9">
        <f t="shared" si="1"/>
        <v>43312.208333333328</v>
      </c>
      <c r="T28" s="10">
        <f t="shared" si="2"/>
        <v>43339.208333333328</v>
      </c>
    </row>
    <row r="29" spans="1:20" x14ac:dyDescent="0.6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4">
        <f t="shared" si="0"/>
        <v>79.95</v>
      </c>
      <c r="H29">
        <f t="shared" si="3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9">
        <f t="shared" si="1"/>
        <v>42280.208333333328</v>
      </c>
      <c r="T29" s="10">
        <f t="shared" si="2"/>
        <v>42288.208333333328</v>
      </c>
    </row>
    <row r="30" spans="1:20" hidden="1" x14ac:dyDescent="0.6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4">
        <f t="shared" si="0"/>
        <v>105.22553516819573</v>
      </c>
      <c r="H30">
        <f t="shared" si="3"/>
        <v>61.997747747747745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9">
        <f t="shared" si="1"/>
        <v>40218.25</v>
      </c>
      <c r="T30" s="10">
        <f t="shared" si="2"/>
        <v>40241.25</v>
      </c>
    </row>
    <row r="31" spans="1:20" hidden="1" x14ac:dyDescent="0.6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4">
        <f t="shared" si="0"/>
        <v>328.89978213507629</v>
      </c>
      <c r="H31">
        <f t="shared" si="3"/>
        <v>94.000622665006233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9">
        <f t="shared" si="1"/>
        <v>43301.208333333328</v>
      </c>
      <c r="T31" s="10">
        <f t="shared" si="2"/>
        <v>43341.208333333328</v>
      </c>
    </row>
    <row r="32" spans="1:20" hidden="1" x14ac:dyDescent="0.6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4">
        <f t="shared" si="0"/>
        <v>160.61111111111111</v>
      </c>
      <c r="H32">
        <f t="shared" si="3"/>
        <v>112.05426356589147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9">
        <f t="shared" si="1"/>
        <v>43609.208333333328</v>
      </c>
      <c r="T32" s="10">
        <f t="shared" si="2"/>
        <v>43614.208333333328</v>
      </c>
    </row>
    <row r="33" spans="1:20" hidden="1" x14ac:dyDescent="0.6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4">
        <f t="shared" si="0"/>
        <v>310</v>
      </c>
      <c r="H33">
        <f t="shared" si="3"/>
        <v>48.008849557522126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9">
        <f t="shared" si="1"/>
        <v>42374.25</v>
      </c>
      <c r="T33" s="10">
        <f t="shared" si="2"/>
        <v>42402.25</v>
      </c>
    </row>
    <row r="34" spans="1:20" x14ac:dyDescent="0.6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4">
        <f t="shared" si="0"/>
        <v>86.807920792079202</v>
      </c>
      <c r="H34">
        <f t="shared" si="3"/>
        <v>38.004334633723452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9">
        <f t="shared" si="1"/>
        <v>43110.25</v>
      </c>
      <c r="T34" s="10">
        <f t="shared" si="2"/>
        <v>43137.25</v>
      </c>
    </row>
    <row r="35" spans="1:20" hidden="1" x14ac:dyDescent="0.6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4">
        <f t="shared" si="0"/>
        <v>377.82071713147411</v>
      </c>
      <c r="H35">
        <f t="shared" si="3"/>
        <v>35.000184535892231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9">
        <f t="shared" si="1"/>
        <v>41917.208333333336</v>
      </c>
      <c r="T35" s="10">
        <f t="shared" si="2"/>
        <v>41954.25</v>
      </c>
    </row>
    <row r="36" spans="1:20" ht="31.2" hidden="1" x14ac:dyDescent="0.6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4">
        <f t="shared" si="0"/>
        <v>150.80645161290323</v>
      </c>
      <c r="H36">
        <f t="shared" si="3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9">
        <f t="shared" si="1"/>
        <v>42817.208333333328</v>
      </c>
      <c r="T36" s="10">
        <f t="shared" si="2"/>
        <v>42822.208333333328</v>
      </c>
    </row>
    <row r="37" spans="1:20" hidden="1" x14ac:dyDescent="0.6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4">
        <f t="shared" si="0"/>
        <v>150.30119521912351</v>
      </c>
      <c r="H37">
        <f t="shared" si="3"/>
        <v>95.993893129770996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9">
        <f t="shared" si="1"/>
        <v>43484.25</v>
      </c>
      <c r="T37" s="10">
        <f t="shared" si="2"/>
        <v>43526.25</v>
      </c>
    </row>
    <row r="38" spans="1:20" hidden="1" x14ac:dyDescent="0.6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4">
        <f t="shared" si="0"/>
        <v>157.28571428571431</v>
      </c>
      <c r="H38">
        <f t="shared" si="3"/>
        <v>68.8125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9">
        <f t="shared" si="1"/>
        <v>40600.25</v>
      </c>
      <c r="T38" s="10">
        <f t="shared" si="2"/>
        <v>40625.208333333336</v>
      </c>
    </row>
    <row r="39" spans="1:20" ht="31.2" hidden="1" x14ac:dyDescent="0.6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4">
        <f t="shared" si="0"/>
        <v>139.98765432098764</v>
      </c>
      <c r="H39">
        <f t="shared" si="3"/>
        <v>105.97196261682242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9">
        <f t="shared" si="1"/>
        <v>43744.208333333328</v>
      </c>
      <c r="T39" s="10">
        <f t="shared" si="2"/>
        <v>43777.25</v>
      </c>
    </row>
    <row r="40" spans="1:20" hidden="1" x14ac:dyDescent="0.6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4">
        <f t="shared" si="0"/>
        <v>325.32258064516128</v>
      </c>
      <c r="H40">
        <f t="shared" si="3"/>
        <v>75.261194029850742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9">
        <f t="shared" si="1"/>
        <v>40469.208333333336</v>
      </c>
      <c r="T40" s="10">
        <f t="shared" si="2"/>
        <v>40474.208333333336</v>
      </c>
    </row>
    <row r="41" spans="1:20" x14ac:dyDescent="0.6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4">
        <f t="shared" si="0"/>
        <v>50.777777777777779</v>
      </c>
      <c r="H41">
        <f t="shared" si="3"/>
        <v>57.125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9">
        <f t="shared" si="1"/>
        <v>41330.25</v>
      </c>
      <c r="T41" s="10">
        <f t="shared" si="2"/>
        <v>41344.208333333336</v>
      </c>
    </row>
    <row r="42" spans="1:20" hidden="1" x14ac:dyDescent="0.6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4">
        <f t="shared" si="0"/>
        <v>169.06818181818181</v>
      </c>
      <c r="H42">
        <f t="shared" si="3"/>
        <v>75.141414141414145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9">
        <f t="shared" si="1"/>
        <v>40334.208333333336</v>
      </c>
      <c r="T42" s="10">
        <f t="shared" si="2"/>
        <v>40353.208333333336</v>
      </c>
    </row>
    <row r="43" spans="1:20" hidden="1" x14ac:dyDescent="0.6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4">
        <f t="shared" si="0"/>
        <v>212.92857142857144</v>
      </c>
      <c r="H43">
        <f t="shared" si="3"/>
        <v>107.42342342342343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9">
        <f t="shared" si="1"/>
        <v>41156.208333333336</v>
      </c>
      <c r="T43" s="10">
        <f t="shared" si="2"/>
        <v>41182.208333333336</v>
      </c>
    </row>
    <row r="44" spans="1:20" hidden="1" x14ac:dyDescent="0.6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4">
        <f t="shared" si="0"/>
        <v>443.94444444444446</v>
      </c>
      <c r="H44">
        <f t="shared" si="3"/>
        <v>35.995495495495497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9">
        <f t="shared" si="1"/>
        <v>40728.208333333336</v>
      </c>
      <c r="T44" s="10">
        <f t="shared" si="2"/>
        <v>40737.208333333336</v>
      </c>
    </row>
    <row r="45" spans="1:20" hidden="1" x14ac:dyDescent="0.6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4">
        <f t="shared" si="0"/>
        <v>185.9390243902439</v>
      </c>
      <c r="H45">
        <f t="shared" si="3"/>
        <v>26.998873148744366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9">
        <f t="shared" si="1"/>
        <v>41844.208333333336</v>
      </c>
      <c r="T45" s="10">
        <f t="shared" si="2"/>
        <v>41860.208333333336</v>
      </c>
    </row>
    <row r="46" spans="1:20" hidden="1" x14ac:dyDescent="0.6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4">
        <f t="shared" si="0"/>
        <v>658.8125</v>
      </c>
      <c r="H46">
        <f t="shared" si="3"/>
        <v>107.56122448979592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9">
        <f t="shared" si="1"/>
        <v>43541.208333333328</v>
      </c>
      <c r="T46" s="10">
        <f t="shared" si="2"/>
        <v>43542.208333333328</v>
      </c>
    </row>
    <row r="47" spans="1:20" ht="31.2" x14ac:dyDescent="0.6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4">
        <f t="shared" si="0"/>
        <v>47.684210526315788</v>
      </c>
      <c r="H47">
        <f t="shared" si="3"/>
        <v>94.375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9">
        <f t="shared" si="1"/>
        <v>42676.208333333328</v>
      </c>
      <c r="T47" s="10">
        <f t="shared" si="2"/>
        <v>42691.25</v>
      </c>
    </row>
    <row r="48" spans="1:20" hidden="1" x14ac:dyDescent="0.6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4">
        <f t="shared" si="0"/>
        <v>114.78378378378378</v>
      </c>
      <c r="H48">
        <f t="shared" si="3"/>
        <v>46.163043478260867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9">
        <f t="shared" si="1"/>
        <v>40367.208333333336</v>
      </c>
      <c r="T48" s="10">
        <f t="shared" si="2"/>
        <v>40390.208333333336</v>
      </c>
    </row>
    <row r="49" spans="1:20" hidden="1" x14ac:dyDescent="0.6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4">
        <f t="shared" si="0"/>
        <v>475.26666666666665</v>
      </c>
      <c r="H49">
        <f t="shared" si="3"/>
        <v>47.845637583892618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9">
        <f t="shared" si="1"/>
        <v>41727.208333333336</v>
      </c>
      <c r="T49" s="10">
        <f t="shared" si="2"/>
        <v>41757.208333333336</v>
      </c>
    </row>
    <row r="50" spans="1:20" hidden="1" x14ac:dyDescent="0.6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4">
        <f t="shared" si="0"/>
        <v>386.97297297297297</v>
      </c>
      <c r="H50">
        <f t="shared" si="3"/>
        <v>53.007815713698065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9">
        <f t="shared" si="1"/>
        <v>42180.208333333328</v>
      </c>
      <c r="T50" s="10">
        <f t="shared" si="2"/>
        <v>42192.208333333328</v>
      </c>
    </row>
    <row r="51" spans="1:20" hidden="1" x14ac:dyDescent="0.6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4">
        <f t="shared" si="0"/>
        <v>189.625</v>
      </c>
      <c r="H51">
        <f t="shared" si="3"/>
        <v>45.059405940594061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9">
        <f t="shared" si="1"/>
        <v>43758.208333333328</v>
      </c>
      <c r="T51" s="10">
        <f t="shared" si="2"/>
        <v>43803.25</v>
      </c>
    </row>
    <row r="52" spans="1:20" x14ac:dyDescent="0.6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4">
        <f t="shared" si="0"/>
        <v>2</v>
      </c>
      <c r="H52">
        <f t="shared" si="3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9">
        <f t="shared" si="1"/>
        <v>41487.208333333336</v>
      </c>
      <c r="T52" s="10">
        <f t="shared" si="2"/>
        <v>41515.208333333336</v>
      </c>
    </row>
    <row r="53" spans="1:20" x14ac:dyDescent="0.6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4">
        <f t="shared" si="0"/>
        <v>91.867805186590772</v>
      </c>
      <c r="H53">
        <f t="shared" si="3"/>
        <v>99.006816632583508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9">
        <f t="shared" si="1"/>
        <v>40995.208333333336</v>
      </c>
      <c r="T53" s="10">
        <f t="shared" si="2"/>
        <v>41011.208333333336</v>
      </c>
    </row>
    <row r="54" spans="1:20" x14ac:dyDescent="0.6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4">
        <f t="shared" si="0"/>
        <v>34.152777777777779</v>
      </c>
      <c r="H54">
        <f t="shared" si="3"/>
        <v>32.786666666666669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9">
        <f t="shared" si="1"/>
        <v>40436.208333333336</v>
      </c>
      <c r="T54" s="10">
        <f t="shared" si="2"/>
        <v>40440.208333333336</v>
      </c>
    </row>
    <row r="55" spans="1:20" hidden="1" x14ac:dyDescent="0.6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4">
        <f t="shared" si="0"/>
        <v>140.40909090909091</v>
      </c>
      <c r="H55">
        <f t="shared" si="3"/>
        <v>59.119617224880386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9">
        <f t="shared" si="1"/>
        <v>41779.208333333336</v>
      </c>
      <c r="T55" s="10">
        <f t="shared" si="2"/>
        <v>41818.208333333336</v>
      </c>
    </row>
    <row r="56" spans="1:20" ht="31.2" x14ac:dyDescent="0.6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4">
        <f t="shared" si="0"/>
        <v>89.86666666666666</v>
      </c>
      <c r="H56">
        <f t="shared" si="3"/>
        <v>44.93333333333333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9">
        <f t="shared" si="1"/>
        <v>43170.25</v>
      </c>
      <c r="T56" s="10">
        <f t="shared" si="2"/>
        <v>43176.208333333328</v>
      </c>
    </row>
    <row r="57" spans="1:20" hidden="1" x14ac:dyDescent="0.6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4">
        <f t="shared" si="0"/>
        <v>177.96969696969697</v>
      </c>
      <c r="H57">
        <f t="shared" si="3"/>
        <v>89.664122137404576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9">
        <f t="shared" si="1"/>
        <v>43311.208333333328</v>
      </c>
      <c r="T57" s="10">
        <f t="shared" si="2"/>
        <v>43316.208333333328</v>
      </c>
    </row>
    <row r="58" spans="1:20" ht="31.2" hidden="1" x14ac:dyDescent="0.6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4">
        <f t="shared" si="0"/>
        <v>143.66249999999999</v>
      </c>
      <c r="H58">
        <f t="shared" si="3"/>
        <v>70.079268292682926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9">
        <f t="shared" si="1"/>
        <v>42014.25</v>
      </c>
      <c r="T58" s="10">
        <f t="shared" si="2"/>
        <v>42021.25</v>
      </c>
    </row>
    <row r="59" spans="1:20" hidden="1" x14ac:dyDescent="0.6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4">
        <f t="shared" si="0"/>
        <v>215.27586206896552</v>
      </c>
      <c r="H59">
        <f t="shared" si="3"/>
        <v>31.059701492537314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9">
        <f t="shared" si="1"/>
        <v>42979.208333333328</v>
      </c>
      <c r="T59" s="10">
        <f t="shared" si="2"/>
        <v>42991.208333333328</v>
      </c>
    </row>
    <row r="60" spans="1:20" hidden="1" x14ac:dyDescent="0.6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4">
        <f t="shared" si="0"/>
        <v>227.11111111111114</v>
      </c>
      <c r="H60">
        <f t="shared" si="3"/>
        <v>29.061611374407583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9">
        <f t="shared" si="1"/>
        <v>42268.208333333328</v>
      </c>
      <c r="T60" s="10">
        <f t="shared" si="2"/>
        <v>42281.208333333328</v>
      </c>
    </row>
    <row r="61" spans="1:20" hidden="1" x14ac:dyDescent="0.6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4">
        <f t="shared" si="0"/>
        <v>275.07142857142861</v>
      </c>
      <c r="H61">
        <f t="shared" si="3"/>
        <v>30.0859375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9">
        <f t="shared" si="1"/>
        <v>42898.208333333328</v>
      </c>
      <c r="T61" s="10">
        <f t="shared" si="2"/>
        <v>42913.208333333328</v>
      </c>
    </row>
    <row r="62" spans="1:20" hidden="1" x14ac:dyDescent="0.6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4">
        <f t="shared" si="0"/>
        <v>144.37048832271762</v>
      </c>
      <c r="H62">
        <f t="shared" si="3"/>
        <v>84.998125000000002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9">
        <f t="shared" si="1"/>
        <v>41107.208333333336</v>
      </c>
      <c r="T62" s="10">
        <f t="shared" si="2"/>
        <v>41110.208333333336</v>
      </c>
    </row>
    <row r="63" spans="1:20" ht="31.2" x14ac:dyDescent="0.6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4">
        <f t="shared" si="0"/>
        <v>92.74598393574297</v>
      </c>
      <c r="H63">
        <f t="shared" si="3"/>
        <v>82.001775410563695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9">
        <f t="shared" si="1"/>
        <v>40595.25</v>
      </c>
      <c r="T63" s="10">
        <f t="shared" si="2"/>
        <v>40635.208333333336</v>
      </c>
    </row>
    <row r="64" spans="1:20" hidden="1" x14ac:dyDescent="0.6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4">
        <f t="shared" si="0"/>
        <v>722.6</v>
      </c>
      <c r="H64">
        <f t="shared" si="3"/>
        <v>58.040160642570278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9">
        <f t="shared" si="1"/>
        <v>42160.208333333328</v>
      </c>
      <c r="T64" s="10">
        <f t="shared" si="2"/>
        <v>42161.208333333328</v>
      </c>
    </row>
    <row r="65" spans="1:20" x14ac:dyDescent="0.6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4">
        <f t="shared" si="0"/>
        <v>11.851063829787234</v>
      </c>
      <c r="H65">
        <f t="shared" si="3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9">
        <f t="shared" si="1"/>
        <v>42853.208333333328</v>
      </c>
      <c r="T65" s="10">
        <f t="shared" si="2"/>
        <v>42859.208333333328</v>
      </c>
    </row>
    <row r="66" spans="1:20" x14ac:dyDescent="0.6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4">
        <f t="shared" si="0"/>
        <v>97.642857142857139</v>
      </c>
      <c r="H66">
        <f t="shared" si="3"/>
        <v>71.94736842105263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9">
        <f t="shared" si="1"/>
        <v>43283.208333333328</v>
      </c>
      <c r="T66" s="10">
        <f t="shared" si="2"/>
        <v>43298.208333333328</v>
      </c>
    </row>
    <row r="67" spans="1:20" hidden="1" x14ac:dyDescent="0.6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4">
        <f t="shared" ref="G67:G130" si="4">(E67/D67)*100</f>
        <v>236.14754098360655</v>
      </c>
      <c r="H67">
        <f t="shared" si="3"/>
        <v>61.038135593220339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9">
        <f t="shared" ref="S67:S130" si="5">(((L67/60)/60)/24)+DATE(1970,1,1)</f>
        <v>40570.25</v>
      </c>
      <c r="T67" s="10">
        <f t="shared" ref="T67:T130" si="6">(((M67/60)/60)/24)+DATE(1970,1,1)</f>
        <v>40577.25</v>
      </c>
    </row>
    <row r="68" spans="1:20" x14ac:dyDescent="0.6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4">
        <f t="shared" si="4"/>
        <v>45.068965517241381</v>
      </c>
      <c r="H68">
        <f t="shared" ref="H68:H131" si="7">(E68/I68)</f>
        <v>108.91666666666667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9">
        <f t="shared" si="5"/>
        <v>42102.208333333328</v>
      </c>
      <c r="T68" s="10">
        <f t="shared" si="6"/>
        <v>42107.208333333328</v>
      </c>
    </row>
    <row r="69" spans="1:20" ht="31.2" hidden="1" x14ac:dyDescent="0.6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4">
        <f t="shared" si="4"/>
        <v>162.38567493112947</v>
      </c>
      <c r="H69">
        <f t="shared" si="7"/>
        <v>29.001722017220171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9">
        <f t="shared" si="5"/>
        <v>40203.25</v>
      </c>
      <c r="T69" s="10">
        <f t="shared" si="6"/>
        <v>40208.25</v>
      </c>
    </row>
    <row r="70" spans="1:20" hidden="1" x14ac:dyDescent="0.6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4">
        <f t="shared" si="4"/>
        <v>254.52631578947367</v>
      </c>
      <c r="H70">
        <f t="shared" si="7"/>
        <v>58.975609756097562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9">
        <f t="shared" si="5"/>
        <v>42943.208333333328</v>
      </c>
      <c r="T70" s="10">
        <f t="shared" si="6"/>
        <v>42990.208333333328</v>
      </c>
    </row>
    <row r="71" spans="1:20" hidden="1" x14ac:dyDescent="0.6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4">
        <f t="shared" si="4"/>
        <v>24.063291139240505</v>
      </c>
      <c r="H71">
        <f t="shared" si="7"/>
        <v>111.82352941176471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9">
        <f t="shared" si="5"/>
        <v>40531.25</v>
      </c>
      <c r="T71" s="10">
        <f t="shared" si="6"/>
        <v>40565.25</v>
      </c>
    </row>
    <row r="72" spans="1:20" hidden="1" x14ac:dyDescent="0.6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4">
        <f t="shared" si="4"/>
        <v>123.74140625000001</v>
      </c>
      <c r="H72">
        <f t="shared" si="7"/>
        <v>63.995555555555555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9">
        <f t="shared" si="5"/>
        <v>40484.208333333336</v>
      </c>
      <c r="T72" s="10">
        <f t="shared" si="6"/>
        <v>40533.25</v>
      </c>
    </row>
    <row r="73" spans="1:20" ht="31.2" hidden="1" x14ac:dyDescent="0.6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4">
        <f t="shared" si="4"/>
        <v>108.06666666666666</v>
      </c>
      <c r="H73">
        <f t="shared" si="7"/>
        <v>85.315789473684205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9">
        <f t="shared" si="5"/>
        <v>43799.25</v>
      </c>
      <c r="T73" s="10">
        <f t="shared" si="6"/>
        <v>43803.25</v>
      </c>
    </row>
    <row r="74" spans="1:20" hidden="1" x14ac:dyDescent="0.6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4">
        <f t="shared" si="4"/>
        <v>670.33333333333326</v>
      </c>
      <c r="H74">
        <f t="shared" si="7"/>
        <v>74.481481481481481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9">
        <f t="shared" si="5"/>
        <v>42186.208333333328</v>
      </c>
      <c r="T74" s="10">
        <f t="shared" si="6"/>
        <v>42222.208333333328</v>
      </c>
    </row>
    <row r="75" spans="1:20" hidden="1" x14ac:dyDescent="0.6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4">
        <f t="shared" si="4"/>
        <v>660.92857142857144</v>
      </c>
      <c r="H75">
        <f t="shared" si="7"/>
        <v>105.14772727272727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9">
        <f t="shared" si="5"/>
        <v>42701.25</v>
      </c>
      <c r="T75" s="10">
        <f t="shared" si="6"/>
        <v>42704.25</v>
      </c>
    </row>
    <row r="76" spans="1:20" hidden="1" x14ac:dyDescent="0.6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4">
        <f t="shared" si="4"/>
        <v>122.46153846153847</v>
      </c>
      <c r="H76">
        <f t="shared" si="7"/>
        <v>56.188235294117646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9">
        <f t="shared" si="5"/>
        <v>42456.208333333328</v>
      </c>
      <c r="T76" s="10">
        <f t="shared" si="6"/>
        <v>42457.208333333328</v>
      </c>
    </row>
    <row r="77" spans="1:20" hidden="1" x14ac:dyDescent="0.6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4">
        <f t="shared" si="4"/>
        <v>150.57731958762886</v>
      </c>
      <c r="H77">
        <f t="shared" si="7"/>
        <v>85.917647058823533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9">
        <f t="shared" si="5"/>
        <v>43296.208333333328</v>
      </c>
      <c r="T77" s="10">
        <f t="shared" si="6"/>
        <v>43304.208333333328</v>
      </c>
    </row>
    <row r="78" spans="1:20" x14ac:dyDescent="0.6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4">
        <f t="shared" si="4"/>
        <v>78.106590724165997</v>
      </c>
      <c r="H78">
        <f t="shared" si="7"/>
        <v>57.00296912114014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9">
        <f t="shared" si="5"/>
        <v>42027.25</v>
      </c>
      <c r="T78" s="10">
        <f t="shared" si="6"/>
        <v>42076.208333333328</v>
      </c>
    </row>
    <row r="79" spans="1:20" x14ac:dyDescent="0.6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4">
        <f t="shared" si="4"/>
        <v>46.94736842105263</v>
      </c>
      <c r="H79">
        <f t="shared" si="7"/>
        <v>79.642857142857139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9">
        <f t="shared" si="5"/>
        <v>40448.208333333336</v>
      </c>
      <c r="T79" s="10">
        <f t="shared" si="6"/>
        <v>40462.208333333336</v>
      </c>
    </row>
    <row r="80" spans="1:20" hidden="1" x14ac:dyDescent="0.6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4">
        <f t="shared" si="4"/>
        <v>300.8</v>
      </c>
      <c r="H80">
        <f t="shared" si="7"/>
        <v>41.018181818181816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9">
        <f t="shared" si="5"/>
        <v>43206.208333333328</v>
      </c>
      <c r="T80" s="10">
        <f t="shared" si="6"/>
        <v>43207.208333333328</v>
      </c>
    </row>
    <row r="81" spans="1:20" x14ac:dyDescent="0.6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4">
        <f t="shared" si="4"/>
        <v>69.598615916955026</v>
      </c>
      <c r="H81">
        <f t="shared" si="7"/>
        <v>48.004773269689736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9">
        <f t="shared" si="5"/>
        <v>43267.208333333328</v>
      </c>
      <c r="T81" s="10">
        <f t="shared" si="6"/>
        <v>43272.208333333328</v>
      </c>
    </row>
    <row r="82" spans="1:20" hidden="1" x14ac:dyDescent="0.6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4">
        <f t="shared" si="4"/>
        <v>637.4545454545455</v>
      </c>
      <c r="H82">
        <f t="shared" si="7"/>
        <v>55.212598425196852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9">
        <f t="shared" si="5"/>
        <v>42976.208333333328</v>
      </c>
      <c r="T82" s="10">
        <f t="shared" si="6"/>
        <v>43006.208333333328</v>
      </c>
    </row>
    <row r="83" spans="1:20" hidden="1" x14ac:dyDescent="0.6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4">
        <f t="shared" si="4"/>
        <v>225.33928571428569</v>
      </c>
      <c r="H83">
        <f t="shared" si="7"/>
        <v>92.109489051094897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9">
        <f t="shared" si="5"/>
        <v>43062.25</v>
      </c>
      <c r="T83" s="10">
        <f t="shared" si="6"/>
        <v>43087.25</v>
      </c>
    </row>
    <row r="84" spans="1:20" hidden="1" x14ac:dyDescent="0.6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4">
        <f t="shared" si="4"/>
        <v>1497.3000000000002</v>
      </c>
      <c r="H84">
        <f t="shared" si="7"/>
        <v>83.183333333333337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9">
        <f t="shared" si="5"/>
        <v>43482.25</v>
      </c>
      <c r="T84" s="10">
        <f t="shared" si="6"/>
        <v>43489.25</v>
      </c>
    </row>
    <row r="85" spans="1:20" x14ac:dyDescent="0.6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4">
        <f t="shared" si="4"/>
        <v>37.590225563909776</v>
      </c>
      <c r="H85">
        <f t="shared" si="7"/>
        <v>39.996000000000002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9">
        <f t="shared" si="5"/>
        <v>42579.208333333328</v>
      </c>
      <c r="T85" s="10">
        <f t="shared" si="6"/>
        <v>42601.208333333328</v>
      </c>
    </row>
    <row r="86" spans="1:20" hidden="1" x14ac:dyDescent="0.6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4">
        <f t="shared" si="4"/>
        <v>132.36942675159236</v>
      </c>
      <c r="H86">
        <f t="shared" si="7"/>
        <v>111.1336898395722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9">
        <f t="shared" si="5"/>
        <v>41118.208333333336</v>
      </c>
      <c r="T86" s="10">
        <f t="shared" si="6"/>
        <v>41128.208333333336</v>
      </c>
    </row>
    <row r="87" spans="1:20" hidden="1" x14ac:dyDescent="0.6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4">
        <f t="shared" si="4"/>
        <v>131.22448979591837</v>
      </c>
      <c r="H87">
        <f t="shared" si="7"/>
        <v>90.563380281690144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9">
        <f t="shared" si="5"/>
        <v>40797.208333333336</v>
      </c>
      <c r="T87" s="10">
        <f t="shared" si="6"/>
        <v>40805.208333333336</v>
      </c>
    </row>
    <row r="88" spans="1:20" hidden="1" x14ac:dyDescent="0.6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4">
        <f t="shared" si="4"/>
        <v>167.63513513513513</v>
      </c>
      <c r="H88">
        <f t="shared" si="7"/>
        <v>61.108374384236456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9">
        <f t="shared" si="5"/>
        <v>42128.208333333328</v>
      </c>
      <c r="T88" s="10">
        <f t="shared" si="6"/>
        <v>42141.208333333328</v>
      </c>
    </row>
    <row r="89" spans="1:20" ht="31.2" x14ac:dyDescent="0.6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4">
        <f t="shared" si="4"/>
        <v>61.984886649874063</v>
      </c>
      <c r="H89">
        <f t="shared" si="7"/>
        <v>83.022941970310384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9">
        <f t="shared" si="5"/>
        <v>40610.25</v>
      </c>
      <c r="T89" s="10">
        <f t="shared" si="6"/>
        <v>40621.208333333336</v>
      </c>
    </row>
    <row r="90" spans="1:20" hidden="1" x14ac:dyDescent="0.6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4">
        <f t="shared" si="4"/>
        <v>260.75</v>
      </c>
      <c r="H90">
        <f t="shared" si="7"/>
        <v>110.76106194690266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9">
        <f t="shared" si="5"/>
        <v>42110.208333333328</v>
      </c>
      <c r="T90" s="10">
        <f t="shared" si="6"/>
        <v>42132.208333333328</v>
      </c>
    </row>
    <row r="91" spans="1:20" hidden="1" x14ac:dyDescent="0.6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4">
        <f t="shared" si="4"/>
        <v>252.58823529411765</v>
      </c>
      <c r="H91">
        <f t="shared" si="7"/>
        <v>89.458333333333329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9">
        <f t="shared" si="5"/>
        <v>40283.208333333336</v>
      </c>
      <c r="T91" s="10">
        <f t="shared" si="6"/>
        <v>40285.208333333336</v>
      </c>
    </row>
    <row r="92" spans="1:20" x14ac:dyDescent="0.6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4">
        <f t="shared" si="4"/>
        <v>78.615384615384613</v>
      </c>
      <c r="H92">
        <f t="shared" si="7"/>
        <v>57.849056603773583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9">
        <f t="shared" si="5"/>
        <v>42425.25</v>
      </c>
      <c r="T92" s="10">
        <f t="shared" si="6"/>
        <v>42425.25</v>
      </c>
    </row>
    <row r="93" spans="1:20" x14ac:dyDescent="0.6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4">
        <f t="shared" si="4"/>
        <v>48.404406999351913</v>
      </c>
      <c r="H93">
        <f t="shared" si="7"/>
        <v>109.99705449189985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9">
        <f t="shared" si="5"/>
        <v>42588.208333333328</v>
      </c>
      <c r="T93" s="10">
        <f t="shared" si="6"/>
        <v>42616.208333333328</v>
      </c>
    </row>
    <row r="94" spans="1:20" hidden="1" x14ac:dyDescent="0.6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4">
        <f t="shared" si="4"/>
        <v>258.875</v>
      </c>
      <c r="H94">
        <f t="shared" si="7"/>
        <v>103.96586345381526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9">
        <f t="shared" si="5"/>
        <v>40352.208333333336</v>
      </c>
      <c r="T94" s="10">
        <f t="shared" si="6"/>
        <v>40353.208333333336</v>
      </c>
    </row>
    <row r="95" spans="1:20" hidden="1" x14ac:dyDescent="0.6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4">
        <f t="shared" si="4"/>
        <v>60.548713235294116</v>
      </c>
      <c r="H95">
        <f t="shared" si="7"/>
        <v>107.99508196721311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9">
        <f t="shared" si="5"/>
        <v>41202.208333333336</v>
      </c>
      <c r="T95" s="10">
        <f t="shared" si="6"/>
        <v>41206.208333333336</v>
      </c>
    </row>
    <row r="96" spans="1:20" hidden="1" x14ac:dyDescent="0.6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4">
        <f t="shared" si="4"/>
        <v>303.68965517241378</v>
      </c>
      <c r="H96">
        <f t="shared" si="7"/>
        <v>48.927777777777777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9">
        <f t="shared" si="5"/>
        <v>43562.208333333328</v>
      </c>
      <c r="T96" s="10">
        <f t="shared" si="6"/>
        <v>43573.208333333328</v>
      </c>
    </row>
    <row r="97" spans="1:20" ht="31.2" hidden="1" x14ac:dyDescent="0.6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4">
        <f t="shared" si="4"/>
        <v>112.99999999999999</v>
      </c>
      <c r="H97">
        <f t="shared" si="7"/>
        <v>37.666666666666664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9">
        <f t="shared" si="5"/>
        <v>43752.208333333328</v>
      </c>
      <c r="T97" s="10">
        <f t="shared" si="6"/>
        <v>43759.208333333328</v>
      </c>
    </row>
    <row r="98" spans="1:20" hidden="1" x14ac:dyDescent="0.6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4">
        <f t="shared" si="4"/>
        <v>217.37876614060258</v>
      </c>
      <c r="H98">
        <f t="shared" si="7"/>
        <v>64.999141999141997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9">
        <f t="shared" si="5"/>
        <v>40612.25</v>
      </c>
      <c r="T98" s="10">
        <f t="shared" si="6"/>
        <v>40625.208333333336</v>
      </c>
    </row>
    <row r="99" spans="1:20" hidden="1" x14ac:dyDescent="0.6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4">
        <f t="shared" si="4"/>
        <v>926.69230769230762</v>
      </c>
      <c r="H99">
        <f t="shared" si="7"/>
        <v>106.61061946902655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9">
        <f t="shared" si="5"/>
        <v>42180.208333333328</v>
      </c>
      <c r="T99" s="10">
        <f t="shared" si="6"/>
        <v>42234.208333333328</v>
      </c>
    </row>
    <row r="100" spans="1:20" x14ac:dyDescent="0.6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4">
        <f t="shared" si="4"/>
        <v>33.692229038854805</v>
      </c>
      <c r="H100">
        <f t="shared" si="7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9">
        <f t="shared" si="5"/>
        <v>42212.208333333328</v>
      </c>
      <c r="T100" s="10">
        <f t="shared" si="6"/>
        <v>42216.208333333328</v>
      </c>
    </row>
    <row r="101" spans="1:20" hidden="1" x14ac:dyDescent="0.6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4">
        <f t="shared" si="4"/>
        <v>196.7236842105263</v>
      </c>
      <c r="H101">
        <f t="shared" si="7"/>
        <v>91.16463414634147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9">
        <f t="shared" si="5"/>
        <v>41968.25</v>
      </c>
      <c r="T101" s="10">
        <f t="shared" si="6"/>
        <v>41997.25</v>
      </c>
    </row>
    <row r="102" spans="1:20" x14ac:dyDescent="0.6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4">
        <f t="shared" si="4"/>
        <v>1</v>
      </c>
      <c r="H102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9">
        <f t="shared" si="5"/>
        <v>40835.208333333336</v>
      </c>
      <c r="T102" s="10">
        <f t="shared" si="6"/>
        <v>40853.208333333336</v>
      </c>
    </row>
    <row r="103" spans="1:20" hidden="1" x14ac:dyDescent="0.6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4">
        <f t="shared" si="4"/>
        <v>1021.4444444444445</v>
      </c>
      <c r="H103">
        <f t="shared" si="7"/>
        <v>56.054878048780488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9">
        <f t="shared" si="5"/>
        <v>42056.25</v>
      </c>
      <c r="T103" s="10">
        <f t="shared" si="6"/>
        <v>42063.25</v>
      </c>
    </row>
    <row r="104" spans="1:20" hidden="1" x14ac:dyDescent="0.6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4">
        <f t="shared" si="4"/>
        <v>281.67567567567568</v>
      </c>
      <c r="H104">
        <f t="shared" si="7"/>
        <v>31.017857142857142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9">
        <f t="shared" si="5"/>
        <v>43234.208333333328</v>
      </c>
      <c r="T104" s="10">
        <f t="shared" si="6"/>
        <v>43241.208333333328</v>
      </c>
    </row>
    <row r="105" spans="1:20" x14ac:dyDescent="0.6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4">
        <f t="shared" si="4"/>
        <v>24.610000000000003</v>
      </c>
      <c r="H105">
        <f t="shared" si="7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9">
        <f t="shared" si="5"/>
        <v>40475.208333333336</v>
      </c>
      <c r="T105" s="10">
        <f t="shared" si="6"/>
        <v>40484.208333333336</v>
      </c>
    </row>
    <row r="106" spans="1:20" hidden="1" x14ac:dyDescent="0.6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4">
        <f t="shared" si="4"/>
        <v>143.14010067114094</v>
      </c>
      <c r="H106">
        <f t="shared" si="7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9">
        <f t="shared" si="5"/>
        <v>42878.208333333328</v>
      </c>
      <c r="T106" s="10">
        <f t="shared" si="6"/>
        <v>42879.208333333328</v>
      </c>
    </row>
    <row r="107" spans="1:20" hidden="1" x14ac:dyDescent="0.6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4">
        <f t="shared" si="4"/>
        <v>144.54411764705884</v>
      </c>
      <c r="H107">
        <f t="shared" si="7"/>
        <v>103.46315789473684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9">
        <f t="shared" si="5"/>
        <v>41366.208333333336</v>
      </c>
      <c r="T107" s="10">
        <f t="shared" si="6"/>
        <v>41384.208333333336</v>
      </c>
    </row>
    <row r="108" spans="1:20" hidden="1" x14ac:dyDescent="0.6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4">
        <f t="shared" si="4"/>
        <v>359.12820512820514</v>
      </c>
      <c r="H108">
        <f t="shared" si="7"/>
        <v>95.278911564625844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9">
        <f t="shared" si="5"/>
        <v>43716.208333333328</v>
      </c>
      <c r="T108" s="10">
        <f t="shared" si="6"/>
        <v>43721.208333333328</v>
      </c>
    </row>
    <row r="109" spans="1:20" hidden="1" x14ac:dyDescent="0.6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4">
        <f t="shared" si="4"/>
        <v>186.48571428571427</v>
      </c>
      <c r="H109">
        <f t="shared" si="7"/>
        <v>75.895348837209298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9">
        <f t="shared" si="5"/>
        <v>43213.208333333328</v>
      </c>
      <c r="T109" s="10">
        <f t="shared" si="6"/>
        <v>43230.208333333328</v>
      </c>
    </row>
    <row r="110" spans="1:20" ht="31.2" hidden="1" x14ac:dyDescent="0.6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4">
        <f t="shared" si="4"/>
        <v>595.26666666666665</v>
      </c>
      <c r="H110">
        <f t="shared" si="7"/>
        <v>107.57831325301204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9">
        <f t="shared" si="5"/>
        <v>41005.208333333336</v>
      </c>
      <c r="T110" s="10">
        <f t="shared" si="6"/>
        <v>41042.208333333336</v>
      </c>
    </row>
    <row r="111" spans="1:20" x14ac:dyDescent="0.6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4">
        <f t="shared" si="4"/>
        <v>59.21153846153846</v>
      </c>
      <c r="H111">
        <f t="shared" si="7"/>
        <v>51.31666666666667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9">
        <f t="shared" si="5"/>
        <v>41651.25</v>
      </c>
      <c r="T111" s="10">
        <f t="shared" si="6"/>
        <v>41653.25</v>
      </c>
    </row>
    <row r="112" spans="1:20" ht="31.2" x14ac:dyDescent="0.6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4">
        <f t="shared" si="4"/>
        <v>14.962780898876405</v>
      </c>
      <c r="H112">
        <f t="shared" si="7"/>
        <v>71.983108108108112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9">
        <f t="shared" si="5"/>
        <v>43354.208333333328</v>
      </c>
      <c r="T112" s="10">
        <f t="shared" si="6"/>
        <v>43373.208333333328</v>
      </c>
    </row>
    <row r="113" spans="1:20" hidden="1" x14ac:dyDescent="0.6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4">
        <f t="shared" si="4"/>
        <v>119.95602605863192</v>
      </c>
      <c r="H113">
        <f t="shared" si="7"/>
        <v>108.95414201183432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9">
        <f t="shared" si="5"/>
        <v>41174.208333333336</v>
      </c>
      <c r="T113" s="10">
        <f t="shared" si="6"/>
        <v>41180.208333333336</v>
      </c>
    </row>
    <row r="114" spans="1:20" hidden="1" x14ac:dyDescent="0.6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4">
        <f t="shared" si="4"/>
        <v>268.82978723404256</v>
      </c>
      <c r="H114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9">
        <f t="shared" si="5"/>
        <v>41875.208333333336</v>
      </c>
      <c r="T114" s="10">
        <f t="shared" si="6"/>
        <v>41890.208333333336</v>
      </c>
    </row>
    <row r="115" spans="1:20" hidden="1" x14ac:dyDescent="0.6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4">
        <f t="shared" si="4"/>
        <v>376.87878787878788</v>
      </c>
      <c r="H115">
        <f t="shared" si="7"/>
        <v>94.938931297709928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9">
        <f t="shared" si="5"/>
        <v>42990.208333333328</v>
      </c>
      <c r="T115" s="10">
        <f t="shared" si="6"/>
        <v>42997.208333333328</v>
      </c>
    </row>
    <row r="116" spans="1:20" hidden="1" x14ac:dyDescent="0.6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4">
        <f t="shared" si="4"/>
        <v>727.15789473684208</v>
      </c>
      <c r="H116">
        <f t="shared" si="7"/>
        <v>109.65079365079364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9">
        <f t="shared" si="5"/>
        <v>43564.208333333328</v>
      </c>
      <c r="T116" s="10">
        <f t="shared" si="6"/>
        <v>43565.208333333328</v>
      </c>
    </row>
    <row r="117" spans="1:20" x14ac:dyDescent="0.6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4">
        <f t="shared" si="4"/>
        <v>87.211757648470297</v>
      </c>
      <c r="H117">
        <f t="shared" si="7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9">
        <f t="shared" si="5"/>
        <v>43056.25</v>
      </c>
      <c r="T117" s="10">
        <f t="shared" si="6"/>
        <v>43091.25</v>
      </c>
    </row>
    <row r="118" spans="1:20" ht="31.2" x14ac:dyDescent="0.6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4">
        <f t="shared" si="4"/>
        <v>88</v>
      </c>
      <c r="H118">
        <f t="shared" si="7"/>
        <v>86.794520547945211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9">
        <f t="shared" si="5"/>
        <v>42265.208333333328</v>
      </c>
      <c r="T118" s="10">
        <f t="shared" si="6"/>
        <v>42266.208333333328</v>
      </c>
    </row>
    <row r="119" spans="1:20" hidden="1" x14ac:dyDescent="0.6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4">
        <f t="shared" si="4"/>
        <v>173.9387755102041</v>
      </c>
      <c r="H119">
        <f t="shared" si="7"/>
        <v>30.992727272727272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9">
        <f t="shared" si="5"/>
        <v>40808.208333333336</v>
      </c>
      <c r="T119" s="10">
        <f t="shared" si="6"/>
        <v>40814.208333333336</v>
      </c>
    </row>
    <row r="120" spans="1:20" hidden="1" x14ac:dyDescent="0.6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4">
        <f t="shared" si="4"/>
        <v>117.61111111111111</v>
      </c>
      <c r="H120">
        <f t="shared" si="7"/>
        <v>94.791044776119406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9">
        <f t="shared" si="5"/>
        <v>41665.25</v>
      </c>
      <c r="T120" s="10">
        <f t="shared" si="6"/>
        <v>41671.25</v>
      </c>
    </row>
    <row r="121" spans="1:20" ht="31.2" hidden="1" x14ac:dyDescent="0.6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4">
        <f t="shared" si="4"/>
        <v>214.96</v>
      </c>
      <c r="H121">
        <f t="shared" si="7"/>
        <v>69.79220779220779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9">
        <f t="shared" si="5"/>
        <v>41806.208333333336</v>
      </c>
      <c r="T121" s="10">
        <f t="shared" si="6"/>
        <v>41823.208333333336</v>
      </c>
    </row>
    <row r="122" spans="1:20" hidden="1" x14ac:dyDescent="0.6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4">
        <f t="shared" si="4"/>
        <v>149.49667110519306</v>
      </c>
      <c r="H122">
        <f t="shared" si="7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9">
        <f t="shared" si="5"/>
        <v>42111.208333333328</v>
      </c>
      <c r="T122" s="10">
        <f t="shared" si="6"/>
        <v>42115.208333333328</v>
      </c>
    </row>
    <row r="123" spans="1:20" hidden="1" x14ac:dyDescent="0.6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4">
        <f t="shared" si="4"/>
        <v>219.33995584988963</v>
      </c>
      <c r="H123">
        <f t="shared" si="7"/>
        <v>110.0343300110742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9">
        <f t="shared" si="5"/>
        <v>41917.208333333336</v>
      </c>
      <c r="T123" s="10">
        <f t="shared" si="6"/>
        <v>41930.208333333336</v>
      </c>
    </row>
    <row r="124" spans="1:20" x14ac:dyDescent="0.6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4">
        <f t="shared" si="4"/>
        <v>64.367690058479525</v>
      </c>
      <c r="H124">
        <f t="shared" si="7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9">
        <f t="shared" si="5"/>
        <v>41970.25</v>
      </c>
      <c r="T124" s="10">
        <f t="shared" si="6"/>
        <v>41997.25</v>
      </c>
    </row>
    <row r="125" spans="1:20" x14ac:dyDescent="0.6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4">
        <f t="shared" si="4"/>
        <v>18.622397298818232</v>
      </c>
      <c r="H125">
        <f t="shared" si="7"/>
        <v>49.987915407854985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9">
        <f t="shared" si="5"/>
        <v>42332.25</v>
      </c>
      <c r="T125" s="10">
        <f t="shared" si="6"/>
        <v>42335.25</v>
      </c>
    </row>
    <row r="126" spans="1:20" hidden="1" x14ac:dyDescent="0.6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4">
        <f t="shared" si="4"/>
        <v>367.76923076923077</v>
      </c>
      <c r="H126">
        <f t="shared" si="7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9">
        <f t="shared" si="5"/>
        <v>43598.208333333328</v>
      </c>
      <c r="T126" s="10">
        <f t="shared" si="6"/>
        <v>43651.208333333328</v>
      </c>
    </row>
    <row r="127" spans="1:20" hidden="1" x14ac:dyDescent="0.6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4">
        <f t="shared" si="4"/>
        <v>159.90566037735849</v>
      </c>
      <c r="H127">
        <f t="shared" si="7"/>
        <v>47.083333333333336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9">
        <f t="shared" si="5"/>
        <v>43362.208333333328</v>
      </c>
      <c r="T127" s="10">
        <f t="shared" si="6"/>
        <v>43366.208333333328</v>
      </c>
    </row>
    <row r="128" spans="1:20" x14ac:dyDescent="0.6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4">
        <f t="shared" si="4"/>
        <v>38.633185349611544</v>
      </c>
      <c r="H128">
        <f t="shared" si="7"/>
        <v>89.944444444444443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9">
        <f t="shared" si="5"/>
        <v>42596.208333333328</v>
      </c>
      <c r="T128" s="10">
        <f t="shared" si="6"/>
        <v>42624.208333333328</v>
      </c>
    </row>
    <row r="129" spans="1:20" x14ac:dyDescent="0.6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4">
        <f t="shared" si="4"/>
        <v>51.42151162790698</v>
      </c>
      <c r="H129">
        <f t="shared" si="7"/>
        <v>78.96875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9">
        <f t="shared" si="5"/>
        <v>40310.208333333336</v>
      </c>
      <c r="T129" s="10">
        <f t="shared" si="6"/>
        <v>40313.208333333336</v>
      </c>
    </row>
    <row r="130" spans="1:20" hidden="1" x14ac:dyDescent="0.6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4">
        <f t="shared" si="4"/>
        <v>60.334277620396605</v>
      </c>
      <c r="H130">
        <f t="shared" si="7"/>
        <v>80.067669172932327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9">
        <f t="shared" si="5"/>
        <v>40417.208333333336</v>
      </c>
      <c r="T130" s="10">
        <f t="shared" si="6"/>
        <v>40430.208333333336</v>
      </c>
    </row>
    <row r="131" spans="1:20" hidden="1" x14ac:dyDescent="0.6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4">
        <f t="shared" ref="G131:G194" si="8">(E131/D131)*100</f>
        <v>3.202693602693603</v>
      </c>
      <c r="H131">
        <f t="shared" si="7"/>
        <v>86.472727272727269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9">
        <f t="shared" ref="S131:S194" si="9">(((L131/60)/60)/24)+DATE(1970,1,1)</f>
        <v>42038.25</v>
      </c>
      <c r="T131" s="10">
        <f t="shared" ref="T131:T194" si="10">(((M131/60)/60)/24)+DATE(1970,1,1)</f>
        <v>42063.25</v>
      </c>
    </row>
    <row r="132" spans="1:20" hidden="1" x14ac:dyDescent="0.6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4">
        <f t="shared" si="8"/>
        <v>155.46875</v>
      </c>
      <c r="H132">
        <f t="shared" ref="H132:H195" si="11">(E132/I132)</f>
        <v>28.001876172607879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9">
        <f t="shared" si="9"/>
        <v>40842.208333333336</v>
      </c>
      <c r="T132" s="10">
        <f t="shared" si="10"/>
        <v>40858.25</v>
      </c>
    </row>
    <row r="133" spans="1:20" ht="31.2" hidden="1" x14ac:dyDescent="0.6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4">
        <f t="shared" si="8"/>
        <v>100.85974499089254</v>
      </c>
      <c r="H133">
        <f t="shared" si="11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9">
        <f t="shared" si="9"/>
        <v>41607.25</v>
      </c>
      <c r="T133" s="10">
        <f t="shared" si="10"/>
        <v>41620.25</v>
      </c>
    </row>
    <row r="134" spans="1:20" hidden="1" x14ac:dyDescent="0.6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4">
        <f t="shared" si="8"/>
        <v>116.18181818181819</v>
      </c>
      <c r="H134">
        <f t="shared" si="11"/>
        <v>43.078651685393261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9">
        <f t="shared" si="9"/>
        <v>43112.25</v>
      </c>
      <c r="T134" s="10">
        <f t="shared" si="10"/>
        <v>43128.25</v>
      </c>
    </row>
    <row r="135" spans="1:20" hidden="1" x14ac:dyDescent="0.6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4">
        <f t="shared" si="8"/>
        <v>310.77777777777777</v>
      </c>
      <c r="H135">
        <f t="shared" si="11"/>
        <v>87.95597484276729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9">
        <f t="shared" si="9"/>
        <v>40767.208333333336</v>
      </c>
      <c r="T135" s="10">
        <f t="shared" si="10"/>
        <v>40789.208333333336</v>
      </c>
    </row>
    <row r="136" spans="1:20" x14ac:dyDescent="0.6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4">
        <f t="shared" si="8"/>
        <v>89.73668341708543</v>
      </c>
      <c r="H136">
        <f t="shared" si="11"/>
        <v>94.987234042553197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9">
        <f t="shared" si="9"/>
        <v>40713.208333333336</v>
      </c>
      <c r="T136" s="10">
        <f t="shared" si="10"/>
        <v>40762.208333333336</v>
      </c>
    </row>
    <row r="137" spans="1:20" x14ac:dyDescent="0.6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4">
        <f t="shared" si="8"/>
        <v>71.27272727272728</v>
      </c>
      <c r="H137">
        <f t="shared" si="11"/>
        <v>46.905982905982903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9">
        <f t="shared" si="9"/>
        <v>41340.25</v>
      </c>
      <c r="T137" s="10">
        <f t="shared" si="10"/>
        <v>41345.208333333336</v>
      </c>
    </row>
    <row r="138" spans="1:20" hidden="1" x14ac:dyDescent="0.6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4">
        <f t="shared" si="8"/>
        <v>3.2862318840579712</v>
      </c>
      <c r="H138">
        <f t="shared" si="11"/>
        <v>46.913793103448278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9">
        <f t="shared" si="9"/>
        <v>41797.208333333336</v>
      </c>
      <c r="T138" s="10">
        <f t="shared" si="10"/>
        <v>41809.208333333336</v>
      </c>
    </row>
    <row r="139" spans="1:20" hidden="1" x14ac:dyDescent="0.6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4">
        <f t="shared" si="8"/>
        <v>261.77777777777777</v>
      </c>
      <c r="H139">
        <f t="shared" si="11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9">
        <f t="shared" si="9"/>
        <v>40457.208333333336</v>
      </c>
      <c r="T139" s="10">
        <f t="shared" si="10"/>
        <v>40463.208333333336</v>
      </c>
    </row>
    <row r="140" spans="1:20" x14ac:dyDescent="0.6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4">
        <f t="shared" si="8"/>
        <v>96</v>
      </c>
      <c r="H140">
        <f t="shared" si="11"/>
        <v>80.139130434782615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9">
        <f t="shared" si="9"/>
        <v>41180.208333333336</v>
      </c>
      <c r="T140" s="10">
        <f t="shared" si="10"/>
        <v>41186.208333333336</v>
      </c>
    </row>
    <row r="141" spans="1:20" x14ac:dyDescent="0.6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4">
        <f t="shared" si="8"/>
        <v>20.896851248642779</v>
      </c>
      <c r="H141">
        <f t="shared" si="11"/>
        <v>59.036809815950917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9">
        <f t="shared" si="9"/>
        <v>42115.208333333328</v>
      </c>
      <c r="T141" s="10">
        <f t="shared" si="10"/>
        <v>42131.208333333328</v>
      </c>
    </row>
    <row r="142" spans="1:20" ht="31.2" hidden="1" x14ac:dyDescent="0.6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4">
        <f t="shared" si="8"/>
        <v>223.16363636363636</v>
      </c>
      <c r="H142">
        <f t="shared" si="11"/>
        <v>65.989247311827953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9">
        <f t="shared" si="9"/>
        <v>43156.25</v>
      </c>
      <c r="T142" s="10">
        <f t="shared" si="10"/>
        <v>43161.25</v>
      </c>
    </row>
    <row r="143" spans="1:20" hidden="1" x14ac:dyDescent="0.6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4">
        <f t="shared" si="8"/>
        <v>101.59097978227061</v>
      </c>
      <c r="H143">
        <f t="shared" si="11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9">
        <f t="shared" si="9"/>
        <v>42167.208333333328</v>
      </c>
      <c r="T143" s="10">
        <f t="shared" si="10"/>
        <v>42173.208333333328</v>
      </c>
    </row>
    <row r="144" spans="1:20" hidden="1" x14ac:dyDescent="0.6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4">
        <f t="shared" si="8"/>
        <v>230.03999999999996</v>
      </c>
      <c r="H144">
        <f t="shared" si="11"/>
        <v>98.307692307692307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9">
        <f t="shared" si="9"/>
        <v>41005.208333333336</v>
      </c>
      <c r="T144" s="10">
        <f t="shared" si="10"/>
        <v>41046.208333333336</v>
      </c>
    </row>
    <row r="145" spans="1:20" hidden="1" x14ac:dyDescent="0.6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4">
        <f t="shared" si="8"/>
        <v>135.59259259259261</v>
      </c>
      <c r="H145">
        <f t="shared" si="11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9">
        <f t="shared" si="9"/>
        <v>40357.208333333336</v>
      </c>
      <c r="T145" s="10">
        <f t="shared" si="10"/>
        <v>40377.208333333336</v>
      </c>
    </row>
    <row r="146" spans="1:20" hidden="1" x14ac:dyDescent="0.6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4">
        <f t="shared" si="8"/>
        <v>129.1</v>
      </c>
      <c r="H146">
        <f t="shared" si="11"/>
        <v>86.066666666666663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9">
        <f t="shared" si="9"/>
        <v>43633.208333333328</v>
      </c>
      <c r="T146" s="10">
        <f t="shared" si="10"/>
        <v>43641.208333333328</v>
      </c>
    </row>
    <row r="147" spans="1:20" hidden="1" x14ac:dyDescent="0.6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4">
        <f t="shared" si="8"/>
        <v>236.512</v>
      </c>
      <c r="H147">
        <f t="shared" si="11"/>
        <v>76.989583333333329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9">
        <f t="shared" si="9"/>
        <v>41889.208333333336</v>
      </c>
      <c r="T147" s="10">
        <f t="shared" si="10"/>
        <v>41894.208333333336</v>
      </c>
    </row>
    <row r="148" spans="1:20" ht="31.2" hidden="1" x14ac:dyDescent="0.6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4">
        <f t="shared" si="8"/>
        <v>17.25</v>
      </c>
      <c r="H148">
        <f t="shared" si="11"/>
        <v>29.764705882352942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9">
        <f t="shared" si="9"/>
        <v>40855.25</v>
      </c>
      <c r="T148" s="10">
        <f t="shared" si="10"/>
        <v>40875.25</v>
      </c>
    </row>
    <row r="149" spans="1:20" hidden="1" x14ac:dyDescent="0.6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4">
        <f t="shared" si="8"/>
        <v>112.49397590361446</v>
      </c>
      <c r="H149">
        <f t="shared" si="11"/>
        <v>46.91959798994975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9">
        <f t="shared" si="9"/>
        <v>42534.208333333328</v>
      </c>
      <c r="T149" s="10">
        <f t="shared" si="10"/>
        <v>42540.208333333328</v>
      </c>
    </row>
    <row r="150" spans="1:20" hidden="1" x14ac:dyDescent="0.6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4">
        <f t="shared" si="8"/>
        <v>121.02150537634408</v>
      </c>
      <c r="H150">
        <f t="shared" si="11"/>
        <v>105.18691588785046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9">
        <f t="shared" si="9"/>
        <v>42941.208333333328</v>
      </c>
      <c r="T150" s="10">
        <f t="shared" si="10"/>
        <v>42950.208333333328</v>
      </c>
    </row>
    <row r="151" spans="1:20" hidden="1" x14ac:dyDescent="0.6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4">
        <f t="shared" si="8"/>
        <v>219.87096774193549</v>
      </c>
      <c r="H151">
        <f t="shared" si="11"/>
        <v>69.907692307692301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9">
        <f t="shared" si="9"/>
        <v>41275.25</v>
      </c>
      <c r="T151" s="10">
        <f t="shared" si="10"/>
        <v>41327.25</v>
      </c>
    </row>
    <row r="152" spans="1:20" x14ac:dyDescent="0.6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4">
        <f t="shared" si="8"/>
        <v>1</v>
      </c>
      <c r="H152">
        <f t="shared" si="11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9">
        <f t="shared" si="9"/>
        <v>43450.25</v>
      </c>
      <c r="T152" s="10">
        <f t="shared" si="10"/>
        <v>43451.25</v>
      </c>
    </row>
    <row r="153" spans="1:20" x14ac:dyDescent="0.6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4">
        <f t="shared" si="8"/>
        <v>64.166909620991248</v>
      </c>
      <c r="H153">
        <f t="shared" si="11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9">
        <f t="shared" si="9"/>
        <v>41799.208333333336</v>
      </c>
      <c r="T153" s="10">
        <f t="shared" si="10"/>
        <v>41850.208333333336</v>
      </c>
    </row>
    <row r="154" spans="1:20" hidden="1" x14ac:dyDescent="0.6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4">
        <f t="shared" si="8"/>
        <v>423.06746987951806</v>
      </c>
      <c r="H154">
        <f t="shared" si="11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9">
        <f t="shared" si="9"/>
        <v>42783.25</v>
      </c>
      <c r="T154" s="10">
        <f t="shared" si="10"/>
        <v>42790.25</v>
      </c>
    </row>
    <row r="155" spans="1:20" x14ac:dyDescent="0.6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4">
        <f t="shared" si="8"/>
        <v>92.984160506863773</v>
      </c>
      <c r="H155">
        <f t="shared" si="11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9">
        <f t="shared" si="9"/>
        <v>41201.208333333336</v>
      </c>
      <c r="T155" s="10">
        <f t="shared" si="10"/>
        <v>41207.208333333336</v>
      </c>
    </row>
    <row r="156" spans="1:20" x14ac:dyDescent="0.6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4">
        <f t="shared" si="8"/>
        <v>58.756567425569173</v>
      </c>
      <c r="H156">
        <f t="shared" si="11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9">
        <f t="shared" si="9"/>
        <v>42502.208333333328</v>
      </c>
      <c r="T156" s="10">
        <f t="shared" si="10"/>
        <v>42525.208333333328</v>
      </c>
    </row>
    <row r="157" spans="1:20" x14ac:dyDescent="0.6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4">
        <f t="shared" si="8"/>
        <v>65.022222222222226</v>
      </c>
      <c r="H157">
        <f t="shared" si="11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9">
        <f t="shared" si="9"/>
        <v>40262.208333333336</v>
      </c>
      <c r="T157" s="10">
        <f t="shared" si="10"/>
        <v>40277.208333333336</v>
      </c>
    </row>
    <row r="158" spans="1:20" hidden="1" x14ac:dyDescent="0.6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4">
        <f t="shared" si="8"/>
        <v>73.939560439560438</v>
      </c>
      <c r="H158">
        <f t="shared" si="11"/>
        <v>71.013192612137203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9">
        <f t="shared" si="9"/>
        <v>43743.208333333328</v>
      </c>
      <c r="T158" s="10">
        <f t="shared" si="10"/>
        <v>43767.208333333328</v>
      </c>
    </row>
    <row r="159" spans="1:20" x14ac:dyDescent="0.6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4">
        <f t="shared" si="8"/>
        <v>52.666666666666664</v>
      </c>
      <c r="H159">
        <f t="shared" si="11"/>
        <v>73.733333333333334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9">
        <f t="shared" si="9"/>
        <v>41638.25</v>
      </c>
      <c r="T159" s="10">
        <f t="shared" si="10"/>
        <v>41650.25</v>
      </c>
    </row>
    <row r="160" spans="1:20" hidden="1" x14ac:dyDescent="0.6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4">
        <f t="shared" si="8"/>
        <v>220.95238095238096</v>
      </c>
      <c r="H160">
        <f t="shared" si="11"/>
        <v>113.17073170731707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9">
        <f t="shared" si="9"/>
        <v>42346.25</v>
      </c>
      <c r="T160" s="10">
        <f t="shared" si="10"/>
        <v>42347.25</v>
      </c>
    </row>
    <row r="161" spans="1:20" hidden="1" x14ac:dyDescent="0.6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4">
        <f t="shared" si="8"/>
        <v>100.01150627615063</v>
      </c>
      <c r="H161">
        <f t="shared" si="11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9">
        <f t="shared" si="9"/>
        <v>43551.208333333328</v>
      </c>
      <c r="T161" s="10">
        <f t="shared" si="10"/>
        <v>43569.208333333328</v>
      </c>
    </row>
    <row r="162" spans="1:20" hidden="1" x14ac:dyDescent="0.6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4">
        <f t="shared" si="8"/>
        <v>162.3125</v>
      </c>
      <c r="H162">
        <f t="shared" si="11"/>
        <v>79.176829268292678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9">
        <f t="shared" si="9"/>
        <v>43582.208333333328</v>
      </c>
      <c r="T162" s="10">
        <f t="shared" si="10"/>
        <v>43598.208333333328</v>
      </c>
    </row>
    <row r="163" spans="1:20" ht="31.2" x14ac:dyDescent="0.6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4">
        <f t="shared" si="8"/>
        <v>78.181818181818187</v>
      </c>
      <c r="H163">
        <f t="shared" si="11"/>
        <v>57.333333333333336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9">
        <f t="shared" si="9"/>
        <v>42270.208333333328</v>
      </c>
      <c r="T163" s="10">
        <f t="shared" si="10"/>
        <v>42276.208333333328</v>
      </c>
    </row>
    <row r="164" spans="1:20" ht="31.2" hidden="1" x14ac:dyDescent="0.6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4">
        <f t="shared" si="8"/>
        <v>149.73770491803279</v>
      </c>
      <c r="H164">
        <f t="shared" si="11"/>
        <v>58.178343949044589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9">
        <f t="shared" si="9"/>
        <v>43442.25</v>
      </c>
      <c r="T164" s="10">
        <f t="shared" si="10"/>
        <v>43472.25</v>
      </c>
    </row>
    <row r="165" spans="1:20" hidden="1" x14ac:dyDescent="0.6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4">
        <f t="shared" si="8"/>
        <v>253.25714285714284</v>
      </c>
      <c r="H165">
        <f t="shared" si="11"/>
        <v>36.032520325203251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9">
        <f t="shared" si="9"/>
        <v>43028.208333333328</v>
      </c>
      <c r="T165" s="10">
        <f t="shared" si="10"/>
        <v>43077.25</v>
      </c>
    </row>
    <row r="166" spans="1:20" hidden="1" x14ac:dyDescent="0.6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4">
        <f t="shared" si="8"/>
        <v>100.16943521594683</v>
      </c>
      <c r="H166">
        <f t="shared" si="11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9">
        <f t="shared" si="9"/>
        <v>43016.208333333328</v>
      </c>
      <c r="T166" s="10">
        <f t="shared" si="10"/>
        <v>43017.208333333328</v>
      </c>
    </row>
    <row r="167" spans="1:20" hidden="1" x14ac:dyDescent="0.6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4">
        <f t="shared" si="8"/>
        <v>121.99004424778761</v>
      </c>
      <c r="H167">
        <f t="shared" si="11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9">
        <f t="shared" si="9"/>
        <v>42948.208333333328</v>
      </c>
      <c r="T167" s="10">
        <f t="shared" si="10"/>
        <v>42980.208333333328</v>
      </c>
    </row>
    <row r="168" spans="1:20" hidden="1" x14ac:dyDescent="0.6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4">
        <f t="shared" si="8"/>
        <v>137.13265306122449</v>
      </c>
      <c r="H168">
        <f t="shared" si="11"/>
        <v>55.077868852459019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9">
        <f t="shared" si="9"/>
        <v>40534.25</v>
      </c>
      <c r="T168" s="10">
        <f t="shared" si="10"/>
        <v>40538.25</v>
      </c>
    </row>
    <row r="169" spans="1:20" hidden="1" x14ac:dyDescent="0.6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4">
        <f t="shared" si="8"/>
        <v>415.53846153846149</v>
      </c>
      <c r="H169">
        <f t="shared" si="11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9">
        <f t="shared" si="9"/>
        <v>41435.208333333336</v>
      </c>
      <c r="T169" s="10">
        <f t="shared" si="10"/>
        <v>41445.208333333336</v>
      </c>
    </row>
    <row r="170" spans="1:20" x14ac:dyDescent="0.6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4">
        <f t="shared" si="8"/>
        <v>31.30913348946136</v>
      </c>
      <c r="H170">
        <f t="shared" si="11"/>
        <v>41.996858638743454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9">
        <f t="shared" si="9"/>
        <v>43518.25</v>
      </c>
      <c r="T170" s="10">
        <f t="shared" si="10"/>
        <v>43541.208333333328</v>
      </c>
    </row>
    <row r="171" spans="1:20" hidden="1" x14ac:dyDescent="0.6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4">
        <f t="shared" si="8"/>
        <v>424.08154506437768</v>
      </c>
      <c r="H171">
        <f t="shared" si="11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9">
        <f t="shared" si="9"/>
        <v>41077.208333333336</v>
      </c>
      <c r="T171" s="10">
        <f t="shared" si="10"/>
        <v>41105.208333333336</v>
      </c>
    </row>
    <row r="172" spans="1:20" x14ac:dyDescent="0.6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4">
        <f t="shared" si="8"/>
        <v>2.93886230728336</v>
      </c>
      <c r="H172">
        <f t="shared" si="11"/>
        <v>82.507462686567166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9">
        <f t="shared" si="9"/>
        <v>42950.208333333328</v>
      </c>
      <c r="T172" s="10">
        <f t="shared" si="10"/>
        <v>42957.208333333328</v>
      </c>
    </row>
    <row r="173" spans="1:20" ht="31.2" x14ac:dyDescent="0.6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4">
        <f t="shared" si="8"/>
        <v>10.63265306122449</v>
      </c>
      <c r="H173">
        <f t="shared" si="11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9">
        <f t="shared" si="9"/>
        <v>41718.208333333336</v>
      </c>
      <c r="T173" s="10">
        <f t="shared" si="10"/>
        <v>41740.208333333336</v>
      </c>
    </row>
    <row r="174" spans="1:20" x14ac:dyDescent="0.6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4">
        <f t="shared" si="8"/>
        <v>82.875</v>
      </c>
      <c r="H174">
        <f t="shared" si="11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9">
        <f t="shared" si="9"/>
        <v>41839.208333333336</v>
      </c>
      <c r="T174" s="10">
        <f t="shared" si="10"/>
        <v>41854.208333333336</v>
      </c>
    </row>
    <row r="175" spans="1:20" hidden="1" x14ac:dyDescent="0.6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4">
        <f t="shared" si="8"/>
        <v>163.01447776628748</v>
      </c>
      <c r="H175">
        <f t="shared" si="11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9">
        <f t="shared" si="9"/>
        <v>41412.208333333336</v>
      </c>
      <c r="T175" s="10">
        <f t="shared" si="10"/>
        <v>41418.208333333336</v>
      </c>
    </row>
    <row r="176" spans="1:20" hidden="1" x14ac:dyDescent="0.6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4">
        <f t="shared" si="8"/>
        <v>894.66666666666674</v>
      </c>
      <c r="H176">
        <f t="shared" si="11"/>
        <v>111.83333333333333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9">
        <f t="shared" si="9"/>
        <v>42282.208333333328</v>
      </c>
      <c r="T176" s="10">
        <f t="shared" si="10"/>
        <v>42283.208333333328</v>
      </c>
    </row>
    <row r="177" spans="1:20" x14ac:dyDescent="0.6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4">
        <f t="shared" si="8"/>
        <v>26.191501103752756</v>
      </c>
      <c r="H177">
        <f t="shared" si="11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9">
        <f t="shared" si="9"/>
        <v>42613.208333333328</v>
      </c>
      <c r="T177" s="10">
        <f t="shared" si="10"/>
        <v>42632.208333333328</v>
      </c>
    </row>
    <row r="178" spans="1:20" ht="31.2" x14ac:dyDescent="0.6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4">
        <f t="shared" si="8"/>
        <v>74.834782608695647</v>
      </c>
      <c r="H178">
        <f t="shared" si="11"/>
        <v>110.05115089514067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9">
        <f t="shared" si="9"/>
        <v>42616.208333333328</v>
      </c>
      <c r="T178" s="10">
        <f t="shared" si="10"/>
        <v>42625.208333333328</v>
      </c>
    </row>
    <row r="179" spans="1:20" hidden="1" x14ac:dyDescent="0.6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4">
        <f t="shared" si="8"/>
        <v>416.47680412371136</v>
      </c>
      <c r="H179">
        <f t="shared" si="11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9">
        <f t="shared" si="9"/>
        <v>40497.25</v>
      </c>
      <c r="T179" s="10">
        <f t="shared" si="10"/>
        <v>40522.25</v>
      </c>
    </row>
    <row r="180" spans="1:20" x14ac:dyDescent="0.6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4">
        <f t="shared" si="8"/>
        <v>96.208333333333329</v>
      </c>
      <c r="H180">
        <f t="shared" si="11"/>
        <v>32.985714285714288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9">
        <f t="shared" si="9"/>
        <v>42999.208333333328</v>
      </c>
      <c r="T180" s="10">
        <f t="shared" si="10"/>
        <v>43008.208333333328</v>
      </c>
    </row>
    <row r="181" spans="1:20" ht="31.2" hidden="1" x14ac:dyDescent="0.6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4">
        <f t="shared" si="8"/>
        <v>357.71910112359546</v>
      </c>
      <c r="H181">
        <f t="shared" si="11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9">
        <f t="shared" si="9"/>
        <v>41350.208333333336</v>
      </c>
      <c r="T181" s="10">
        <f t="shared" si="10"/>
        <v>41351.208333333336</v>
      </c>
    </row>
    <row r="182" spans="1:20" hidden="1" x14ac:dyDescent="0.6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4">
        <f t="shared" si="8"/>
        <v>308.45714285714286</v>
      </c>
      <c r="H182">
        <f t="shared" si="11"/>
        <v>81.98196487897485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9">
        <f t="shared" si="9"/>
        <v>40259.208333333336</v>
      </c>
      <c r="T182" s="10">
        <f t="shared" si="10"/>
        <v>40264.208333333336</v>
      </c>
    </row>
    <row r="183" spans="1:20" x14ac:dyDescent="0.6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4">
        <f t="shared" si="8"/>
        <v>61.802325581395344</v>
      </c>
      <c r="H183">
        <f t="shared" si="11"/>
        <v>39.080882352941174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9">
        <f t="shared" si="9"/>
        <v>43012.208333333328</v>
      </c>
      <c r="T183" s="10">
        <f t="shared" si="10"/>
        <v>43030.208333333328</v>
      </c>
    </row>
    <row r="184" spans="1:20" ht="31.2" hidden="1" x14ac:dyDescent="0.6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4">
        <f t="shared" si="8"/>
        <v>722.32472324723244</v>
      </c>
      <c r="H184">
        <f t="shared" si="11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9">
        <f t="shared" si="9"/>
        <v>43631.208333333328</v>
      </c>
      <c r="T184" s="10">
        <f t="shared" si="10"/>
        <v>43647.208333333328</v>
      </c>
    </row>
    <row r="185" spans="1:20" ht="31.2" x14ac:dyDescent="0.6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4">
        <f t="shared" si="8"/>
        <v>69.117647058823522</v>
      </c>
      <c r="H185">
        <f t="shared" si="11"/>
        <v>40.988372093023258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9">
        <f t="shared" si="9"/>
        <v>40430.208333333336</v>
      </c>
      <c r="T185" s="10">
        <f t="shared" si="10"/>
        <v>40443.208333333336</v>
      </c>
    </row>
    <row r="186" spans="1:20" hidden="1" x14ac:dyDescent="0.6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4">
        <f t="shared" si="8"/>
        <v>293.05555555555554</v>
      </c>
      <c r="H186">
        <f t="shared" si="11"/>
        <v>31.029411764705884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9">
        <f t="shared" si="9"/>
        <v>43588.208333333328</v>
      </c>
      <c r="T186" s="10">
        <f t="shared" si="10"/>
        <v>43589.208333333328</v>
      </c>
    </row>
    <row r="187" spans="1:20" x14ac:dyDescent="0.6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4">
        <f t="shared" si="8"/>
        <v>71.8</v>
      </c>
      <c r="H187">
        <f t="shared" si="11"/>
        <v>37.789473684210527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9">
        <f t="shared" si="9"/>
        <v>43233.208333333328</v>
      </c>
      <c r="T187" s="10">
        <f t="shared" si="10"/>
        <v>43244.208333333328</v>
      </c>
    </row>
    <row r="188" spans="1:20" x14ac:dyDescent="0.6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4">
        <f t="shared" si="8"/>
        <v>31.934684684684683</v>
      </c>
      <c r="H188">
        <f t="shared" si="11"/>
        <v>32.006772009029348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9">
        <f t="shared" si="9"/>
        <v>41782.208333333336</v>
      </c>
      <c r="T188" s="10">
        <f t="shared" si="10"/>
        <v>41797.208333333336</v>
      </c>
    </row>
    <row r="189" spans="1:20" hidden="1" x14ac:dyDescent="0.6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4">
        <f t="shared" si="8"/>
        <v>229.87375415282392</v>
      </c>
      <c r="H189">
        <f t="shared" si="11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9">
        <f t="shared" si="9"/>
        <v>41328.25</v>
      </c>
      <c r="T189" s="10">
        <f t="shared" si="10"/>
        <v>41356.208333333336</v>
      </c>
    </row>
    <row r="190" spans="1:20" x14ac:dyDescent="0.6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4">
        <f t="shared" si="8"/>
        <v>32.012195121951223</v>
      </c>
      <c r="H190">
        <f t="shared" si="11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9">
        <f t="shared" si="9"/>
        <v>41975.25</v>
      </c>
      <c r="T190" s="10">
        <f t="shared" si="10"/>
        <v>41976.25</v>
      </c>
    </row>
    <row r="191" spans="1:20" hidden="1" x14ac:dyDescent="0.6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4">
        <f t="shared" si="8"/>
        <v>23.525352848928385</v>
      </c>
      <c r="H191">
        <f t="shared" si="11"/>
        <v>102.0498866213152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9">
        <f t="shared" si="9"/>
        <v>42433.25</v>
      </c>
      <c r="T191" s="10">
        <f t="shared" si="10"/>
        <v>42433.25</v>
      </c>
    </row>
    <row r="192" spans="1:20" x14ac:dyDescent="0.6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4">
        <f t="shared" si="8"/>
        <v>68.594594594594597</v>
      </c>
      <c r="H192">
        <f t="shared" si="11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9">
        <f t="shared" si="9"/>
        <v>41429.208333333336</v>
      </c>
      <c r="T192" s="10">
        <f t="shared" si="10"/>
        <v>41430.208333333336</v>
      </c>
    </row>
    <row r="193" spans="1:20" x14ac:dyDescent="0.6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4">
        <f t="shared" si="8"/>
        <v>37.952380952380956</v>
      </c>
      <c r="H193">
        <f t="shared" si="11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9">
        <f t="shared" si="9"/>
        <v>43536.208333333328</v>
      </c>
      <c r="T193" s="10">
        <f t="shared" si="10"/>
        <v>43539.208333333328</v>
      </c>
    </row>
    <row r="194" spans="1:20" x14ac:dyDescent="0.6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4">
        <f t="shared" si="8"/>
        <v>19.992957746478872</v>
      </c>
      <c r="H194">
        <f t="shared" si="11"/>
        <v>35.049382716049379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9">
        <f t="shared" si="9"/>
        <v>41817.208333333336</v>
      </c>
      <c r="T194" s="10">
        <f t="shared" si="10"/>
        <v>41821.208333333336</v>
      </c>
    </row>
    <row r="195" spans="1:20" x14ac:dyDescent="0.6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4">
        <f t="shared" ref="G195:G258" si="12">(E195/D195)*100</f>
        <v>45.636363636363633</v>
      </c>
      <c r="H195">
        <f t="shared" si="11"/>
        <v>46.338461538461537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9">
        <f t="shared" ref="S195:S258" si="13">(((L195/60)/60)/24)+DATE(1970,1,1)</f>
        <v>43198.208333333328</v>
      </c>
      <c r="T195" s="10">
        <f t="shared" ref="T195:T258" si="14">(((M195/60)/60)/24)+DATE(1970,1,1)</f>
        <v>43202.208333333328</v>
      </c>
    </row>
    <row r="196" spans="1:20" hidden="1" x14ac:dyDescent="0.6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4">
        <f t="shared" si="12"/>
        <v>122.7605633802817</v>
      </c>
      <c r="H196">
        <f t="shared" ref="H196:H259" si="15">(E196/I196)</f>
        <v>69.174603174603178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9">
        <f t="shared" si="13"/>
        <v>42261.208333333328</v>
      </c>
      <c r="T196" s="10">
        <f t="shared" si="14"/>
        <v>42277.208333333328</v>
      </c>
    </row>
    <row r="197" spans="1:20" hidden="1" x14ac:dyDescent="0.6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4">
        <f t="shared" si="12"/>
        <v>361.75316455696202</v>
      </c>
      <c r="H197">
        <f t="shared" si="15"/>
        <v>109.07824427480917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9">
        <f t="shared" si="13"/>
        <v>43310.208333333328</v>
      </c>
      <c r="T197" s="10">
        <f t="shared" si="14"/>
        <v>43317.208333333328</v>
      </c>
    </row>
    <row r="198" spans="1:20" x14ac:dyDescent="0.6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4">
        <f t="shared" si="12"/>
        <v>63.146341463414636</v>
      </c>
      <c r="H198">
        <f t="shared" si="15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9">
        <f t="shared" si="13"/>
        <v>42616.208333333328</v>
      </c>
      <c r="T198" s="10">
        <f t="shared" si="14"/>
        <v>42635.208333333328</v>
      </c>
    </row>
    <row r="199" spans="1:20" hidden="1" x14ac:dyDescent="0.6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4">
        <f t="shared" si="12"/>
        <v>298.20475319926874</v>
      </c>
      <c r="H199">
        <f t="shared" si="15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9">
        <f t="shared" si="13"/>
        <v>42909.208333333328</v>
      </c>
      <c r="T199" s="10">
        <f t="shared" si="14"/>
        <v>42923.208333333328</v>
      </c>
    </row>
    <row r="200" spans="1:20" x14ac:dyDescent="0.6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4">
        <f t="shared" si="12"/>
        <v>9.5585443037974684</v>
      </c>
      <c r="H200">
        <f t="shared" si="15"/>
        <v>35.958333333333336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9">
        <f t="shared" si="13"/>
        <v>40396.208333333336</v>
      </c>
      <c r="T200" s="10">
        <f t="shared" si="14"/>
        <v>40425.208333333336</v>
      </c>
    </row>
    <row r="201" spans="1:20" x14ac:dyDescent="0.6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4">
        <f t="shared" si="12"/>
        <v>53.777777777777779</v>
      </c>
      <c r="H201">
        <f t="shared" si="15"/>
        <v>74.461538461538467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9">
        <f t="shared" si="13"/>
        <v>42192.208333333328</v>
      </c>
      <c r="T201" s="10">
        <f t="shared" si="14"/>
        <v>42196.208333333328</v>
      </c>
    </row>
    <row r="202" spans="1:20" x14ac:dyDescent="0.6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4">
        <f t="shared" si="12"/>
        <v>2</v>
      </c>
      <c r="H202">
        <f t="shared" si="15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9">
        <f t="shared" si="13"/>
        <v>40262.208333333336</v>
      </c>
      <c r="T202" s="10">
        <f t="shared" si="14"/>
        <v>40273.208333333336</v>
      </c>
    </row>
    <row r="203" spans="1:20" hidden="1" x14ac:dyDescent="0.6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4">
        <f t="shared" si="12"/>
        <v>681.19047619047615</v>
      </c>
      <c r="H203">
        <f t="shared" si="15"/>
        <v>91.114649681528661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9">
        <f t="shared" si="13"/>
        <v>41845.208333333336</v>
      </c>
      <c r="T203" s="10">
        <f t="shared" si="14"/>
        <v>41863.208333333336</v>
      </c>
    </row>
    <row r="204" spans="1:20" hidden="1" x14ac:dyDescent="0.6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4">
        <f t="shared" si="12"/>
        <v>78.831325301204828</v>
      </c>
      <c r="H204">
        <f t="shared" si="15"/>
        <v>79.792682926829272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9">
        <f t="shared" si="13"/>
        <v>40818.208333333336</v>
      </c>
      <c r="T204" s="10">
        <f t="shared" si="14"/>
        <v>40822.208333333336</v>
      </c>
    </row>
    <row r="205" spans="1:20" ht="31.2" hidden="1" x14ac:dyDescent="0.6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4">
        <f t="shared" si="12"/>
        <v>134.40792216817235</v>
      </c>
      <c r="H205">
        <f t="shared" si="15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9">
        <f t="shared" si="13"/>
        <v>42752.25</v>
      </c>
      <c r="T205" s="10">
        <f t="shared" si="14"/>
        <v>42754.25</v>
      </c>
    </row>
    <row r="206" spans="1:20" x14ac:dyDescent="0.6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4">
        <f t="shared" si="12"/>
        <v>3.3719999999999999</v>
      </c>
      <c r="H206">
        <f t="shared" si="15"/>
        <v>63.225000000000001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9">
        <f t="shared" si="13"/>
        <v>40636.208333333336</v>
      </c>
      <c r="T206" s="10">
        <f t="shared" si="14"/>
        <v>40646.208333333336</v>
      </c>
    </row>
    <row r="207" spans="1:20" hidden="1" x14ac:dyDescent="0.6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4">
        <f t="shared" si="12"/>
        <v>431.84615384615387</v>
      </c>
      <c r="H207">
        <f t="shared" si="15"/>
        <v>70.174999999999997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9">
        <f t="shared" si="13"/>
        <v>43390.208333333328</v>
      </c>
      <c r="T207" s="10">
        <f t="shared" si="14"/>
        <v>43402.208333333328</v>
      </c>
    </row>
    <row r="208" spans="1:20" hidden="1" x14ac:dyDescent="0.6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4">
        <f t="shared" si="12"/>
        <v>38.844444444444441</v>
      </c>
      <c r="H208">
        <f t="shared" si="15"/>
        <v>61.333333333333336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9">
        <f t="shared" si="13"/>
        <v>40236.25</v>
      </c>
      <c r="T208" s="10">
        <f t="shared" si="14"/>
        <v>40245.25</v>
      </c>
    </row>
    <row r="209" spans="1:20" hidden="1" x14ac:dyDescent="0.6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4">
        <f t="shared" si="12"/>
        <v>425.7</v>
      </c>
      <c r="H209">
        <f t="shared" si="15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9">
        <f t="shared" si="13"/>
        <v>43340.208333333328</v>
      </c>
      <c r="T209" s="10">
        <f t="shared" si="14"/>
        <v>43360.208333333328</v>
      </c>
    </row>
    <row r="210" spans="1:20" hidden="1" x14ac:dyDescent="0.6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4">
        <f t="shared" si="12"/>
        <v>101.12239715591672</v>
      </c>
      <c r="H210">
        <f t="shared" si="15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9">
        <f t="shared" si="13"/>
        <v>43048.25</v>
      </c>
      <c r="T210" s="10">
        <f t="shared" si="14"/>
        <v>43072.25</v>
      </c>
    </row>
    <row r="211" spans="1:20" hidden="1" x14ac:dyDescent="0.6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4">
        <f t="shared" si="12"/>
        <v>21.188688946015425</v>
      </c>
      <c r="H211">
        <f t="shared" si="15"/>
        <v>51.004950495049506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9">
        <f t="shared" si="13"/>
        <v>42496.208333333328</v>
      </c>
      <c r="T211" s="10">
        <f t="shared" si="14"/>
        <v>42503.208333333328</v>
      </c>
    </row>
    <row r="212" spans="1:20" x14ac:dyDescent="0.6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4">
        <f t="shared" si="12"/>
        <v>67.425531914893625</v>
      </c>
      <c r="H212">
        <f t="shared" si="15"/>
        <v>28.044247787610619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9">
        <f t="shared" si="13"/>
        <v>42797.25</v>
      </c>
      <c r="T212" s="10">
        <f t="shared" si="14"/>
        <v>42824.208333333328</v>
      </c>
    </row>
    <row r="213" spans="1:20" ht="31.2" x14ac:dyDescent="0.6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4">
        <f t="shared" si="12"/>
        <v>94.923371647509583</v>
      </c>
      <c r="H213">
        <f t="shared" si="15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9">
        <f t="shared" si="13"/>
        <v>41513.208333333336</v>
      </c>
      <c r="T213" s="10">
        <f t="shared" si="14"/>
        <v>41537.208333333336</v>
      </c>
    </row>
    <row r="214" spans="1:20" hidden="1" x14ac:dyDescent="0.6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4">
        <f t="shared" si="12"/>
        <v>151.85185185185185</v>
      </c>
      <c r="H214">
        <f t="shared" si="15"/>
        <v>73.214285714285708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9">
        <f t="shared" si="13"/>
        <v>43814.25</v>
      </c>
      <c r="T214" s="10">
        <f t="shared" si="14"/>
        <v>43860.25</v>
      </c>
    </row>
    <row r="215" spans="1:20" ht="31.2" hidden="1" x14ac:dyDescent="0.6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4">
        <f t="shared" si="12"/>
        <v>195.16382252559728</v>
      </c>
      <c r="H215">
        <f t="shared" si="15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9">
        <f t="shared" si="13"/>
        <v>40488.208333333336</v>
      </c>
      <c r="T215" s="10">
        <f t="shared" si="14"/>
        <v>40496.25</v>
      </c>
    </row>
    <row r="216" spans="1:20" hidden="1" x14ac:dyDescent="0.6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4">
        <f t="shared" si="12"/>
        <v>1023.1428571428571</v>
      </c>
      <c r="H216">
        <f t="shared" si="15"/>
        <v>86.812121212121212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9">
        <f t="shared" si="13"/>
        <v>40409.208333333336</v>
      </c>
      <c r="T216" s="10">
        <f t="shared" si="14"/>
        <v>40415.208333333336</v>
      </c>
    </row>
    <row r="217" spans="1:20" x14ac:dyDescent="0.6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4">
        <f t="shared" si="12"/>
        <v>3.841836734693878</v>
      </c>
      <c r="H217">
        <f t="shared" si="15"/>
        <v>42.125874125874127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9">
        <f t="shared" si="13"/>
        <v>43509.25</v>
      </c>
      <c r="T217" s="10">
        <f t="shared" si="14"/>
        <v>43511.25</v>
      </c>
    </row>
    <row r="218" spans="1:20" hidden="1" x14ac:dyDescent="0.6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4">
        <f t="shared" si="12"/>
        <v>155.07066557107643</v>
      </c>
      <c r="H218">
        <f t="shared" si="15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9">
        <f t="shared" si="13"/>
        <v>40869.25</v>
      </c>
      <c r="T218" s="10">
        <f t="shared" si="14"/>
        <v>40871.25</v>
      </c>
    </row>
    <row r="219" spans="1:20" x14ac:dyDescent="0.6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4">
        <f t="shared" si="12"/>
        <v>44.753477588871718</v>
      </c>
      <c r="H219">
        <f t="shared" si="15"/>
        <v>62.003211991434689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9">
        <f t="shared" si="13"/>
        <v>43583.208333333328</v>
      </c>
      <c r="T219" s="10">
        <f t="shared" si="14"/>
        <v>43592.208333333328</v>
      </c>
    </row>
    <row r="220" spans="1:20" hidden="1" x14ac:dyDescent="0.6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4">
        <f t="shared" si="12"/>
        <v>215.94736842105263</v>
      </c>
      <c r="H220">
        <f t="shared" si="15"/>
        <v>31.005037783375315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9">
        <f t="shared" si="13"/>
        <v>40858.25</v>
      </c>
      <c r="T220" s="10">
        <f t="shared" si="14"/>
        <v>40892.25</v>
      </c>
    </row>
    <row r="221" spans="1:20" hidden="1" x14ac:dyDescent="0.6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4">
        <f t="shared" si="12"/>
        <v>332.12709832134288</v>
      </c>
      <c r="H221">
        <f t="shared" si="15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9">
        <f t="shared" si="13"/>
        <v>41137.208333333336</v>
      </c>
      <c r="T221" s="10">
        <f t="shared" si="14"/>
        <v>41149.208333333336</v>
      </c>
    </row>
    <row r="222" spans="1:20" x14ac:dyDescent="0.6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4">
        <f t="shared" si="12"/>
        <v>8.4430379746835449</v>
      </c>
      <c r="H222">
        <f t="shared" si="15"/>
        <v>39.235294117647058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9">
        <f t="shared" si="13"/>
        <v>40725.208333333336</v>
      </c>
      <c r="T222" s="10">
        <f t="shared" si="14"/>
        <v>40743.208333333336</v>
      </c>
    </row>
    <row r="223" spans="1:20" ht="31.2" x14ac:dyDescent="0.6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4">
        <f t="shared" si="12"/>
        <v>98.625514403292186</v>
      </c>
      <c r="H223">
        <f t="shared" si="15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9">
        <f t="shared" si="13"/>
        <v>41081.208333333336</v>
      </c>
      <c r="T223" s="10">
        <f t="shared" si="14"/>
        <v>41083.208333333336</v>
      </c>
    </row>
    <row r="224" spans="1:20" hidden="1" x14ac:dyDescent="0.6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4">
        <f t="shared" si="12"/>
        <v>137.97916666666669</v>
      </c>
      <c r="H224">
        <f t="shared" si="15"/>
        <v>47.992753623188406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9">
        <f t="shared" si="13"/>
        <v>41914.208333333336</v>
      </c>
      <c r="T224" s="10">
        <f t="shared" si="14"/>
        <v>41915.208333333336</v>
      </c>
    </row>
    <row r="225" spans="1:20" x14ac:dyDescent="0.6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4">
        <f t="shared" si="12"/>
        <v>93.81099656357388</v>
      </c>
      <c r="H225">
        <f t="shared" si="15"/>
        <v>87.966702470461868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9">
        <f t="shared" si="13"/>
        <v>42445.208333333328</v>
      </c>
      <c r="T225" s="10">
        <f t="shared" si="14"/>
        <v>42459.208333333328</v>
      </c>
    </row>
    <row r="226" spans="1:20" hidden="1" x14ac:dyDescent="0.6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4">
        <f t="shared" si="12"/>
        <v>403.63930885529157</v>
      </c>
      <c r="H226">
        <f t="shared" si="15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9">
        <f t="shared" si="13"/>
        <v>41906.208333333336</v>
      </c>
      <c r="T226" s="10">
        <f t="shared" si="14"/>
        <v>41951.25</v>
      </c>
    </row>
    <row r="227" spans="1:20" hidden="1" x14ac:dyDescent="0.6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4">
        <f t="shared" si="12"/>
        <v>260.1740412979351</v>
      </c>
      <c r="H227">
        <f t="shared" si="15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9">
        <f t="shared" si="13"/>
        <v>41762.208333333336</v>
      </c>
      <c r="T227" s="10">
        <f t="shared" si="14"/>
        <v>41762.208333333336</v>
      </c>
    </row>
    <row r="228" spans="1:20" hidden="1" x14ac:dyDescent="0.6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4">
        <f t="shared" si="12"/>
        <v>366.63333333333333</v>
      </c>
      <c r="H228">
        <f t="shared" si="15"/>
        <v>98.205357142857139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9">
        <f t="shared" si="13"/>
        <v>40276.208333333336</v>
      </c>
      <c r="T228" s="10">
        <f t="shared" si="14"/>
        <v>40313.208333333336</v>
      </c>
    </row>
    <row r="229" spans="1:20" hidden="1" x14ac:dyDescent="0.6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4">
        <f t="shared" si="12"/>
        <v>168.72085385878489</v>
      </c>
      <c r="H229">
        <f t="shared" si="15"/>
        <v>108.96182396606575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9">
        <f t="shared" si="13"/>
        <v>42139.208333333328</v>
      </c>
      <c r="T229" s="10">
        <f t="shared" si="14"/>
        <v>42145.208333333328</v>
      </c>
    </row>
    <row r="230" spans="1:20" hidden="1" x14ac:dyDescent="0.6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4">
        <f t="shared" si="12"/>
        <v>119.90717911530093</v>
      </c>
      <c r="H230">
        <f t="shared" si="15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9">
        <f t="shared" si="13"/>
        <v>42613.208333333328</v>
      </c>
      <c r="T230" s="10">
        <f t="shared" si="14"/>
        <v>42638.208333333328</v>
      </c>
    </row>
    <row r="231" spans="1:20" hidden="1" x14ac:dyDescent="0.6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4">
        <f t="shared" si="12"/>
        <v>193.68925233644859</v>
      </c>
      <c r="H231">
        <f t="shared" si="15"/>
        <v>64.99333594668758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9">
        <f t="shared" si="13"/>
        <v>42887.208333333328</v>
      </c>
      <c r="T231" s="10">
        <f t="shared" si="14"/>
        <v>42935.208333333328</v>
      </c>
    </row>
    <row r="232" spans="1:20" hidden="1" x14ac:dyDescent="0.6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4">
        <f t="shared" si="12"/>
        <v>420.16666666666669</v>
      </c>
      <c r="H232">
        <f t="shared" si="15"/>
        <v>99.841584158415841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9">
        <f t="shared" si="13"/>
        <v>43805.25</v>
      </c>
      <c r="T232" s="10">
        <f t="shared" si="14"/>
        <v>43805.25</v>
      </c>
    </row>
    <row r="233" spans="1:20" hidden="1" x14ac:dyDescent="0.6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4">
        <f t="shared" si="12"/>
        <v>76.708333333333329</v>
      </c>
      <c r="H233">
        <f t="shared" si="15"/>
        <v>82.432835820895519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9">
        <f t="shared" si="13"/>
        <v>41415.208333333336</v>
      </c>
      <c r="T233" s="10">
        <f t="shared" si="14"/>
        <v>41473.208333333336</v>
      </c>
    </row>
    <row r="234" spans="1:20" hidden="1" x14ac:dyDescent="0.6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4">
        <f t="shared" si="12"/>
        <v>171.26470588235293</v>
      </c>
      <c r="H234">
        <f t="shared" si="15"/>
        <v>63.293478260869563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9">
        <f t="shared" si="13"/>
        <v>42576.208333333328</v>
      </c>
      <c r="T234" s="10">
        <f t="shared" si="14"/>
        <v>42577.208333333328</v>
      </c>
    </row>
    <row r="235" spans="1:20" hidden="1" x14ac:dyDescent="0.6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4">
        <f t="shared" si="12"/>
        <v>157.89473684210526</v>
      </c>
      <c r="H235">
        <f t="shared" si="15"/>
        <v>96.774193548387103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9">
        <f t="shared" si="13"/>
        <v>40706.208333333336</v>
      </c>
      <c r="T235" s="10">
        <f t="shared" si="14"/>
        <v>40722.208333333336</v>
      </c>
    </row>
    <row r="236" spans="1:20" hidden="1" x14ac:dyDescent="0.6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4">
        <f t="shared" si="12"/>
        <v>109.08</v>
      </c>
      <c r="H236">
        <f t="shared" si="15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9">
        <f t="shared" si="13"/>
        <v>42969.208333333328</v>
      </c>
      <c r="T236" s="10">
        <f t="shared" si="14"/>
        <v>42976.208333333328</v>
      </c>
    </row>
    <row r="237" spans="1:20" ht="31.2" x14ac:dyDescent="0.6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4">
        <f t="shared" si="12"/>
        <v>41.732558139534881</v>
      </c>
      <c r="H237">
        <f t="shared" si="15"/>
        <v>39.010869565217391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9">
        <f t="shared" si="13"/>
        <v>42779.25</v>
      </c>
      <c r="T237" s="10">
        <f t="shared" si="14"/>
        <v>42784.25</v>
      </c>
    </row>
    <row r="238" spans="1:20" x14ac:dyDescent="0.6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4">
        <f t="shared" si="12"/>
        <v>10.944303797468354</v>
      </c>
      <c r="H238">
        <f t="shared" si="15"/>
        <v>75.84210526315789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9">
        <f t="shared" si="13"/>
        <v>43641.208333333328</v>
      </c>
      <c r="T238" s="10">
        <f t="shared" si="14"/>
        <v>43648.208333333328</v>
      </c>
    </row>
    <row r="239" spans="1:20" ht="31.2" hidden="1" x14ac:dyDescent="0.6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4">
        <f t="shared" si="12"/>
        <v>159.3763440860215</v>
      </c>
      <c r="H239">
        <f t="shared" si="15"/>
        <v>45.051671732522799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9">
        <f t="shared" si="13"/>
        <v>41754.208333333336</v>
      </c>
      <c r="T239" s="10">
        <f t="shared" si="14"/>
        <v>41756.208333333336</v>
      </c>
    </row>
    <row r="240" spans="1:20" hidden="1" x14ac:dyDescent="0.6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4">
        <f t="shared" si="12"/>
        <v>422.41666666666669</v>
      </c>
      <c r="H240">
        <f t="shared" si="15"/>
        <v>104.51546391752578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9">
        <f t="shared" si="13"/>
        <v>43083.25</v>
      </c>
      <c r="T240" s="10">
        <f t="shared" si="14"/>
        <v>43108.25</v>
      </c>
    </row>
    <row r="241" spans="1:20" x14ac:dyDescent="0.6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4">
        <f t="shared" si="12"/>
        <v>97.71875</v>
      </c>
      <c r="H241">
        <f t="shared" si="15"/>
        <v>76.268292682926827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9">
        <f t="shared" si="13"/>
        <v>42245.208333333328</v>
      </c>
      <c r="T241" s="10">
        <f t="shared" si="14"/>
        <v>42249.208333333328</v>
      </c>
    </row>
    <row r="242" spans="1:20" hidden="1" x14ac:dyDescent="0.6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4">
        <f t="shared" si="12"/>
        <v>418.78911564625849</v>
      </c>
      <c r="H242">
        <f t="shared" si="15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9">
        <f t="shared" si="13"/>
        <v>40396.208333333336</v>
      </c>
      <c r="T242" s="10">
        <f t="shared" si="14"/>
        <v>40397.208333333336</v>
      </c>
    </row>
    <row r="243" spans="1:20" hidden="1" x14ac:dyDescent="0.6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4">
        <f t="shared" si="12"/>
        <v>101.91632047477745</v>
      </c>
      <c r="H243">
        <f t="shared" si="15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9">
        <f t="shared" si="13"/>
        <v>41742.208333333336</v>
      </c>
      <c r="T243" s="10">
        <f t="shared" si="14"/>
        <v>41752.208333333336</v>
      </c>
    </row>
    <row r="244" spans="1:20" hidden="1" x14ac:dyDescent="0.6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4">
        <f t="shared" si="12"/>
        <v>127.72619047619047</v>
      </c>
      <c r="H244">
        <f t="shared" si="15"/>
        <v>42.915999999999997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9">
        <f t="shared" si="13"/>
        <v>42865.208333333328</v>
      </c>
      <c r="T244" s="10">
        <f t="shared" si="14"/>
        <v>42875.208333333328</v>
      </c>
    </row>
    <row r="245" spans="1:20" ht="31.2" hidden="1" x14ac:dyDescent="0.6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4">
        <f t="shared" si="12"/>
        <v>445.21739130434781</v>
      </c>
      <c r="H245">
        <f t="shared" si="15"/>
        <v>43.025210084033617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9">
        <f t="shared" si="13"/>
        <v>43163.25</v>
      </c>
      <c r="T245" s="10">
        <f t="shared" si="14"/>
        <v>43166.25</v>
      </c>
    </row>
    <row r="246" spans="1:20" ht="31.2" hidden="1" x14ac:dyDescent="0.6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4">
        <f t="shared" si="12"/>
        <v>569.71428571428578</v>
      </c>
      <c r="H246">
        <f t="shared" si="15"/>
        <v>75.245283018867923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9">
        <f t="shared" si="13"/>
        <v>41834.208333333336</v>
      </c>
      <c r="T246" s="10">
        <f t="shared" si="14"/>
        <v>41886.208333333336</v>
      </c>
    </row>
    <row r="247" spans="1:20" hidden="1" x14ac:dyDescent="0.6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4">
        <f t="shared" si="12"/>
        <v>509.34482758620686</v>
      </c>
      <c r="H247">
        <f t="shared" si="15"/>
        <v>69.023364485981304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9">
        <f t="shared" si="13"/>
        <v>41736.208333333336</v>
      </c>
      <c r="T247" s="10">
        <f t="shared" si="14"/>
        <v>41737.208333333336</v>
      </c>
    </row>
    <row r="248" spans="1:20" hidden="1" x14ac:dyDescent="0.6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4">
        <f t="shared" si="12"/>
        <v>325.5333333333333</v>
      </c>
      <c r="H248">
        <f t="shared" si="15"/>
        <v>65.986486486486484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9">
        <f t="shared" si="13"/>
        <v>41491.208333333336</v>
      </c>
      <c r="T248" s="10">
        <f t="shared" si="14"/>
        <v>41495.208333333336</v>
      </c>
    </row>
    <row r="249" spans="1:20" hidden="1" x14ac:dyDescent="0.6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4">
        <f t="shared" si="12"/>
        <v>932.61616161616166</v>
      </c>
      <c r="H249">
        <f t="shared" si="15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9">
        <f t="shared" si="13"/>
        <v>42726.25</v>
      </c>
      <c r="T249" s="10">
        <f t="shared" si="14"/>
        <v>42741.25</v>
      </c>
    </row>
    <row r="250" spans="1:20" hidden="1" x14ac:dyDescent="0.6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4">
        <f t="shared" si="12"/>
        <v>211.33870967741933</v>
      </c>
      <c r="H250">
        <f t="shared" si="15"/>
        <v>60.105504587155963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9">
        <f t="shared" si="13"/>
        <v>42004.25</v>
      </c>
      <c r="T250" s="10">
        <f t="shared" si="14"/>
        <v>42009.25</v>
      </c>
    </row>
    <row r="251" spans="1:20" hidden="1" x14ac:dyDescent="0.6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4">
        <f t="shared" si="12"/>
        <v>273.32520325203251</v>
      </c>
      <c r="H251">
        <f t="shared" si="15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9">
        <f t="shared" si="13"/>
        <v>42006.25</v>
      </c>
      <c r="T251" s="10">
        <f t="shared" si="14"/>
        <v>42013.25</v>
      </c>
    </row>
    <row r="252" spans="1:20" x14ac:dyDescent="0.6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4">
        <f t="shared" si="12"/>
        <v>3</v>
      </c>
      <c r="H252">
        <f t="shared" si="15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9">
        <f t="shared" si="13"/>
        <v>40203.25</v>
      </c>
      <c r="T252" s="10">
        <f t="shared" si="14"/>
        <v>40238.25</v>
      </c>
    </row>
    <row r="253" spans="1:20" x14ac:dyDescent="0.6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4">
        <f t="shared" si="12"/>
        <v>54.084507042253513</v>
      </c>
      <c r="H253">
        <f t="shared" si="15"/>
        <v>38.019801980198018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9">
        <f t="shared" si="13"/>
        <v>41252.25</v>
      </c>
      <c r="T253" s="10">
        <f t="shared" si="14"/>
        <v>41254.25</v>
      </c>
    </row>
    <row r="254" spans="1:20" ht="31.2" hidden="1" x14ac:dyDescent="0.6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4">
        <f t="shared" si="12"/>
        <v>626.29999999999995</v>
      </c>
      <c r="H254">
        <f t="shared" si="15"/>
        <v>106.15254237288136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9">
        <f t="shared" si="13"/>
        <v>41572.208333333336</v>
      </c>
      <c r="T254" s="10">
        <f t="shared" si="14"/>
        <v>41577.208333333336</v>
      </c>
    </row>
    <row r="255" spans="1:20" x14ac:dyDescent="0.6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4">
        <f t="shared" si="12"/>
        <v>89.021399176954731</v>
      </c>
      <c r="H255">
        <f t="shared" si="15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9">
        <f t="shared" si="13"/>
        <v>40641.208333333336</v>
      </c>
      <c r="T255" s="10">
        <f t="shared" si="14"/>
        <v>40653.208333333336</v>
      </c>
    </row>
    <row r="256" spans="1:20" ht="31.2" hidden="1" x14ac:dyDescent="0.6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4">
        <f t="shared" si="12"/>
        <v>184.89130434782609</v>
      </c>
      <c r="H256">
        <f t="shared" si="15"/>
        <v>96.647727272727266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9">
        <f t="shared" si="13"/>
        <v>42787.25</v>
      </c>
      <c r="T256" s="10">
        <f t="shared" si="14"/>
        <v>42789.25</v>
      </c>
    </row>
    <row r="257" spans="1:20" ht="31.2" hidden="1" x14ac:dyDescent="0.6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4">
        <f t="shared" si="12"/>
        <v>120.16770186335404</v>
      </c>
      <c r="H257">
        <f t="shared" si="15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9">
        <f t="shared" si="13"/>
        <v>40590.25</v>
      </c>
      <c r="T257" s="10">
        <f t="shared" si="14"/>
        <v>40595.25</v>
      </c>
    </row>
    <row r="258" spans="1:20" x14ac:dyDescent="0.6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4">
        <f t="shared" si="12"/>
        <v>23.390243902439025</v>
      </c>
      <c r="H258">
        <f t="shared" si="15"/>
        <v>63.93333333333333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9">
        <f t="shared" si="13"/>
        <v>42393.25</v>
      </c>
      <c r="T258" s="10">
        <f t="shared" si="14"/>
        <v>42430.25</v>
      </c>
    </row>
    <row r="259" spans="1:20" hidden="1" x14ac:dyDescent="0.6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4">
        <f t="shared" ref="G259:G322" si="16">(E259/D259)*100</f>
        <v>146</v>
      </c>
      <c r="H259">
        <f t="shared" si="15"/>
        <v>90.456521739130437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9">
        <f t="shared" ref="S259:S322" si="17">(((L259/60)/60)/24)+DATE(1970,1,1)</f>
        <v>41338.25</v>
      </c>
      <c r="T259" s="10">
        <f t="shared" ref="T259:T322" si="18">(((M259/60)/60)/24)+DATE(1970,1,1)</f>
        <v>41352.208333333336</v>
      </c>
    </row>
    <row r="260" spans="1:20" hidden="1" x14ac:dyDescent="0.6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4">
        <f t="shared" si="16"/>
        <v>268.48</v>
      </c>
      <c r="H260">
        <f t="shared" ref="H260:H323" si="19">(E260/I260)</f>
        <v>72.172043010752688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9">
        <f t="shared" si="17"/>
        <v>42712.25</v>
      </c>
      <c r="T260" s="10">
        <f t="shared" si="18"/>
        <v>42732.25</v>
      </c>
    </row>
    <row r="261" spans="1:20" ht="31.2" hidden="1" x14ac:dyDescent="0.6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4">
        <f t="shared" si="16"/>
        <v>597.5</v>
      </c>
      <c r="H261">
        <f t="shared" si="19"/>
        <v>77.934782608695656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9">
        <f t="shared" si="17"/>
        <v>41251.25</v>
      </c>
      <c r="T261" s="10">
        <f t="shared" si="18"/>
        <v>41270.25</v>
      </c>
    </row>
    <row r="262" spans="1:20" hidden="1" x14ac:dyDescent="0.6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4">
        <f t="shared" si="16"/>
        <v>157.69841269841268</v>
      </c>
      <c r="H262">
        <f t="shared" si="19"/>
        <v>38.065134099616856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9">
        <f t="shared" si="17"/>
        <v>41180.208333333336</v>
      </c>
      <c r="T262" s="10">
        <f t="shared" si="18"/>
        <v>41192.208333333336</v>
      </c>
    </row>
    <row r="263" spans="1:20" x14ac:dyDescent="0.6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4">
        <f t="shared" si="16"/>
        <v>31.201660735468568</v>
      </c>
      <c r="H263">
        <f t="shared" si="19"/>
        <v>57.936123348017624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9">
        <f t="shared" si="17"/>
        <v>40415.208333333336</v>
      </c>
      <c r="T263" s="10">
        <f t="shared" si="18"/>
        <v>40419.208333333336</v>
      </c>
    </row>
    <row r="264" spans="1:20" hidden="1" x14ac:dyDescent="0.6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4">
        <f t="shared" si="16"/>
        <v>313.41176470588238</v>
      </c>
      <c r="H264">
        <f t="shared" si="19"/>
        <v>49.794392523364486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9">
        <f t="shared" si="17"/>
        <v>40638.208333333336</v>
      </c>
      <c r="T264" s="10">
        <f t="shared" si="18"/>
        <v>40664.208333333336</v>
      </c>
    </row>
    <row r="265" spans="1:20" hidden="1" x14ac:dyDescent="0.6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4">
        <f t="shared" si="16"/>
        <v>370.89655172413791</v>
      </c>
      <c r="H265">
        <f t="shared" si="19"/>
        <v>54.050251256281406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9">
        <f t="shared" si="17"/>
        <v>40187.25</v>
      </c>
      <c r="T265" s="10">
        <f t="shared" si="18"/>
        <v>40187.25</v>
      </c>
    </row>
    <row r="266" spans="1:20" hidden="1" x14ac:dyDescent="0.6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4">
        <f t="shared" si="16"/>
        <v>362.66447368421052</v>
      </c>
      <c r="H266">
        <f t="shared" si="19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9">
        <f t="shared" si="17"/>
        <v>41317.25</v>
      </c>
      <c r="T266" s="10">
        <f t="shared" si="18"/>
        <v>41333.25</v>
      </c>
    </row>
    <row r="267" spans="1:20" hidden="1" x14ac:dyDescent="0.6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4">
        <f t="shared" si="16"/>
        <v>123.08163265306122</v>
      </c>
      <c r="H267">
        <f t="shared" si="19"/>
        <v>70.127906976744185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9">
        <f t="shared" si="17"/>
        <v>42372.25</v>
      </c>
      <c r="T267" s="10">
        <f t="shared" si="18"/>
        <v>42416.25</v>
      </c>
    </row>
    <row r="268" spans="1:20" x14ac:dyDescent="0.6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4">
        <f t="shared" si="16"/>
        <v>76.766756032171585</v>
      </c>
      <c r="H268">
        <f t="shared" si="19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9">
        <f t="shared" si="17"/>
        <v>41950.25</v>
      </c>
      <c r="T268" s="10">
        <f t="shared" si="18"/>
        <v>41983.25</v>
      </c>
    </row>
    <row r="269" spans="1:20" hidden="1" x14ac:dyDescent="0.6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4">
        <f t="shared" si="16"/>
        <v>233.62012987012989</v>
      </c>
      <c r="H269">
        <f t="shared" si="19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9">
        <f t="shared" si="17"/>
        <v>41206.208333333336</v>
      </c>
      <c r="T269" s="10">
        <f t="shared" si="18"/>
        <v>41222.25</v>
      </c>
    </row>
    <row r="270" spans="1:20" hidden="1" x14ac:dyDescent="0.6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4">
        <f t="shared" si="16"/>
        <v>180.53333333333333</v>
      </c>
      <c r="H270">
        <f t="shared" si="19"/>
        <v>56.416666666666664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9">
        <f t="shared" si="17"/>
        <v>41186.208333333336</v>
      </c>
      <c r="T270" s="10">
        <f t="shared" si="18"/>
        <v>41232.25</v>
      </c>
    </row>
    <row r="271" spans="1:20" hidden="1" x14ac:dyDescent="0.6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4">
        <f t="shared" si="16"/>
        <v>252.62857142857143</v>
      </c>
      <c r="H271">
        <f t="shared" si="19"/>
        <v>101.63218390804597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9">
        <f t="shared" si="17"/>
        <v>43496.25</v>
      </c>
      <c r="T271" s="10">
        <f t="shared" si="18"/>
        <v>43517.25</v>
      </c>
    </row>
    <row r="272" spans="1:20" hidden="1" x14ac:dyDescent="0.6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4">
        <f t="shared" si="16"/>
        <v>27.176538240368025</v>
      </c>
      <c r="H272">
        <f t="shared" si="19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9">
        <f t="shared" si="17"/>
        <v>40514.25</v>
      </c>
      <c r="T272" s="10">
        <f t="shared" si="18"/>
        <v>40516.25</v>
      </c>
    </row>
    <row r="273" spans="1:20" ht="31.2" hidden="1" x14ac:dyDescent="0.6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4">
        <f t="shared" si="16"/>
        <v>1.2706571242680547</v>
      </c>
      <c r="H273">
        <f t="shared" si="19"/>
        <v>32.016393442622949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9">
        <f t="shared" si="17"/>
        <v>42345.25</v>
      </c>
      <c r="T273" s="10">
        <f t="shared" si="18"/>
        <v>42376.25</v>
      </c>
    </row>
    <row r="274" spans="1:20" hidden="1" x14ac:dyDescent="0.6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4">
        <f t="shared" si="16"/>
        <v>304.0097847358121</v>
      </c>
      <c r="H274">
        <f t="shared" si="19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9">
        <f t="shared" si="17"/>
        <v>43656.208333333328</v>
      </c>
      <c r="T274" s="10">
        <f t="shared" si="18"/>
        <v>43681.208333333328</v>
      </c>
    </row>
    <row r="275" spans="1:20" hidden="1" x14ac:dyDescent="0.6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4">
        <f t="shared" si="16"/>
        <v>137.23076923076923</v>
      </c>
      <c r="H275">
        <f t="shared" si="19"/>
        <v>37.957446808510639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9">
        <f t="shared" si="17"/>
        <v>42995.208333333328</v>
      </c>
      <c r="T275" s="10">
        <f t="shared" si="18"/>
        <v>42998.208333333328</v>
      </c>
    </row>
    <row r="276" spans="1:20" ht="31.2" x14ac:dyDescent="0.6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4">
        <f t="shared" si="16"/>
        <v>32.208333333333336</v>
      </c>
      <c r="H276">
        <f t="shared" si="19"/>
        <v>51.533333333333331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9">
        <f t="shared" si="17"/>
        <v>43045.25</v>
      </c>
      <c r="T276" s="10">
        <f t="shared" si="18"/>
        <v>43050.25</v>
      </c>
    </row>
    <row r="277" spans="1:20" ht="31.2" hidden="1" x14ac:dyDescent="0.6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4">
        <f t="shared" si="16"/>
        <v>241.51282051282053</v>
      </c>
      <c r="H277">
        <f t="shared" si="19"/>
        <v>81.198275862068968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9">
        <f t="shared" si="17"/>
        <v>43561.208333333328</v>
      </c>
      <c r="T277" s="10">
        <f t="shared" si="18"/>
        <v>43569.208333333328</v>
      </c>
    </row>
    <row r="278" spans="1:20" x14ac:dyDescent="0.6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4">
        <f t="shared" si="16"/>
        <v>96.8</v>
      </c>
      <c r="H278">
        <f t="shared" si="19"/>
        <v>40.030075187969928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9">
        <f t="shared" si="17"/>
        <v>41018.208333333336</v>
      </c>
      <c r="T278" s="10">
        <f t="shared" si="18"/>
        <v>41023.208333333336</v>
      </c>
    </row>
    <row r="279" spans="1:20" ht="31.2" hidden="1" x14ac:dyDescent="0.6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4">
        <f t="shared" si="16"/>
        <v>1066.4285714285716</v>
      </c>
      <c r="H279">
        <f t="shared" si="19"/>
        <v>89.939759036144579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9">
        <f t="shared" si="17"/>
        <v>40378.208333333336</v>
      </c>
      <c r="T279" s="10">
        <f t="shared" si="18"/>
        <v>40380.208333333336</v>
      </c>
    </row>
    <row r="280" spans="1:20" hidden="1" x14ac:dyDescent="0.6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4">
        <f t="shared" si="16"/>
        <v>325.88888888888891</v>
      </c>
      <c r="H280">
        <f t="shared" si="19"/>
        <v>96.692307692307693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9">
        <f t="shared" si="17"/>
        <v>41239.25</v>
      </c>
      <c r="T280" s="10">
        <f t="shared" si="18"/>
        <v>41264.25</v>
      </c>
    </row>
    <row r="281" spans="1:20" hidden="1" x14ac:dyDescent="0.6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4">
        <f t="shared" si="16"/>
        <v>170.70000000000002</v>
      </c>
      <c r="H281">
        <f t="shared" si="19"/>
        <v>25.010989010989011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9">
        <f t="shared" si="17"/>
        <v>43346.208333333328</v>
      </c>
      <c r="T281" s="10">
        <f t="shared" si="18"/>
        <v>43349.208333333328</v>
      </c>
    </row>
    <row r="282" spans="1:20" hidden="1" x14ac:dyDescent="0.6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4">
        <f t="shared" si="16"/>
        <v>581.44000000000005</v>
      </c>
      <c r="H282">
        <f t="shared" si="19"/>
        <v>36.987277353689571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9">
        <f t="shared" si="17"/>
        <v>43060.25</v>
      </c>
      <c r="T282" s="10">
        <f t="shared" si="18"/>
        <v>43066.25</v>
      </c>
    </row>
    <row r="283" spans="1:20" x14ac:dyDescent="0.6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4">
        <f t="shared" si="16"/>
        <v>91.520972644376897</v>
      </c>
      <c r="H283">
        <f t="shared" si="19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9">
        <f t="shared" si="17"/>
        <v>40979.25</v>
      </c>
      <c r="T283" s="10">
        <f t="shared" si="18"/>
        <v>41000.208333333336</v>
      </c>
    </row>
    <row r="284" spans="1:20" hidden="1" x14ac:dyDescent="0.6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4">
        <f t="shared" si="16"/>
        <v>108.04761904761904</v>
      </c>
      <c r="H284">
        <f t="shared" si="19"/>
        <v>68.240601503759393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9">
        <f t="shared" si="17"/>
        <v>42701.25</v>
      </c>
      <c r="T284" s="10">
        <f t="shared" si="18"/>
        <v>42707.25</v>
      </c>
    </row>
    <row r="285" spans="1:20" ht="31.2" x14ac:dyDescent="0.6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4">
        <f t="shared" si="16"/>
        <v>18.728395061728396</v>
      </c>
      <c r="H285">
        <f t="shared" si="19"/>
        <v>52.310344827586206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9">
        <f t="shared" si="17"/>
        <v>42520.208333333328</v>
      </c>
      <c r="T285" s="10">
        <f t="shared" si="18"/>
        <v>42525.208333333328</v>
      </c>
    </row>
    <row r="286" spans="1:20" x14ac:dyDescent="0.6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4">
        <f t="shared" si="16"/>
        <v>83.193877551020407</v>
      </c>
      <c r="H286">
        <f t="shared" si="19"/>
        <v>61.765151515151516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9">
        <f t="shared" si="17"/>
        <v>41030.208333333336</v>
      </c>
      <c r="T286" s="10">
        <f t="shared" si="18"/>
        <v>41035.208333333336</v>
      </c>
    </row>
    <row r="287" spans="1:20" hidden="1" x14ac:dyDescent="0.6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4">
        <f t="shared" si="16"/>
        <v>706.33333333333337</v>
      </c>
      <c r="H287">
        <f t="shared" si="19"/>
        <v>25.027559055118111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9">
        <f t="shared" si="17"/>
        <v>42623.208333333328</v>
      </c>
      <c r="T287" s="10">
        <f t="shared" si="18"/>
        <v>42661.208333333328</v>
      </c>
    </row>
    <row r="288" spans="1:20" hidden="1" x14ac:dyDescent="0.6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4">
        <f t="shared" si="16"/>
        <v>17.446030330062445</v>
      </c>
      <c r="H288">
        <f t="shared" si="19"/>
        <v>106.28804347826087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9">
        <f t="shared" si="17"/>
        <v>42697.25</v>
      </c>
      <c r="T288" s="10">
        <f t="shared" si="18"/>
        <v>42704.25</v>
      </c>
    </row>
    <row r="289" spans="1:20" hidden="1" x14ac:dyDescent="0.6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4">
        <f t="shared" si="16"/>
        <v>209.73015873015873</v>
      </c>
      <c r="H289">
        <f t="shared" si="19"/>
        <v>75.07386363636364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9">
        <f t="shared" si="17"/>
        <v>42122.208333333328</v>
      </c>
      <c r="T289" s="10">
        <f t="shared" si="18"/>
        <v>42122.208333333328</v>
      </c>
    </row>
    <row r="290" spans="1:20" x14ac:dyDescent="0.6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4">
        <f t="shared" si="16"/>
        <v>97.785714285714292</v>
      </c>
      <c r="H290">
        <f t="shared" si="19"/>
        <v>39.970802919708028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9">
        <f t="shared" si="17"/>
        <v>40982.208333333336</v>
      </c>
      <c r="T290" s="10">
        <f t="shared" si="18"/>
        <v>40983.208333333336</v>
      </c>
    </row>
    <row r="291" spans="1:20" hidden="1" x14ac:dyDescent="0.6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4">
        <f t="shared" si="16"/>
        <v>1684.25</v>
      </c>
      <c r="H291">
        <f t="shared" si="19"/>
        <v>39.982195845697326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9">
        <f t="shared" si="17"/>
        <v>42219.208333333328</v>
      </c>
      <c r="T291" s="10">
        <f t="shared" si="18"/>
        <v>42222.208333333328</v>
      </c>
    </row>
    <row r="292" spans="1:20" x14ac:dyDescent="0.6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4">
        <f t="shared" si="16"/>
        <v>54.402135231316727</v>
      </c>
      <c r="H292">
        <f t="shared" si="19"/>
        <v>101.01541850220265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9">
        <f t="shared" si="17"/>
        <v>41404.208333333336</v>
      </c>
      <c r="T292" s="10">
        <f t="shared" si="18"/>
        <v>41436.208333333336</v>
      </c>
    </row>
    <row r="293" spans="1:20" hidden="1" x14ac:dyDescent="0.6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4">
        <f t="shared" si="16"/>
        <v>456.61111111111109</v>
      </c>
      <c r="H293">
        <f t="shared" si="19"/>
        <v>76.813084112149539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9">
        <f t="shared" si="17"/>
        <v>40831.208333333336</v>
      </c>
      <c r="T293" s="10">
        <f t="shared" si="18"/>
        <v>40835.208333333336</v>
      </c>
    </row>
    <row r="294" spans="1:20" x14ac:dyDescent="0.6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4">
        <f t="shared" si="16"/>
        <v>9.8219178082191778</v>
      </c>
      <c r="H294">
        <f t="shared" si="19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9">
        <f t="shared" si="17"/>
        <v>40984.208333333336</v>
      </c>
      <c r="T294" s="10">
        <f t="shared" si="18"/>
        <v>41002.208333333336</v>
      </c>
    </row>
    <row r="295" spans="1:20" hidden="1" x14ac:dyDescent="0.6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4">
        <f t="shared" si="16"/>
        <v>16.384615384615383</v>
      </c>
      <c r="H295">
        <f t="shared" si="19"/>
        <v>33.28125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9">
        <f t="shared" si="17"/>
        <v>40456.208333333336</v>
      </c>
      <c r="T295" s="10">
        <f t="shared" si="18"/>
        <v>40465.208333333336</v>
      </c>
    </row>
    <row r="296" spans="1:20" hidden="1" x14ac:dyDescent="0.6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4">
        <f t="shared" si="16"/>
        <v>1339.6666666666667</v>
      </c>
      <c r="H296">
        <f t="shared" si="19"/>
        <v>43.923497267759565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9">
        <f t="shared" si="17"/>
        <v>43399.208333333328</v>
      </c>
      <c r="T296" s="10">
        <f t="shared" si="18"/>
        <v>43411.25</v>
      </c>
    </row>
    <row r="297" spans="1:20" ht="31.2" x14ac:dyDescent="0.6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4">
        <f t="shared" si="16"/>
        <v>35.650077760497666</v>
      </c>
      <c r="H297">
        <f t="shared" si="19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9">
        <f t="shared" si="17"/>
        <v>41562.208333333336</v>
      </c>
      <c r="T297" s="10">
        <f t="shared" si="18"/>
        <v>41587.25</v>
      </c>
    </row>
    <row r="298" spans="1:20" ht="31.2" x14ac:dyDescent="0.6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4">
        <f t="shared" si="16"/>
        <v>54.950819672131146</v>
      </c>
      <c r="H298">
        <f t="shared" si="19"/>
        <v>88.21052631578948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9">
        <f t="shared" si="17"/>
        <v>43493.25</v>
      </c>
      <c r="T298" s="10">
        <f t="shared" si="18"/>
        <v>43515.25</v>
      </c>
    </row>
    <row r="299" spans="1:20" x14ac:dyDescent="0.6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4">
        <f t="shared" si="16"/>
        <v>94.236111111111114</v>
      </c>
      <c r="H299">
        <f t="shared" si="19"/>
        <v>65.240384615384613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9">
        <f t="shared" si="17"/>
        <v>41653.25</v>
      </c>
      <c r="T299" s="10">
        <f t="shared" si="18"/>
        <v>41662.25</v>
      </c>
    </row>
    <row r="300" spans="1:20" hidden="1" x14ac:dyDescent="0.6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4">
        <f t="shared" si="16"/>
        <v>143.91428571428571</v>
      </c>
      <c r="H300">
        <f t="shared" si="19"/>
        <v>69.958333333333329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9">
        <f t="shared" si="17"/>
        <v>42426.25</v>
      </c>
      <c r="T300" s="10">
        <f t="shared" si="18"/>
        <v>42444.208333333328</v>
      </c>
    </row>
    <row r="301" spans="1:20" ht="31.2" x14ac:dyDescent="0.6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4">
        <f t="shared" si="16"/>
        <v>51.421052631578945</v>
      </c>
      <c r="H301">
        <f t="shared" si="19"/>
        <v>39.877551020408163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9">
        <f t="shared" si="17"/>
        <v>42432.25</v>
      </c>
      <c r="T301" s="10">
        <f t="shared" si="18"/>
        <v>42488.208333333328</v>
      </c>
    </row>
    <row r="302" spans="1:20" x14ac:dyDescent="0.6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4">
        <f t="shared" si="16"/>
        <v>5</v>
      </c>
      <c r="H302">
        <f t="shared" si="19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9">
        <f t="shared" si="17"/>
        <v>42977.208333333328</v>
      </c>
      <c r="T302" s="10">
        <f t="shared" si="18"/>
        <v>42978.208333333328</v>
      </c>
    </row>
    <row r="303" spans="1:20" hidden="1" x14ac:dyDescent="0.6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4">
        <f t="shared" si="16"/>
        <v>1344.6666666666667</v>
      </c>
      <c r="H303">
        <f t="shared" si="19"/>
        <v>41.023728813559323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9">
        <f t="shared" si="17"/>
        <v>42061.25</v>
      </c>
      <c r="T303" s="10">
        <f t="shared" si="18"/>
        <v>42078.208333333328</v>
      </c>
    </row>
    <row r="304" spans="1:20" x14ac:dyDescent="0.6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4">
        <f t="shared" si="16"/>
        <v>31.844940867279899</v>
      </c>
      <c r="H304">
        <f t="shared" si="19"/>
        <v>98.914285714285711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9">
        <f t="shared" si="17"/>
        <v>43345.208333333328</v>
      </c>
      <c r="T304" s="10">
        <f t="shared" si="18"/>
        <v>43359.208333333328</v>
      </c>
    </row>
    <row r="305" spans="1:20" x14ac:dyDescent="0.6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4">
        <f t="shared" si="16"/>
        <v>82.617647058823536</v>
      </c>
      <c r="H305">
        <f t="shared" si="19"/>
        <v>87.78125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9">
        <f t="shared" si="17"/>
        <v>42376.25</v>
      </c>
      <c r="T305" s="10">
        <f t="shared" si="18"/>
        <v>42381.25</v>
      </c>
    </row>
    <row r="306" spans="1:20" hidden="1" x14ac:dyDescent="0.6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4">
        <f t="shared" si="16"/>
        <v>546.14285714285722</v>
      </c>
      <c r="H306">
        <f t="shared" si="19"/>
        <v>80.767605633802816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9">
        <f t="shared" si="17"/>
        <v>42589.208333333328</v>
      </c>
      <c r="T306" s="10">
        <f t="shared" si="18"/>
        <v>42630.208333333328</v>
      </c>
    </row>
    <row r="307" spans="1:20" hidden="1" x14ac:dyDescent="0.6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4">
        <f t="shared" si="16"/>
        <v>286.21428571428572</v>
      </c>
      <c r="H307">
        <f t="shared" si="19"/>
        <v>94.28235294117647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9">
        <f t="shared" si="17"/>
        <v>42448.208333333328</v>
      </c>
      <c r="T307" s="10">
        <f t="shared" si="18"/>
        <v>42489.208333333328</v>
      </c>
    </row>
    <row r="308" spans="1:20" ht="31.2" x14ac:dyDescent="0.6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4">
        <f t="shared" si="16"/>
        <v>7.9076923076923071</v>
      </c>
      <c r="H308">
        <f t="shared" si="19"/>
        <v>73.428571428571431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9">
        <f t="shared" si="17"/>
        <v>42930.208333333328</v>
      </c>
      <c r="T308" s="10">
        <f t="shared" si="18"/>
        <v>42933.208333333328</v>
      </c>
    </row>
    <row r="309" spans="1:20" hidden="1" x14ac:dyDescent="0.6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4">
        <f t="shared" si="16"/>
        <v>132.13677811550153</v>
      </c>
      <c r="H309">
        <f t="shared" si="19"/>
        <v>65.968133535660087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9">
        <f t="shared" si="17"/>
        <v>41066.208333333336</v>
      </c>
      <c r="T309" s="10">
        <f t="shared" si="18"/>
        <v>41086.208333333336</v>
      </c>
    </row>
    <row r="310" spans="1:20" x14ac:dyDescent="0.6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4">
        <f t="shared" si="16"/>
        <v>74.077834179357026</v>
      </c>
      <c r="H310">
        <f t="shared" si="19"/>
        <v>109.04109589041096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9">
        <f t="shared" si="17"/>
        <v>40651.208333333336</v>
      </c>
      <c r="T310" s="10">
        <f t="shared" si="18"/>
        <v>40652.208333333336</v>
      </c>
    </row>
    <row r="311" spans="1:20" hidden="1" x14ac:dyDescent="0.6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4">
        <f t="shared" si="16"/>
        <v>75.292682926829272</v>
      </c>
      <c r="H311">
        <f t="shared" si="19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9">
        <f t="shared" si="17"/>
        <v>40807.208333333336</v>
      </c>
      <c r="T311" s="10">
        <f t="shared" si="18"/>
        <v>40827.208333333336</v>
      </c>
    </row>
    <row r="312" spans="1:20" x14ac:dyDescent="0.6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4">
        <f t="shared" si="16"/>
        <v>20.333333333333332</v>
      </c>
      <c r="H312">
        <f t="shared" si="19"/>
        <v>99.125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9">
        <f t="shared" si="17"/>
        <v>40277.208333333336</v>
      </c>
      <c r="T312" s="10">
        <f t="shared" si="18"/>
        <v>40293.208333333336</v>
      </c>
    </row>
    <row r="313" spans="1:20" hidden="1" x14ac:dyDescent="0.6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4">
        <f t="shared" si="16"/>
        <v>203.36507936507937</v>
      </c>
      <c r="H313">
        <f t="shared" si="19"/>
        <v>105.88429752066116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9">
        <f t="shared" si="17"/>
        <v>40590.25</v>
      </c>
      <c r="T313" s="10">
        <f t="shared" si="18"/>
        <v>40602.25</v>
      </c>
    </row>
    <row r="314" spans="1:20" hidden="1" x14ac:dyDescent="0.6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4">
        <f t="shared" si="16"/>
        <v>310.2284263959391</v>
      </c>
      <c r="H314">
        <f t="shared" si="19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9">
        <f t="shared" si="17"/>
        <v>41572.208333333336</v>
      </c>
      <c r="T314" s="10">
        <f t="shared" si="18"/>
        <v>41579.208333333336</v>
      </c>
    </row>
    <row r="315" spans="1:20" hidden="1" x14ac:dyDescent="0.6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4">
        <f t="shared" si="16"/>
        <v>395.31818181818181</v>
      </c>
      <c r="H315">
        <f t="shared" si="19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9">
        <f t="shared" si="17"/>
        <v>40966.25</v>
      </c>
      <c r="T315" s="10">
        <f t="shared" si="18"/>
        <v>40968.25</v>
      </c>
    </row>
    <row r="316" spans="1:20" hidden="1" x14ac:dyDescent="0.6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4">
        <f t="shared" si="16"/>
        <v>294.71428571428572</v>
      </c>
      <c r="H316">
        <f t="shared" si="19"/>
        <v>31.022556390977442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9">
        <f t="shared" si="17"/>
        <v>43536.208333333328</v>
      </c>
      <c r="T316" s="10">
        <f t="shared" si="18"/>
        <v>43541.208333333328</v>
      </c>
    </row>
    <row r="317" spans="1:20" ht="31.2" x14ac:dyDescent="0.6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4">
        <f t="shared" si="16"/>
        <v>33.89473684210526</v>
      </c>
      <c r="H317">
        <f t="shared" si="19"/>
        <v>103.87096774193549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9">
        <f t="shared" si="17"/>
        <v>41783.208333333336</v>
      </c>
      <c r="T317" s="10">
        <f t="shared" si="18"/>
        <v>41812.208333333336</v>
      </c>
    </row>
    <row r="318" spans="1:20" x14ac:dyDescent="0.6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4">
        <f t="shared" si="16"/>
        <v>66.677083333333329</v>
      </c>
      <c r="H318">
        <f t="shared" si="19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9">
        <f t="shared" si="17"/>
        <v>43788.25</v>
      </c>
      <c r="T318" s="10">
        <f t="shared" si="18"/>
        <v>43789.25</v>
      </c>
    </row>
    <row r="319" spans="1:20" x14ac:dyDescent="0.6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4">
        <f t="shared" si="16"/>
        <v>19.227272727272727</v>
      </c>
      <c r="H319">
        <f t="shared" si="19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9">
        <f t="shared" si="17"/>
        <v>42869.208333333328</v>
      </c>
      <c r="T319" s="10">
        <f t="shared" si="18"/>
        <v>42882.208333333328</v>
      </c>
    </row>
    <row r="320" spans="1:20" ht="31.2" x14ac:dyDescent="0.6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4">
        <f t="shared" si="16"/>
        <v>15.842105263157894</v>
      </c>
      <c r="H320">
        <f t="shared" si="19"/>
        <v>53.117647058823529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9">
        <f t="shared" si="17"/>
        <v>41684.25</v>
      </c>
      <c r="T320" s="10">
        <f t="shared" si="18"/>
        <v>41686.25</v>
      </c>
    </row>
    <row r="321" spans="1:20" hidden="1" x14ac:dyDescent="0.6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4">
        <f t="shared" si="16"/>
        <v>38.702380952380956</v>
      </c>
      <c r="H321">
        <f t="shared" si="19"/>
        <v>50.796875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9">
        <f t="shared" si="17"/>
        <v>40402.208333333336</v>
      </c>
      <c r="T321" s="10">
        <f t="shared" si="18"/>
        <v>40426.208333333336</v>
      </c>
    </row>
    <row r="322" spans="1:20" x14ac:dyDescent="0.6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4">
        <f t="shared" si="16"/>
        <v>9.5876777251184837</v>
      </c>
      <c r="H322">
        <f t="shared" si="19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9">
        <f t="shared" si="17"/>
        <v>40673.208333333336</v>
      </c>
      <c r="T322" s="10">
        <f t="shared" si="18"/>
        <v>40682.208333333336</v>
      </c>
    </row>
    <row r="323" spans="1:20" ht="31.2" x14ac:dyDescent="0.6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4">
        <f t="shared" ref="G323:G386" si="20">(E323/D323)*100</f>
        <v>94.144366197183089</v>
      </c>
      <c r="H323">
        <f t="shared" si="19"/>
        <v>65.000810372771468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9">
        <f t="shared" ref="S323:S386" si="21">(((L323/60)/60)/24)+DATE(1970,1,1)</f>
        <v>40634.208333333336</v>
      </c>
      <c r="T323" s="10">
        <f t="shared" ref="T323:T386" si="22">(((M323/60)/60)/24)+DATE(1970,1,1)</f>
        <v>40642.208333333336</v>
      </c>
    </row>
    <row r="324" spans="1:20" ht="31.2" hidden="1" x14ac:dyDescent="0.6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4">
        <f t="shared" si="20"/>
        <v>166.56234096692114</v>
      </c>
      <c r="H324">
        <f t="shared" ref="H324:H387" si="23">(E324/I324)</f>
        <v>37.998645510835914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9">
        <f t="shared" si="21"/>
        <v>40507.25</v>
      </c>
      <c r="T324" s="10">
        <f t="shared" si="22"/>
        <v>40520.25</v>
      </c>
    </row>
    <row r="325" spans="1:20" x14ac:dyDescent="0.6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4">
        <f t="shared" si="20"/>
        <v>24.134831460674157</v>
      </c>
      <c r="H325">
        <f t="shared" si="23"/>
        <v>82.615384615384613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9">
        <f t="shared" si="21"/>
        <v>41725.208333333336</v>
      </c>
      <c r="T325" s="10">
        <f t="shared" si="22"/>
        <v>41727.208333333336</v>
      </c>
    </row>
    <row r="326" spans="1:20" hidden="1" x14ac:dyDescent="0.6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4">
        <f t="shared" si="20"/>
        <v>164.05633802816902</v>
      </c>
      <c r="H326">
        <f t="shared" si="23"/>
        <v>37.941368078175898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9">
        <f t="shared" si="21"/>
        <v>42176.208333333328</v>
      </c>
      <c r="T326" s="10">
        <f t="shared" si="22"/>
        <v>42188.208333333328</v>
      </c>
    </row>
    <row r="327" spans="1:20" ht="31.2" x14ac:dyDescent="0.6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4">
        <f t="shared" si="20"/>
        <v>90.723076923076931</v>
      </c>
      <c r="H327">
        <f t="shared" si="23"/>
        <v>80.780821917808225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9">
        <f t="shared" si="21"/>
        <v>43267.208333333328</v>
      </c>
      <c r="T327" s="10">
        <f t="shared" si="22"/>
        <v>43290.208333333328</v>
      </c>
    </row>
    <row r="328" spans="1:20" ht="31.2" x14ac:dyDescent="0.6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4">
        <f t="shared" si="20"/>
        <v>46.194444444444443</v>
      </c>
      <c r="H328">
        <f t="shared" si="23"/>
        <v>25.984375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9">
        <f t="shared" si="21"/>
        <v>42364.25</v>
      </c>
      <c r="T328" s="10">
        <f t="shared" si="22"/>
        <v>42370.25</v>
      </c>
    </row>
    <row r="329" spans="1:20" x14ac:dyDescent="0.6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4">
        <f t="shared" si="20"/>
        <v>38.53846153846154</v>
      </c>
      <c r="H329">
        <f t="shared" si="23"/>
        <v>30.363636363636363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9">
        <f t="shared" si="21"/>
        <v>43705.208333333328</v>
      </c>
      <c r="T329" s="10">
        <f t="shared" si="22"/>
        <v>43709.208333333328</v>
      </c>
    </row>
    <row r="330" spans="1:20" ht="31.2" hidden="1" x14ac:dyDescent="0.6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4">
        <f t="shared" si="20"/>
        <v>133.56231003039514</v>
      </c>
      <c r="H330">
        <f t="shared" si="23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9">
        <f t="shared" si="21"/>
        <v>43434.25</v>
      </c>
      <c r="T330" s="10">
        <f t="shared" si="22"/>
        <v>43445.25</v>
      </c>
    </row>
    <row r="331" spans="1:20" hidden="1" x14ac:dyDescent="0.6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4">
        <f t="shared" si="20"/>
        <v>22.896588486140725</v>
      </c>
      <c r="H331">
        <f t="shared" si="23"/>
        <v>101.78672985781991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9">
        <f t="shared" si="21"/>
        <v>42716.25</v>
      </c>
      <c r="T331" s="10">
        <f t="shared" si="22"/>
        <v>42727.25</v>
      </c>
    </row>
    <row r="332" spans="1:20" ht="31.2" hidden="1" x14ac:dyDescent="0.6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4">
        <f t="shared" si="20"/>
        <v>184.95548961424333</v>
      </c>
      <c r="H332">
        <f t="shared" si="23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9">
        <f t="shared" si="21"/>
        <v>43077.25</v>
      </c>
      <c r="T332" s="10">
        <f t="shared" si="22"/>
        <v>43078.25</v>
      </c>
    </row>
    <row r="333" spans="1:20" hidden="1" x14ac:dyDescent="0.6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4">
        <f t="shared" si="20"/>
        <v>443.72727272727275</v>
      </c>
      <c r="H333">
        <f t="shared" si="23"/>
        <v>77.068421052631578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9">
        <f t="shared" si="21"/>
        <v>40896.25</v>
      </c>
      <c r="T333" s="10">
        <f t="shared" si="22"/>
        <v>40897.25</v>
      </c>
    </row>
    <row r="334" spans="1:20" ht="31.2" hidden="1" x14ac:dyDescent="0.6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4">
        <f t="shared" si="20"/>
        <v>199.9806763285024</v>
      </c>
      <c r="H334">
        <f t="shared" si="23"/>
        <v>88.076595744680844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9">
        <f t="shared" si="21"/>
        <v>41361.208333333336</v>
      </c>
      <c r="T334" s="10">
        <f t="shared" si="22"/>
        <v>41362.208333333336</v>
      </c>
    </row>
    <row r="335" spans="1:20" hidden="1" x14ac:dyDescent="0.6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4">
        <f t="shared" si="20"/>
        <v>123.95833333333333</v>
      </c>
      <c r="H335">
        <f t="shared" si="23"/>
        <v>47.035573122529641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9">
        <f t="shared" si="21"/>
        <v>43424.25</v>
      </c>
      <c r="T335" s="10">
        <f t="shared" si="22"/>
        <v>43452.25</v>
      </c>
    </row>
    <row r="336" spans="1:20" hidden="1" x14ac:dyDescent="0.6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4">
        <f t="shared" si="20"/>
        <v>186.61329305135951</v>
      </c>
      <c r="H336">
        <f t="shared" si="23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9">
        <f t="shared" si="21"/>
        <v>43110.25</v>
      </c>
      <c r="T336" s="10">
        <f t="shared" si="22"/>
        <v>43117.25</v>
      </c>
    </row>
    <row r="337" spans="1:20" hidden="1" x14ac:dyDescent="0.6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4">
        <f t="shared" si="20"/>
        <v>114.28538550057536</v>
      </c>
      <c r="H337">
        <f t="shared" si="23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9">
        <f t="shared" si="21"/>
        <v>43784.25</v>
      </c>
      <c r="T337" s="10">
        <f t="shared" si="22"/>
        <v>43797.25</v>
      </c>
    </row>
    <row r="338" spans="1:20" x14ac:dyDescent="0.6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4">
        <f t="shared" si="20"/>
        <v>97.032531824611041</v>
      </c>
      <c r="H338">
        <f t="shared" si="23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9">
        <f t="shared" si="21"/>
        <v>40527.25</v>
      </c>
      <c r="T338" s="10">
        <f t="shared" si="22"/>
        <v>40528.25</v>
      </c>
    </row>
    <row r="339" spans="1:20" hidden="1" x14ac:dyDescent="0.6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4">
        <f t="shared" si="20"/>
        <v>122.81904761904762</v>
      </c>
      <c r="H339">
        <f t="shared" si="23"/>
        <v>105.9945205479452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9">
        <f t="shared" si="21"/>
        <v>43780.25</v>
      </c>
      <c r="T339" s="10">
        <f t="shared" si="22"/>
        <v>43781.25</v>
      </c>
    </row>
    <row r="340" spans="1:20" hidden="1" x14ac:dyDescent="0.6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4">
        <f t="shared" si="20"/>
        <v>179.14326647564468</v>
      </c>
      <c r="H340">
        <f t="shared" si="23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9">
        <f t="shared" si="21"/>
        <v>40821.208333333336</v>
      </c>
      <c r="T340" s="10">
        <f t="shared" si="22"/>
        <v>40851.208333333336</v>
      </c>
    </row>
    <row r="341" spans="1:20" hidden="1" x14ac:dyDescent="0.6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4">
        <f t="shared" si="20"/>
        <v>79.951577402787962</v>
      </c>
      <c r="H341">
        <f t="shared" si="23"/>
        <v>84.02004626060139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9">
        <f t="shared" si="21"/>
        <v>42949.208333333328</v>
      </c>
      <c r="T341" s="10">
        <f t="shared" si="22"/>
        <v>42963.208333333328</v>
      </c>
    </row>
    <row r="342" spans="1:20" x14ac:dyDescent="0.6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4">
        <f t="shared" si="20"/>
        <v>94.242587601078171</v>
      </c>
      <c r="H342">
        <f t="shared" si="23"/>
        <v>88.966921119592882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9">
        <f t="shared" si="21"/>
        <v>40889.25</v>
      </c>
      <c r="T342" s="10">
        <f t="shared" si="22"/>
        <v>40890.25</v>
      </c>
    </row>
    <row r="343" spans="1:20" x14ac:dyDescent="0.6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4">
        <f t="shared" si="20"/>
        <v>84.669291338582681</v>
      </c>
      <c r="H343">
        <f t="shared" si="23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9">
        <f t="shared" si="21"/>
        <v>42244.208333333328</v>
      </c>
      <c r="T343" s="10">
        <f t="shared" si="22"/>
        <v>42251.208333333328</v>
      </c>
    </row>
    <row r="344" spans="1:20" x14ac:dyDescent="0.6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4">
        <f t="shared" si="20"/>
        <v>66.521920668058456</v>
      </c>
      <c r="H344">
        <f t="shared" si="23"/>
        <v>97.146341463414629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9">
        <f t="shared" si="21"/>
        <v>41475.208333333336</v>
      </c>
      <c r="T344" s="10">
        <f t="shared" si="22"/>
        <v>41487.208333333336</v>
      </c>
    </row>
    <row r="345" spans="1:20" x14ac:dyDescent="0.6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4">
        <f t="shared" si="20"/>
        <v>53.922222222222224</v>
      </c>
      <c r="H345">
        <f t="shared" si="23"/>
        <v>33.013605442176868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9">
        <f t="shared" si="21"/>
        <v>41597.25</v>
      </c>
      <c r="T345" s="10">
        <f t="shared" si="22"/>
        <v>41650.25</v>
      </c>
    </row>
    <row r="346" spans="1:20" x14ac:dyDescent="0.6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4">
        <f t="shared" si="20"/>
        <v>41.983299595141702</v>
      </c>
      <c r="H346">
        <f t="shared" si="23"/>
        <v>99.950602409638549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9">
        <f t="shared" si="21"/>
        <v>43122.25</v>
      </c>
      <c r="T346" s="10">
        <f t="shared" si="22"/>
        <v>43162.25</v>
      </c>
    </row>
    <row r="347" spans="1:20" x14ac:dyDescent="0.6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4">
        <f t="shared" si="20"/>
        <v>14.69479695431472</v>
      </c>
      <c r="H347">
        <f t="shared" si="23"/>
        <v>69.966767371601208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9">
        <f t="shared" si="21"/>
        <v>42194.208333333328</v>
      </c>
      <c r="T347" s="10">
        <f t="shared" si="22"/>
        <v>42195.208333333328</v>
      </c>
    </row>
    <row r="348" spans="1:20" x14ac:dyDescent="0.6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4">
        <f t="shared" si="20"/>
        <v>34.475000000000001</v>
      </c>
      <c r="H348">
        <f t="shared" si="23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9">
        <f t="shared" si="21"/>
        <v>42971.208333333328</v>
      </c>
      <c r="T348" s="10">
        <f t="shared" si="22"/>
        <v>43026.208333333328</v>
      </c>
    </row>
    <row r="349" spans="1:20" hidden="1" x14ac:dyDescent="0.6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4">
        <f t="shared" si="20"/>
        <v>1400.7777777777778</v>
      </c>
      <c r="H349">
        <f t="shared" si="23"/>
        <v>66.005235602094245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9">
        <f t="shared" si="21"/>
        <v>42046.25</v>
      </c>
      <c r="T349" s="10">
        <f t="shared" si="22"/>
        <v>42070.25</v>
      </c>
    </row>
    <row r="350" spans="1:20" x14ac:dyDescent="0.6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4">
        <f t="shared" si="20"/>
        <v>71.770351758793964</v>
      </c>
      <c r="H350">
        <f t="shared" si="23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9">
        <f t="shared" si="21"/>
        <v>42782.25</v>
      </c>
      <c r="T350" s="10">
        <f t="shared" si="22"/>
        <v>42795.25</v>
      </c>
    </row>
    <row r="351" spans="1:20" x14ac:dyDescent="0.6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4">
        <f t="shared" si="20"/>
        <v>53.074115044247783</v>
      </c>
      <c r="H351">
        <f t="shared" si="23"/>
        <v>103.96316359696641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9">
        <f t="shared" si="21"/>
        <v>42930.208333333328</v>
      </c>
      <c r="T351" s="10">
        <f t="shared" si="22"/>
        <v>42960.208333333328</v>
      </c>
    </row>
    <row r="352" spans="1:20" x14ac:dyDescent="0.6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4">
        <f t="shared" si="20"/>
        <v>5</v>
      </c>
      <c r="H352">
        <f t="shared" si="23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9">
        <f t="shared" si="21"/>
        <v>42144.208333333328</v>
      </c>
      <c r="T352" s="10">
        <f t="shared" si="22"/>
        <v>42162.208333333328</v>
      </c>
    </row>
    <row r="353" spans="1:20" hidden="1" x14ac:dyDescent="0.6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4">
        <f t="shared" si="20"/>
        <v>127.70715249662618</v>
      </c>
      <c r="H353">
        <f t="shared" si="23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9">
        <f t="shared" si="21"/>
        <v>42240.208333333328</v>
      </c>
      <c r="T353" s="10">
        <f t="shared" si="22"/>
        <v>42254.208333333328</v>
      </c>
    </row>
    <row r="354" spans="1:20" x14ac:dyDescent="0.6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4">
        <f t="shared" si="20"/>
        <v>34.892857142857139</v>
      </c>
      <c r="H354">
        <f t="shared" si="23"/>
        <v>29.606060606060606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9">
        <f t="shared" si="21"/>
        <v>42315.25</v>
      </c>
      <c r="T354" s="10">
        <f t="shared" si="22"/>
        <v>42323.25</v>
      </c>
    </row>
    <row r="355" spans="1:20" hidden="1" x14ac:dyDescent="0.6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4">
        <f t="shared" si="20"/>
        <v>410.59821428571428</v>
      </c>
      <c r="H355">
        <f t="shared" si="23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9">
        <f t="shared" si="21"/>
        <v>43651.208333333328</v>
      </c>
      <c r="T355" s="10">
        <f t="shared" si="22"/>
        <v>43652.208333333328</v>
      </c>
    </row>
    <row r="356" spans="1:20" hidden="1" x14ac:dyDescent="0.6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4">
        <f t="shared" si="20"/>
        <v>123.73770491803278</v>
      </c>
      <c r="H356">
        <f t="shared" si="23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9">
        <f t="shared" si="21"/>
        <v>41520.208333333336</v>
      </c>
      <c r="T356" s="10">
        <f t="shared" si="22"/>
        <v>41527.208333333336</v>
      </c>
    </row>
    <row r="357" spans="1:20" hidden="1" x14ac:dyDescent="0.6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4">
        <f t="shared" si="20"/>
        <v>58.973684210526315</v>
      </c>
      <c r="H357">
        <f t="shared" si="23"/>
        <v>26.058139534883722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9">
        <f t="shared" si="21"/>
        <v>42757.25</v>
      </c>
      <c r="T357" s="10">
        <f t="shared" si="22"/>
        <v>42797.25</v>
      </c>
    </row>
    <row r="358" spans="1:20" x14ac:dyDescent="0.6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4">
        <f t="shared" si="20"/>
        <v>36.892473118279568</v>
      </c>
      <c r="H358">
        <f t="shared" si="23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9">
        <f t="shared" si="21"/>
        <v>40922.25</v>
      </c>
      <c r="T358" s="10">
        <f t="shared" si="22"/>
        <v>40931.25</v>
      </c>
    </row>
    <row r="359" spans="1:20" hidden="1" x14ac:dyDescent="0.6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4">
        <f t="shared" si="20"/>
        <v>184.91304347826087</v>
      </c>
      <c r="H359">
        <f t="shared" si="23"/>
        <v>103.73170731707317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9">
        <f t="shared" si="21"/>
        <v>42250.208333333328</v>
      </c>
      <c r="T359" s="10">
        <f t="shared" si="22"/>
        <v>42275.208333333328</v>
      </c>
    </row>
    <row r="360" spans="1:20" x14ac:dyDescent="0.6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4">
        <f t="shared" si="20"/>
        <v>11.814432989690722</v>
      </c>
      <c r="H360">
        <f t="shared" si="23"/>
        <v>49.826086956521742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9">
        <f t="shared" si="21"/>
        <v>43322.208333333328</v>
      </c>
      <c r="T360" s="10">
        <f t="shared" si="22"/>
        <v>43325.208333333328</v>
      </c>
    </row>
    <row r="361" spans="1:20" hidden="1" x14ac:dyDescent="0.6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4">
        <f t="shared" si="20"/>
        <v>298.7</v>
      </c>
      <c r="H361">
        <f t="shared" si="23"/>
        <v>63.893048128342244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9">
        <f t="shared" si="21"/>
        <v>40782.208333333336</v>
      </c>
      <c r="T361" s="10">
        <f t="shared" si="22"/>
        <v>40789.208333333336</v>
      </c>
    </row>
    <row r="362" spans="1:20" hidden="1" x14ac:dyDescent="0.6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4">
        <f t="shared" si="20"/>
        <v>226.35175879396985</v>
      </c>
      <c r="H362">
        <f t="shared" si="23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9">
        <f t="shared" si="21"/>
        <v>40544.25</v>
      </c>
      <c r="T362" s="10">
        <f t="shared" si="22"/>
        <v>40558.25</v>
      </c>
    </row>
    <row r="363" spans="1:20" hidden="1" x14ac:dyDescent="0.6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4">
        <f t="shared" si="20"/>
        <v>173.56363636363636</v>
      </c>
      <c r="H363">
        <f t="shared" si="23"/>
        <v>108.47727272727273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9">
        <f t="shared" si="21"/>
        <v>43015.208333333328</v>
      </c>
      <c r="T363" s="10">
        <f t="shared" si="22"/>
        <v>43039.208333333328</v>
      </c>
    </row>
    <row r="364" spans="1:20" hidden="1" x14ac:dyDescent="0.6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4">
        <f t="shared" si="20"/>
        <v>371.75675675675677</v>
      </c>
      <c r="H364">
        <f t="shared" si="23"/>
        <v>72.015706806282722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9">
        <f t="shared" si="21"/>
        <v>40570.25</v>
      </c>
      <c r="T364" s="10">
        <f t="shared" si="22"/>
        <v>40608.25</v>
      </c>
    </row>
    <row r="365" spans="1:20" hidden="1" x14ac:dyDescent="0.6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4">
        <f t="shared" si="20"/>
        <v>160.19230769230771</v>
      </c>
      <c r="H365">
        <f t="shared" si="23"/>
        <v>59.928057553956833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9">
        <f t="shared" si="21"/>
        <v>40904.25</v>
      </c>
      <c r="T365" s="10">
        <f t="shared" si="22"/>
        <v>40905.25</v>
      </c>
    </row>
    <row r="366" spans="1:20" hidden="1" x14ac:dyDescent="0.6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4">
        <f t="shared" si="20"/>
        <v>1616.3333333333335</v>
      </c>
      <c r="H366">
        <f t="shared" si="23"/>
        <v>78.209677419354833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9">
        <f t="shared" si="21"/>
        <v>43164.25</v>
      </c>
      <c r="T366" s="10">
        <f t="shared" si="22"/>
        <v>43194.208333333328</v>
      </c>
    </row>
    <row r="367" spans="1:20" hidden="1" x14ac:dyDescent="0.6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4">
        <f t="shared" si="20"/>
        <v>733.4375</v>
      </c>
      <c r="H367">
        <f t="shared" si="23"/>
        <v>104.77678571428571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9">
        <f t="shared" si="21"/>
        <v>42733.25</v>
      </c>
      <c r="T367" s="10">
        <f t="shared" si="22"/>
        <v>42760.25</v>
      </c>
    </row>
    <row r="368" spans="1:20" hidden="1" x14ac:dyDescent="0.6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4">
        <f t="shared" si="20"/>
        <v>592.11111111111109</v>
      </c>
      <c r="H368">
        <f t="shared" si="23"/>
        <v>105.52475247524752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9">
        <f t="shared" si="21"/>
        <v>40546.25</v>
      </c>
      <c r="T368" s="10">
        <f t="shared" si="22"/>
        <v>40547.25</v>
      </c>
    </row>
    <row r="369" spans="1:20" x14ac:dyDescent="0.6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4">
        <f t="shared" si="20"/>
        <v>18.888888888888889</v>
      </c>
      <c r="H369">
        <f t="shared" si="23"/>
        <v>24.933333333333334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9">
        <f t="shared" si="21"/>
        <v>41930.208333333336</v>
      </c>
      <c r="T369" s="10">
        <f t="shared" si="22"/>
        <v>41954.25</v>
      </c>
    </row>
    <row r="370" spans="1:20" hidden="1" x14ac:dyDescent="0.6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4">
        <f t="shared" si="20"/>
        <v>276.80769230769232</v>
      </c>
      <c r="H370">
        <f t="shared" si="23"/>
        <v>69.873786407766985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9">
        <f t="shared" si="21"/>
        <v>40464.208333333336</v>
      </c>
      <c r="T370" s="10">
        <f t="shared" si="22"/>
        <v>40487.208333333336</v>
      </c>
    </row>
    <row r="371" spans="1:20" hidden="1" x14ac:dyDescent="0.6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4">
        <f t="shared" si="20"/>
        <v>273.01851851851848</v>
      </c>
      <c r="H371">
        <f t="shared" si="23"/>
        <v>95.733766233766232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9">
        <f t="shared" si="21"/>
        <v>41308.25</v>
      </c>
      <c r="T371" s="10">
        <f t="shared" si="22"/>
        <v>41347.208333333336</v>
      </c>
    </row>
    <row r="372" spans="1:20" hidden="1" x14ac:dyDescent="0.6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4">
        <f t="shared" si="20"/>
        <v>159.36331255565449</v>
      </c>
      <c r="H372">
        <f t="shared" si="23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9">
        <f t="shared" si="21"/>
        <v>43570.208333333328</v>
      </c>
      <c r="T372" s="10">
        <f t="shared" si="22"/>
        <v>43576.208333333328</v>
      </c>
    </row>
    <row r="373" spans="1:20" x14ac:dyDescent="0.6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4">
        <f t="shared" si="20"/>
        <v>67.869978858350947</v>
      </c>
      <c r="H373">
        <f t="shared" si="23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9">
        <f t="shared" si="21"/>
        <v>42043.25</v>
      </c>
      <c r="T373" s="10">
        <f t="shared" si="22"/>
        <v>42094.208333333328</v>
      </c>
    </row>
    <row r="374" spans="1:20" ht="31.2" hidden="1" x14ac:dyDescent="0.6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4">
        <f t="shared" si="20"/>
        <v>1591.5555555555554</v>
      </c>
      <c r="H374">
        <f t="shared" si="23"/>
        <v>84.757396449704146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9">
        <f t="shared" si="21"/>
        <v>42012.25</v>
      </c>
      <c r="T374" s="10">
        <f t="shared" si="22"/>
        <v>42032.25</v>
      </c>
    </row>
    <row r="375" spans="1:20" hidden="1" x14ac:dyDescent="0.6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4">
        <f t="shared" si="20"/>
        <v>730.18222222222221</v>
      </c>
      <c r="H375">
        <f t="shared" si="23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9">
        <f t="shared" si="21"/>
        <v>42964.208333333328</v>
      </c>
      <c r="T375" s="10">
        <f t="shared" si="22"/>
        <v>42972.208333333328</v>
      </c>
    </row>
    <row r="376" spans="1:20" ht="31.2" x14ac:dyDescent="0.6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4">
        <f t="shared" si="20"/>
        <v>13.185782556750297</v>
      </c>
      <c r="H376">
        <f t="shared" si="23"/>
        <v>50.05215419501134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9">
        <f t="shared" si="21"/>
        <v>43476.25</v>
      </c>
      <c r="T376" s="10">
        <f t="shared" si="22"/>
        <v>43481.25</v>
      </c>
    </row>
    <row r="377" spans="1:20" ht="31.2" x14ac:dyDescent="0.6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4">
        <f t="shared" si="20"/>
        <v>54.777777777777779</v>
      </c>
      <c r="H377">
        <f t="shared" si="23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9">
        <f t="shared" si="21"/>
        <v>42293.208333333328</v>
      </c>
      <c r="T377" s="10">
        <f t="shared" si="22"/>
        <v>42350.25</v>
      </c>
    </row>
    <row r="378" spans="1:20" hidden="1" x14ac:dyDescent="0.6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4">
        <f t="shared" si="20"/>
        <v>361.02941176470591</v>
      </c>
      <c r="H378">
        <f t="shared" si="23"/>
        <v>93.702290076335885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9">
        <f t="shared" si="21"/>
        <v>41826.208333333336</v>
      </c>
      <c r="T378" s="10">
        <f t="shared" si="22"/>
        <v>41832.208333333336</v>
      </c>
    </row>
    <row r="379" spans="1:20" x14ac:dyDescent="0.6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4">
        <f t="shared" si="20"/>
        <v>10.257545271629779</v>
      </c>
      <c r="H379">
        <f t="shared" si="23"/>
        <v>40.14173228346457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9">
        <f t="shared" si="21"/>
        <v>43760.208333333328</v>
      </c>
      <c r="T379" s="10">
        <f t="shared" si="22"/>
        <v>43774.25</v>
      </c>
    </row>
    <row r="380" spans="1:20" x14ac:dyDescent="0.6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4">
        <f t="shared" si="20"/>
        <v>13.962962962962964</v>
      </c>
      <c r="H380">
        <f t="shared" si="23"/>
        <v>70.090140845070422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9">
        <f t="shared" si="21"/>
        <v>43241.208333333328</v>
      </c>
      <c r="T380" s="10">
        <f t="shared" si="22"/>
        <v>43279.208333333328</v>
      </c>
    </row>
    <row r="381" spans="1:20" x14ac:dyDescent="0.6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4">
        <f t="shared" si="20"/>
        <v>40.444444444444443</v>
      </c>
      <c r="H381">
        <f t="shared" si="23"/>
        <v>66.181818181818187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9">
        <f t="shared" si="21"/>
        <v>40843.208333333336</v>
      </c>
      <c r="T381" s="10">
        <f t="shared" si="22"/>
        <v>40857.25</v>
      </c>
    </row>
    <row r="382" spans="1:20" ht="31.2" hidden="1" x14ac:dyDescent="0.6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4">
        <f t="shared" si="20"/>
        <v>160.32</v>
      </c>
      <c r="H382">
        <f t="shared" si="23"/>
        <v>47.714285714285715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9">
        <f t="shared" si="21"/>
        <v>41448.208333333336</v>
      </c>
      <c r="T382" s="10">
        <f t="shared" si="22"/>
        <v>41453.208333333336</v>
      </c>
    </row>
    <row r="383" spans="1:20" hidden="1" x14ac:dyDescent="0.6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4">
        <f t="shared" si="20"/>
        <v>183.9433962264151</v>
      </c>
      <c r="H383">
        <f t="shared" si="23"/>
        <v>62.896774193548389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9">
        <f t="shared" si="21"/>
        <v>42163.208333333328</v>
      </c>
      <c r="T383" s="10">
        <f t="shared" si="22"/>
        <v>42209.208333333328</v>
      </c>
    </row>
    <row r="384" spans="1:20" ht="31.2" x14ac:dyDescent="0.6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4">
        <f t="shared" si="20"/>
        <v>63.769230769230766</v>
      </c>
      <c r="H384">
        <f t="shared" si="23"/>
        <v>86.611940298507463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9">
        <f t="shared" si="21"/>
        <v>43024.208333333328</v>
      </c>
      <c r="T384" s="10">
        <f t="shared" si="22"/>
        <v>43043.208333333328</v>
      </c>
    </row>
    <row r="385" spans="1:20" hidden="1" x14ac:dyDescent="0.6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4">
        <f t="shared" si="20"/>
        <v>225.38095238095238</v>
      </c>
      <c r="H385">
        <f t="shared" si="23"/>
        <v>75.126984126984127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9">
        <f t="shared" si="21"/>
        <v>43509.25</v>
      </c>
      <c r="T385" s="10">
        <f t="shared" si="22"/>
        <v>43515.25</v>
      </c>
    </row>
    <row r="386" spans="1:20" hidden="1" x14ac:dyDescent="0.6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4">
        <f t="shared" si="20"/>
        <v>172.00961538461539</v>
      </c>
      <c r="H386">
        <f t="shared" si="23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9">
        <f t="shared" si="21"/>
        <v>42776.25</v>
      </c>
      <c r="T386" s="10">
        <f t="shared" si="22"/>
        <v>42803.25</v>
      </c>
    </row>
    <row r="387" spans="1:20" ht="31.2" hidden="1" x14ac:dyDescent="0.6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4">
        <f t="shared" ref="G387:G450" si="24">(E387/D387)*100</f>
        <v>146.16709511568124</v>
      </c>
      <c r="H387">
        <f t="shared" si="23"/>
        <v>50.007915567282325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9">
        <f t="shared" ref="S387:S450" si="25">(((L387/60)/60)/24)+DATE(1970,1,1)</f>
        <v>43553.208333333328</v>
      </c>
      <c r="T387" s="10">
        <f t="shared" ref="T387:T450" si="26">(((M387/60)/60)/24)+DATE(1970,1,1)</f>
        <v>43585.208333333328</v>
      </c>
    </row>
    <row r="388" spans="1:20" ht="31.2" x14ac:dyDescent="0.6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4">
        <f t="shared" si="24"/>
        <v>76.42361623616236</v>
      </c>
      <c r="H388">
        <f t="shared" ref="H388:H451" si="27">(E388/I388)</f>
        <v>96.960674157303373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9">
        <f t="shared" si="25"/>
        <v>40355.208333333336</v>
      </c>
      <c r="T388" s="10">
        <f t="shared" si="26"/>
        <v>40367.208333333336</v>
      </c>
    </row>
    <row r="389" spans="1:20" x14ac:dyDescent="0.6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4">
        <f t="shared" si="24"/>
        <v>39.261467889908261</v>
      </c>
      <c r="H389">
        <f t="shared" si="27"/>
        <v>100.93160377358491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9">
        <f t="shared" si="25"/>
        <v>41072.208333333336</v>
      </c>
      <c r="T389" s="10">
        <f t="shared" si="26"/>
        <v>41077.208333333336</v>
      </c>
    </row>
    <row r="390" spans="1:20" hidden="1" x14ac:dyDescent="0.6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4">
        <f t="shared" si="24"/>
        <v>11.270034843205574</v>
      </c>
      <c r="H390">
        <f t="shared" si="27"/>
        <v>89.227586206896547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9">
        <f t="shared" si="25"/>
        <v>40912.25</v>
      </c>
      <c r="T390" s="10">
        <f t="shared" si="26"/>
        <v>40914.25</v>
      </c>
    </row>
    <row r="391" spans="1:20" hidden="1" x14ac:dyDescent="0.6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4">
        <f t="shared" si="24"/>
        <v>122.11084337349398</v>
      </c>
      <c r="H391">
        <f t="shared" si="27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9">
        <f t="shared" si="25"/>
        <v>40479.208333333336</v>
      </c>
      <c r="T391" s="10">
        <f t="shared" si="26"/>
        <v>40506.25</v>
      </c>
    </row>
    <row r="392" spans="1:20" hidden="1" x14ac:dyDescent="0.6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4">
        <f t="shared" si="24"/>
        <v>186.54166666666669</v>
      </c>
      <c r="H392">
        <f t="shared" si="27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9">
        <f t="shared" si="25"/>
        <v>41530.208333333336</v>
      </c>
      <c r="T392" s="10">
        <f t="shared" si="26"/>
        <v>41545.208333333336</v>
      </c>
    </row>
    <row r="393" spans="1:20" x14ac:dyDescent="0.6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4">
        <f t="shared" si="24"/>
        <v>7.2731788079470201</v>
      </c>
      <c r="H393">
        <f t="shared" si="27"/>
        <v>29.09271523178808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9">
        <f t="shared" si="25"/>
        <v>41653.25</v>
      </c>
      <c r="T393" s="10">
        <f t="shared" si="26"/>
        <v>41655.25</v>
      </c>
    </row>
    <row r="394" spans="1:20" ht="31.2" x14ac:dyDescent="0.6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4">
        <f t="shared" si="24"/>
        <v>65.642371234207957</v>
      </c>
      <c r="H394">
        <f t="shared" si="27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9">
        <f t="shared" si="25"/>
        <v>40549.25</v>
      </c>
      <c r="T394" s="10">
        <f t="shared" si="26"/>
        <v>40551.25</v>
      </c>
    </row>
    <row r="395" spans="1:20" hidden="1" x14ac:dyDescent="0.6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4">
        <f t="shared" si="24"/>
        <v>228.96178343949046</v>
      </c>
      <c r="H395">
        <f t="shared" si="27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9">
        <f t="shared" si="25"/>
        <v>42933.208333333328</v>
      </c>
      <c r="T395" s="10">
        <f t="shared" si="26"/>
        <v>42934.208333333328</v>
      </c>
    </row>
    <row r="396" spans="1:20" hidden="1" x14ac:dyDescent="0.6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4">
        <f t="shared" si="24"/>
        <v>469.37499999999994</v>
      </c>
      <c r="H396">
        <f t="shared" si="27"/>
        <v>110.44117647058823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9">
        <f t="shared" si="25"/>
        <v>41484.208333333336</v>
      </c>
      <c r="T396" s="10">
        <f t="shared" si="26"/>
        <v>41494.208333333336</v>
      </c>
    </row>
    <row r="397" spans="1:20" ht="31.2" hidden="1" x14ac:dyDescent="0.6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4">
        <f t="shared" si="24"/>
        <v>130.11267605633802</v>
      </c>
      <c r="H397">
        <f t="shared" si="27"/>
        <v>41.990909090909092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9">
        <f t="shared" si="25"/>
        <v>40885.25</v>
      </c>
      <c r="T397" s="10">
        <f t="shared" si="26"/>
        <v>40886.25</v>
      </c>
    </row>
    <row r="398" spans="1:20" hidden="1" x14ac:dyDescent="0.6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4">
        <f t="shared" si="24"/>
        <v>167.05422993492408</v>
      </c>
      <c r="H398">
        <f t="shared" si="27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9">
        <f t="shared" si="25"/>
        <v>43378.208333333328</v>
      </c>
      <c r="T398" s="10">
        <f t="shared" si="26"/>
        <v>43386.208333333328</v>
      </c>
    </row>
    <row r="399" spans="1:20" hidden="1" x14ac:dyDescent="0.6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4">
        <f t="shared" si="24"/>
        <v>173.8641975308642</v>
      </c>
      <c r="H399">
        <f t="shared" si="27"/>
        <v>31.019823788546255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9">
        <f t="shared" si="25"/>
        <v>41417.208333333336</v>
      </c>
      <c r="T399" s="10">
        <f t="shared" si="26"/>
        <v>41423.208333333336</v>
      </c>
    </row>
    <row r="400" spans="1:20" hidden="1" x14ac:dyDescent="0.6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4">
        <f t="shared" si="24"/>
        <v>717.76470588235293</v>
      </c>
      <c r="H400">
        <f t="shared" si="27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9">
        <f t="shared" si="25"/>
        <v>43228.208333333328</v>
      </c>
      <c r="T400" s="10">
        <f t="shared" si="26"/>
        <v>43230.208333333328</v>
      </c>
    </row>
    <row r="401" spans="1:20" x14ac:dyDescent="0.6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4">
        <f t="shared" si="24"/>
        <v>63.850976361767728</v>
      </c>
      <c r="H401">
        <f t="shared" si="27"/>
        <v>66.022316684378325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9">
        <f t="shared" si="25"/>
        <v>40576.25</v>
      </c>
      <c r="T401" s="10">
        <f t="shared" si="26"/>
        <v>40583.25</v>
      </c>
    </row>
    <row r="402" spans="1:20" ht="31.2" x14ac:dyDescent="0.6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4">
        <f t="shared" si="24"/>
        <v>2</v>
      </c>
      <c r="H402">
        <f t="shared" si="27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9">
        <f t="shared" si="25"/>
        <v>41502.208333333336</v>
      </c>
      <c r="T402" s="10">
        <f t="shared" si="26"/>
        <v>41524.208333333336</v>
      </c>
    </row>
    <row r="403" spans="1:20" hidden="1" x14ac:dyDescent="0.6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4">
        <f t="shared" si="24"/>
        <v>1530.2222222222222</v>
      </c>
      <c r="H403">
        <f t="shared" si="27"/>
        <v>46.060200668896321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9">
        <f t="shared" si="25"/>
        <v>43765.208333333328</v>
      </c>
      <c r="T403" s="10">
        <f t="shared" si="26"/>
        <v>43765.208333333328</v>
      </c>
    </row>
    <row r="404" spans="1:20" x14ac:dyDescent="0.6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4">
        <f t="shared" si="24"/>
        <v>40.356164383561641</v>
      </c>
      <c r="H404">
        <f t="shared" si="27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9">
        <f t="shared" si="25"/>
        <v>40914.25</v>
      </c>
      <c r="T404" s="10">
        <f t="shared" si="26"/>
        <v>40961.25</v>
      </c>
    </row>
    <row r="405" spans="1:20" x14ac:dyDescent="0.6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4">
        <f t="shared" si="24"/>
        <v>86.220633299284984</v>
      </c>
      <c r="H405">
        <f t="shared" si="27"/>
        <v>55.99336650082919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9">
        <f t="shared" si="25"/>
        <v>40310.208333333336</v>
      </c>
      <c r="T405" s="10">
        <f t="shared" si="26"/>
        <v>40346.208333333336</v>
      </c>
    </row>
    <row r="406" spans="1:20" hidden="1" x14ac:dyDescent="0.6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4">
        <f t="shared" si="24"/>
        <v>315.58486707566465</v>
      </c>
      <c r="H406">
        <f t="shared" si="27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9">
        <f t="shared" si="25"/>
        <v>43053.25</v>
      </c>
      <c r="T406" s="10">
        <f t="shared" si="26"/>
        <v>43056.25</v>
      </c>
    </row>
    <row r="407" spans="1:20" x14ac:dyDescent="0.6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4">
        <f t="shared" si="24"/>
        <v>89.618243243243242</v>
      </c>
      <c r="H407">
        <f t="shared" si="27"/>
        <v>60.981609195402299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9">
        <f t="shared" si="25"/>
        <v>43255.208333333328</v>
      </c>
      <c r="T407" s="10">
        <f t="shared" si="26"/>
        <v>43305.208333333328</v>
      </c>
    </row>
    <row r="408" spans="1:20" hidden="1" x14ac:dyDescent="0.6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4">
        <f t="shared" si="24"/>
        <v>182.14503816793894</v>
      </c>
      <c r="H408">
        <f t="shared" si="27"/>
        <v>110.98139534883721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9">
        <f t="shared" si="25"/>
        <v>41304.25</v>
      </c>
      <c r="T408" s="10">
        <f t="shared" si="26"/>
        <v>41316.25</v>
      </c>
    </row>
    <row r="409" spans="1:20" hidden="1" x14ac:dyDescent="0.6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4">
        <f t="shared" si="24"/>
        <v>355.88235294117646</v>
      </c>
      <c r="H409">
        <f t="shared" si="27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9">
        <f t="shared" si="25"/>
        <v>43751.208333333328</v>
      </c>
      <c r="T409" s="10">
        <f t="shared" si="26"/>
        <v>43758.208333333328</v>
      </c>
    </row>
    <row r="410" spans="1:20" hidden="1" x14ac:dyDescent="0.6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4">
        <f t="shared" si="24"/>
        <v>131.83695652173913</v>
      </c>
      <c r="H410">
        <f t="shared" si="27"/>
        <v>78.759740259740255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9">
        <f t="shared" si="25"/>
        <v>42541.208333333328</v>
      </c>
      <c r="T410" s="10">
        <f t="shared" si="26"/>
        <v>42561.208333333328</v>
      </c>
    </row>
    <row r="411" spans="1:20" x14ac:dyDescent="0.6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4">
        <f t="shared" si="24"/>
        <v>46.315634218289084</v>
      </c>
      <c r="H411">
        <f t="shared" si="27"/>
        <v>87.960784313725483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9">
        <f t="shared" si="25"/>
        <v>42843.208333333328</v>
      </c>
      <c r="T411" s="10">
        <f t="shared" si="26"/>
        <v>42847.208333333328</v>
      </c>
    </row>
    <row r="412" spans="1:20" hidden="1" x14ac:dyDescent="0.6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4">
        <f t="shared" si="24"/>
        <v>36.132726089785294</v>
      </c>
      <c r="H412">
        <f t="shared" si="27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9">
        <f t="shared" si="25"/>
        <v>42122.208333333328</v>
      </c>
      <c r="T412" s="10">
        <f t="shared" si="26"/>
        <v>42122.208333333328</v>
      </c>
    </row>
    <row r="413" spans="1:20" hidden="1" x14ac:dyDescent="0.6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4">
        <f t="shared" si="24"/>
        <v>104.62820512820512</v>
      </c>
      <c r="H413">
        <f t="shared" si="27"/>
        <v>99.524390243902445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9">
        <f t="shared" si="25"/>
        <v>42884.208333333328</v>
      </c>
      <c r="T413" s="10">
        <f t="shared" si="26"/>
        <v>42886.208333333328</v>
      </c>
    </row>
    <row r="414" spans="1:20" hidden="1" x14ac:dyDescent="0.6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4">
        <f t="shared" si="24"/>
        <v>668.85714285714289</v>
      </c>
      <c r="H414">
        <f t="shared" si="27"/>
        <v>104.82089552238806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9">
        <f t="shared" si="25"/>
        <v>41642.25</v>
      </c>
      <c r="T414" s="10">
        <f t="shared" si="26"/>
        <v>41652.25</v>
      </c>
    </row>
    <row r="415" spans="1:20" hidden="1" x14ac:dyDescent="0.6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4">
        <f t="shared" si="24"/>
        <v>62.072823218997364</v>
      </c>
      <c r="H415">
        <f t="shared" si="27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9">
        <f t="shared" si="25"/>
        <v>43431.25</v>
      </c>
      <c r="T415" s="10">
        <f t="shared" si="26"/>
        <v>43458.25</v>
      </c>
    </row>
    <row r="416" spans="1:20" x14ac:dyDescent="0.6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4">
        <f t="shared" si="24"/>
        <v>84.699787460148784</v>
      </c>
      <c r="H416">
        <f t="shared" si="27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9">
        <f t="shared" si="25"/>
        <v>40288.208333333336</v>
      </c>
      <c r="T416" s="10">
        <f t="shared" si="26"/>
        <v>40296.208333333336</v>
      </c>
    </row>
    <row r="417" spans="1:20" x14ac:dyDescent="0.6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4">
        <f t="shared" si="24"/>
        <v>11.059030837004405</v>
      </c>
      <c r="H417">
        <f t="shared" si="27"/>
        <v>30.028708133971293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9">
        <f t="shared" si="25"/>
        <v>40921.25</v>
      </c>
      <c r="T417" s="10">
        <f t="shared" si="26"/>
        <v>40938.25</v>
      </c>
    </row>
    <row r="418" spans="1:20" ht="31.2" x14ac:dyDescent="0.6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4">
        <f t="shared" si="24"/>
        <v>43.838781575037146</v>
      </c>
      <c r="H418">
        <f t="shared" si="27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9">
        <f t="shared" si="25"/>
        <v>40560.25</v>
      </c>
      <c r="T418" s="10">
        <f t="shared" si="26"/>
        <v>40569.25</v>
      </c>
    </row>
    <row r="419" spans="1:20" x14ac:dyDescent="0.6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4">
        <f t="shared" si="24"/>
        <v>55.470588235294116</v>
      </c>
      <c r="H419">
        <f t="shared" si="27"/>
        <v>62.866666666666667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9">
        <f t="shared" si="25"/>
        <v>43407.208333333328</v>
      </c>
      <c r="T419" s="10">
        <f t="shared" si="26"/>
        <v>43431.25</v>
      </c>
    </row>
    <row r="420" spans="1:20" x14ac:dyDescent="0.6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4">
        <f t="shared" si="24"/>
        <v>57.399511301160658</v>
      </c>
      <c r="H420">
        <f t="shared" si="27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9">
        <f t="shared" si="25"/>
        <v>41035.208333333336</v>
      </c>
      <c r="T420" s="10">
        <f t="shared" si="26"/>
        <v>41036.208333333336</v>
      </c>
    </row>
    <row r="421" spans="1:20" hidden="1" x14ac:dyDescent="0.6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4">
        <f t="shared" si="24"/>
        <v>123.43497363796135</v>
      </c>
      <c r="H421">
        <f t="shared" si="27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9">
        <f t="shared" si="25"/>
        <v>40899.25</v>
      </c>
      <c r="T421" s="10">
        <f t="shared" si="26"/>
        <v>40905.25</v>
      </c>
    </row>
    <row r="422" spans="1:20" hidden="1" x14ac:dyDescent="0.6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4">
        <f t="shared" si="24"/>
        <v>128.46</v>
      </c>
      <c r="H422">
        <f t="shared" si="27"/>
        <v>68.329787234042556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9">
        <f t="shared" si="25"/>
        <v>42911.208333333328</v>
      </c>
      <c r="T422" s="10">
        <f t="shared" si="26"/>
        <v>42925.208333333328</v>
      </c>
    </row>
    <row r="423" spans="1:20" x14ac:dyDescent="0.6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4">
        <f t="shared" si="24"/>
        <v>63.989361702127653</v>
      </c>
      <c r="H423">
        <f t="shared" si="27"/>
        <v>50.974576271186443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9">
        <f t="shared" si="25"/>
        <v>42915.208333333328</v>
      </c>
      <c r="T423" s="10">
        <f t="shared" si="26"/>
        <v>42945.208333333328</v>
      </c>
    </row>
    <row r="424" spans="1:20" ht="31.2" hidden="1" x14ac:dyDescent="0.6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4">
        <f t="shared" si="24"/>
        <v>127.29885057471265</v>
      </c>
      <c r="H424">
        <f t="shared" si="27"/>
        <v>54.024390243902438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9">
        <f t="shared" si="25"/>
        <v>40285.208333333336</v>
      </c>
      <c r="T424" s="10">
        <f t="shared" si="26"/>
        <v>40305.208333333336</v>
      </c>
    </row>
    <row r="425" spans="1:20" x14ac:dyDescent="0.6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4">
        <f t="shared" si="24"/>
        <v>10.638024357239512</v>
      </c>
      <c r="H425">
        <f t="shared" si="27"/>
        <v>97.055555555555557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9">
        <f t="shared" si="25"/>
        <v>40808.208333333336</v>
      </c>
      <c r="T425" s="10">
        <f t="shared" si="26"/>
        <v>40810.208333333336</v>
      </c>
    </row>
    <row r="426" spans="1:20" x14ac:dyDescent="0.6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4">
        <f t="shared" si="24"/>
        <v>40.470588235294116</v>
      </c>
      <c r="H426">
        <f t="shared" si="27"/>
        <v>24.867469879518072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9">
        <f t="shared" si="25"/>
        <v>43208.208333333328</v>
      </c>
      <c r="T426" s="10">
        <f t="shared" si="26"/>
        <v>43214.208333333328</v>
      </c>
    </row>
    <row r="427" spans="1:20" hidden="1" x14ac:dyDescent="0.6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4">
        <f t="shared" si="24"/>
        <v>287.66666666666663</v>
      </c>
      <c r="H427">
        <f t="shared" si="27"/>
        <v>84.423913043478265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9">
        <f t="shared" si="25"/>
        <v>42213.208333333328</v>
      </c>
      <c r="T427" s="10">
        <f t="shared" si="26"/>
        <v>42219.208333333328</v>
      </c>
    </row>
    <row r="428" spans="1:20" hidden="1" x14ac:dyDescent="0.6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4">
        <f t="shared" si="24"/>
        <v>572.94444444444446</v>
      </c>
      <c r="H428">
        <f t="shared" si="27"/>
        <v>47.091324200913242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9">
        <f t="shared" si="25"/>
        <v>41332.25</v>
      </c>
      <c r="T428" s="10">
        <f t="shared" si="26"/>
        <v>41339.25</v>
      </c>
    </row>
    <row r="429" spans="1:20" hidden="1" x14ac:dyDescent="0.6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4">
        <f t="shared" si="24"/>
        <v>112.90429799426933</v>
      </c>
      <c r="H429">
        <f t="shared" si="27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9">
        <f t="shared" si="25"/>
        <v>41895.208333333336</v>
      </c>
      <c r="T429" s="10">
        <f t="shared" si="26"/>
        <v>41927.208333333336</v>
      </c>
    </row>
    <row r="430" spans="1:20" x14ac:dyDescent="0.6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4">
        <f t="shared" si="24"/>
        <v>46.387573964497044</v>
      </c>
      <c r="H430">
        <f t="shared" si="27"/>
        <v>62.967871485943775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9">
        <f t="shared" si="25"/>
        <v>40585.25</v>
      </c>
      <c r="T430" s="10">
        <f t="shared" si="26"/>
        <v>40592.25</v>
      </c>
    </row>
    <row r="431" spans="1:20" hidden="1" x14ac:dyDescent="0.6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4">
        <f t="shared" si="24"/>
        <v>90.675916230366497</v>
      </c>
      <c r="H431">
        <f t="shared" si="27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9">
        <f t="shared" si="25"/>
        <v>41680.25</v>
      </c>
      <c r="T431" s="10">
        <f t="shared" si="26"/>
        <v>41708.208333333336</v>
      </c>
    </row>
    <row r="432" spans="1:20" x14ac:dyDescent="0.6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4">
        <f t="shared" si="24"/>
        <v>67.740740740740748</v>
      </c>
      <c r="H432">
        <f t="shared" si="27"/>
        <v>65.321428571428569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9">
        <f t="shared" si="25"/>
        <v>43737.208333333328</v>
      </c>
      <c r="T432" s="10">
        <f t="shared" si="26"/>
        <v>43771.208333333328</v>
      </c>
    </row>
    <row r="433" spans="1:20" hidden="1" x14ac:dyDescent="0.6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4">
        <f t="shared" si="24"/>
        <v>192.49019607843135</v>
      </c>
      <c r="H433">
        <f t="shared" si="27"/>
        <v>104.43617021276596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9">
        <f t="shared" si="25"/>
        <v>43273.208333333328</v>
      </c>
      <c r="T433" s="10">
        <f t="shared" si="26"/>
        <v>43290.208333333328</v>
      </c>
    </row>
    <row r="434" spans="1:20" x14ac:dyDescent="0.6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4">
        <f t="shared" si="24"/>
        <v>82.714285714285722</v>
      </c>
      <c r="H434">
        <f t="shared" si="27"/>
        <v>69.989010989010993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9">
        <f t="shared" si="25"/>
        <v>41761.208333333336</v>
      </c>
      <c r="T434" s="10">
        <f t="shared" si="26"/>
        <v>41781.208333333336</v>
      </c>
    </row>
    <row r="435" spans="1:20" x14ac:dyDescent="0.6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4">
        <f t="shared" si="24"/>
        <v>54.163920922570021</v>
      </c>
      <c r="H435">
        <f t="shared" si="27"/>
        <v>83.023989898989896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9">
        <f t="shared" si="25"/>
        <v>41603.25</v>
      </c>
      <c r="T435" s="10">
        <f t="shared" si="26"/>
        <v>41619.25</v>
      </c>
    </row>
    <row r="436" spans="1:20" hidden="1" x14ac:dyDescent="0.6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4">
        <f t="shared" si="24"/>
        <v>16.722222222222221</v>
      </c>
      <c r="H436">
        <f t="shared" si="27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9">
        <f t="shared" si="25"/>
        <v>42705.25</v>
      </c>
      <c r="T436" s="10">
        <f t="shared" si="26"/>
        <v>42719.25</v>
      </c>
    </row>
    <row r="437" spans="1:20" hidden="1" x14ac:dyDescent="0.6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4">
        <f t="shared" si="24"/>
        <v>116.87664041994749</v>
      </c>
      <c r="H437">
        <f t="shared" si="27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9">
        <f t="shared" si="25"/>
        <v>41988.25</v>
      </c>
      <c r="T437" s="10">
        <f t="shared" si="26"/>
        <v>42000.25</v>
      </c>
    </row>
    <row r="438" spans="1:20" hidden="1" x14ac:dyDescent="0.6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4">
        <f t="shared" si="24"/>
        <v>1052.1538461538462</v>
      </c>
      <c r="H438">
        <f t="shared" si="27"/>
        <v>54.931726907630519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9">
        <f t="shared" si="25"/>
        <v>43575.208333333328</v>
      </c>
      <c r="T438" s="10">
        <f t="shared" si="26"/>
        <v>43576.208333333328</v>
      </c>
    </row>
    <row r="439" spans="1:20" hidden="1" x14ac:dyDescent="0.6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4">
        <f t="shared" si="24"/>
        <v>123.07407407407408</v>
      </c>
      <c r="H439">
        <f t="shared" si="27"/>
        <v>51.921875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9">
        <f t="shared" si="25"/>
        <v>42260.208333333328</v>
      </c>
      <c r="T439" s="10">
        <f t="shared" si="26"/>
        <v>42263.208333333328</v>
      </c>
    </row>
    <row r="440" spans="1:20" ht="31.2" hidden="1" x14ac:dyDescent="0.6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4">
        <f t="shared" si="24"/>
        <v>178.63855421686748</v>
      </c>
      <c r="H440">
        <f t="shared" si="27"/>
        <v>60.02834008097166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9">
        <f t="shared" si="25"/>
        <v>41337.25</v>
      </c>
      <c r="T440" s="10">
        <f t="shared" si="26"/>
        <v>41367.208333333336</v>
      </c>
    </row>
    <row r="441" spans="1:20" hidden="1" x14ac:dyDescent="0.6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4">
        <f t="shared" si="24"/>
        <v>355.28169014084506</v>
      </c>
      <c r="H441">
        <f t="shared" si="27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9">
        <f t="shared" si="25"/>
        <v>42680.208333333328</v>
      </c>
      <c r="T441" s="10">
        <f t="shared" si="26"/>
        <v>42687.25</v>
      </c>
    </row>
    <row r="442" spans="1:20" hidden="1" x14ac:dyDescent="0.6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4">
        <f t="shared" si="24"/>
        <v>161.90634146341463</v>
      </c>
      <c r="H442">
        <f t="shared" si="27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9">
        <f t="shared" si="25"/>
        <v>42916.208333333328</v>
      </c>
      <c r="T442" s="10">
        <f t="shared" si="26"/>
        <v>42926.208333333328</v>
      </c>
    </row>
    <row r="443" spans="1:20" x14ac:dyDescent="0.6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4">
        <f t="shared" si="24"/>
        <v>24.914285714285715</v>
      </c>
      <c r="H443">
        <f t="shared" si="27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9">
        <f t="shared" si="25"/>
        <v>41025.208333333336</v>
      </c>
      <c r="T443" s="10">
        <f t="shared" si="26"/>
        <v>41053.208333333336</v>
      </c>
    </row>
    <row r="444" spans="1:20" hidden="1" x14ac:dyDescent="0.6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4">
        <f t="shared" si="24"/>
        <v>198.72222222222223</v>
      </c>
      <c r="H444">
        <f t="shared" si="27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9">
        <f t="shared" si="25"/>
        <v>42980.208333333328</v>
      </c>
      <c r="T444" s="10">
        <f t="shared" si="26"/>
        <v>42996.208333333328</v>
      </c>
    </row>
    <row r="445" spans="1:20" hidden="1" x14ac:dyDescent="0.6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4">
        <f t="shared" si="24"/>
        <v>34.752688172043008</v>
      </c>
      <c r="H445">
        <f t="shared" si="27"/>
        <v>35.911111111111111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9">
        <f t="shared" si="25"/>
        <v>40451.208333333336</v>
      </c>
      <c r="T445" s="10">
        <f t="shared" si="26"/>
        <v>40470.208333333336</v>
      </c>
    </row>
    <row r="446" spans="1:20" hidden="1" x14ac:dyDescent="0.6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4">
        <f t="shared" si="24"/>
        <v>176.41935483870967</v>
      </c>
      <c r="H446">
        <f t="shared" si="27"/>
        <v>36.952702702702702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9">
        <f t="shared" si="25"/>
        <v>40748.208333333336</v>
      </c>
      <c r="T446" s="10">
        <f t="shared" si="26"/>
        <v>40750.208333333336</v>
      </c>
    </row>
    <row r="447" spans="1:20" ht="31.2" hidden="1" x14ac:dyDescent="0.6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4">
        <f t="shared" si="24"/>
        <v>511.38095238095235</v>
      </c>
      <c r="H447">
        <f t="shared" si="27"/>
        <v>63.170588235294119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9">
        <f t="shared" si="25"/>
        <v>40515.25</v>
      </c>
      <c r="T447" s="10">
        <f t="shared" si="26"/>
        <v>40536.25</v>
      </c>
    </row>
    <row r="448" spans="1:20" x14ac:dyDescent="0.6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4">
        <f t="shared" si="24"/>
        <v>82.044117647058826</v>
      </c>
      <c r="H448">
        <f t="shared" si="27"/>
        <v>29.99462365591398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9">
        <f t="shared" si="25"/>
        <v>41261.25</v>
      </c>
      <c r="T448" s="10">
        <f t="shared" si="26"/>
        <v>41263.25</v>
      </c>
    </row>
    <row r="449" spans="1:20" hidden="1" x14ac:dyDescent="0.6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4">
        <f t="shared" si="24"/>
        <v>24.326030927835053</v>
      </c>
      <c r="H449">
        <f t="shared" si="27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9">
        <f t="shared" si="25"/>
        <v>43088.25</v>
      </c>
      <c r="T449" s="10">
        <f t="shared" si="26"/>
        <v>43104.25</v>
      </c>
    </row>
    <row r="450" spans="1:20" x14ac:dyDescent="0.6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4">
        <f t="shared" si="24"/>
        <v>50.482758620689658</v>
      </c>
      <c r="H450">
        <f t="shared" si="27"/>
        <v>75.014876033057845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9">
        <f t="shared" si="25"/>
        <v>41378.208333333336</v>
      </c>
      <c r="T450" s="10">
        <f t="shared" si="26"/>
        <v>41380.208333333336</v>
      </c>
    </row>
    <row r="451" spans="1:20" hidden="1" x14ac:dyDescent="0.6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4">
        <f t="shared" ref="G451:G514" si="28">(E451/D451)*100</f>
        <v>967</v>
      </c>
      <c r="H451">
        <f t="shared" si="27"/>
        <v>101.19767441860465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9">
        <f t="shared" ref="S451:S514" si="29">(((L451/60)/60)/24)+DATE(1970,1,1)</f>
        <v>43530.25</v>
      </c>
      <c r="T451" s="10">
        <f t="shared" ref="T451:T514" si="30">(((M451/60)/60)/24)+DATE(1970,1,1)</f>
        <v>43547.208333333328</v>
      </c>
    </row>
    <row r="452" spans="1:20" x14ac:dyDescent="0.6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4">
        <f t="shared" si="28"/>
        <v>4</v>
      </c>
      <c r="H452">
        <f t="shared" ref="H452:H515" si="31">(E452/I452)</f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9">
        <f t="shared" si="29"/>
        <v>43394.208333333328</v>
      </c>
      <c r="T452" s="10">
        <f t="shared" si="30"/>
        <v>43417.25</v>
      </c>
    </row>
    <row r="453" spans="1:20" hidden="1" x14ac:dyDescent="0.6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4">
        <f t="shared" si="28"/>
        <v>122.84501347708894</v>
      </c>
      <c r="H453">
        <f t="shared" si="31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9">
        <f t="shared" si="29"/>
        <v>42935.208333333328</v>
      </c>
      <c r="T453" s="10">
        <f t="shared" si="30"/>
        <v>42966.208333333328</v>
      </c>
    </row>
    <row r="454" spans="1:20" ht="31.2" x14ac:dyDescent="0.6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4">
        <f t="shared" si="28"/>
        <v>63.4375</v>
      </c>
      <c r="H454">
        <f t="shared" si="31"/>
        <v>98.225806451612897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9">
        <f t="shared" si="29"/>
        <v>40365.208333333336</v>
      </c>
      <c r="T454" s="10">
        <f t="shared" si="30"/>
        <v>40366.208333333336</v>
      </c>
    </row>
    <row r="455" spans="1:20" x14ac:dyDescent="0.6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4">
        <f t="shared" si="28"/>
        <v>56.331688596491226</v>
      </c>
      <c r="H455">
        <f t="shared" si="31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9">
        <f t="shared" si="29"/>
        <v>42705.25</v>
      </c>
      <c r="T455" s="10">
        <f t="shared" si="30"/>
        <v>42746.25</v>
      </c>
    </row>
    <row r="456" spans="1:20" x14ac:dyDescent="0.6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4">
        <f t="shared" si="28"/>
        <v>44.074999999999996</v>
      </c>
      <c r="H456">
        <f t="shared" si="31"/>
        <v>45.205128205128204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9">
        <f t="shared" si="29"/>
        <v>41568.208333333336</v>
      </c>
      <c r="T456" s="10">
        <f t="shared" si="30"/>
        <v>41604.25</v>
      </c>
    </row>
    <row r="457" spans="1:20" hidden="1" x14ac:dyDescent="0.6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4">
        <f t="shared" si="28"/>
        <v>118.37253218884121</v>
      </c>
      <c r="H457">
        <f t="shared" si="31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9">
        <f t="shared" si="29"/>
        <v>40809.208333333336</v>
      </c>
      <c r="T457" s="10">
        <f t="shared" si="30"/>
        <v>40832.208333333336</v>
      </c>
    </row>
    <row r="458" spans="1:20" ht="31.2" hidden="1" x14ac:dyDescent="0.6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4">
        <f t="shared" si="28"/>
        <v>104.1243169398907</v>
      </c>
      <c r="H458">
        <f t="shared" si="31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9">
        <f t="shared" si="29"/>
        <v>43141.25</v>
      </c>
      <c r="T458" s="10">
        <f t="shared" si="30"/>
        <v>43141.25</v>
      </c>
    </row>
    <row r="459" spans="1:20" x14ac:dyDescent="0.6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4">
        <f t="shared" si="28"/>
        <v>26.640000000000004</v>
      </c>
      <c r="H459">
        <f t="shared" si="31"/>
        <v>28.956521739130434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9">
        <f t="shared" si="29"/>
        <v>42657.208333333328</v>
      </c>
      <c r="T459" s="10">
        <f t="shared" si="30"/>
        <v>42659.208333333328</v>
      </c>
    </row>
    <row r="460" spans="1:20" hidden="1" x14ac:dyDescent="0.6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4">
        <f t="shared" si="28"/>
        <v>351.20118343195264</v>
      </c>
      <c r="H460">
        <f t="shared" si="31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9">
        <f t="shared" si="29"/>
        <v>40265.208333333336</v>
      </c>
      <c r="T460" s="10">
        <f t="shared" si="30"/>
        <v>40309.208333333336</v>
      </c>
    </row>
    <row r="461" spans="1:20" x14ac:dyDescent="0.6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4">
        <f t="shared" si="28"/>
        <v>90.063492063492063</v>
      </c>
      <c r="H461">
        <f t="shared" si="31"/>
        <v>54.038095238095238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9">
        <f t="shared" si="29"/>
        <v>42001.25</v>
      </c>
      <c r="T461" s="10">
        <f t="shared" si="30"/>
        <v>42026.25</v>
      </c>
    </row>
    <row r="462" spans="1:20" hidden="1" x14ac:dyDescent="0.6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4">
        <f t="shared" si="28"/>
        <v>171.625</v>
      </c>
      <c r="H462">
        <f t="shared" si="31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9">
        <f t="shared" si="29"/>
        <v>40399.208333333336</v>
      </c>
      <c r="T462" s="10">
        <f t="shared" si="30"/>
        <v>40402.208333333336</v>
      </c>
    </row>
    <row r="463" spans="1:20" hidden="1" x14ac:dyDescent="0.6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4">
        <f t="shared" si="28"/>
        <v>141.04655870445345</v>
      </c>
      <c r="H463">
        <f t="shared" si="31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9">
        <f t="shared" si="29"/>
        <v>41757.208333333336</v>
      </c>
      <c r="T463" s="10">
        <f t="shared" si="30"/>
        <v>41777.208333333336</v>
      </c>
    </row>
    <row r="464" spans="1:20" x14ac:dyDescent="0.6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4">
        <f t="shared" si="28"/>
        <v>30.57944915254237</v>
      </c>
      <c r="H464">
        <f t="shared" si="31"/>
        <v>107.91401869158878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9">
        <f t="shared" si="29"/>
        <v>41304.25</v>
      </c>
      <c r="T464" s="10">
        <f t="shared" si="30"/>
        <v>41342.25</v>
      </c>
    </row>
    <row r="465" spans="1:20" ht="31.2" hidden="1" x14ac:dyDescent="0.6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4">
        <f t="shared" si="28"/>
        <v>108.16455696202532</v>
      </c>
      <c r="H465">
        <f t="shared" si="31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9">
        <f t="shared" si="29"/>
        <v>41639.25</v>
      </c>
      <c r="T465" s="10">
        <f t="shared" si="30"/>
        <v>41643.25</v>
      </c>
    </row>
    <row r="466" spans="1:20" hidden="1" x14ac:dyDescent="0.6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4">
        <f t="shared" si="28"/>
        <v>133.45505617977528</v>
      </c>
      <c r="H466">
        <f t="shared" si="31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9">
        <f t="shared" si="29"/>
        <v>43142.25</v>
      </c>
      <c r="T466" s="10">
        <f t="shared" si="30"/>
        <v>43156.25</v>
      </c>
    </row>
    <row r="467" spans="1:20" hidden="1" x14ac:dyDescent="0.6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4">
        <f t="shared" si="28"/>
        <v>187.85106382978722</v>
      </c>
      <c r="H467">
        <f t="shared" si="31"/>
        <v>110.3625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9">
        <f t="shared" si="29"/>
        <v>43127.25</v>
      </c>
      <c r="T467" s="10">
        <f t="shared" si="30"/>
        <v>43136.25</v>
      </c>
    </row>
    <row r="468" spans="1:20" hidden="1" x14ac:dyDescent="0.6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4">
        <f t="shared" si="28"/>
        <v>332</v>
      </c>
      <c r="H468">
        <f t="shared" si="31"/>
        <v>94.857142857142861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9">
        <f t="shared" si="29"/>
        <v>41409.208333333336</v>
      </c>
      <c r="T468" s="10">
        <f t="shared" si="30"/>
        <v>41432.208333333336</v>
      </c>
    </row>
    <row r="469" spans="1:20" ht="31.2" hidden="1" x14ac:dyDescent="0.6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4">
        <f t="shared" si="28"/>
        <v>575.21428571428578</v>
      </c>
      <c r="H469">
        <f t="shared" si="31"/>
        <v>57.935251798561154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9">
        <f t="shared" si="29"/>
        <v>42331.25</v>
      </c>
      <c r="T469" s="10">
        <f t="shared" si="30"/>
        <v>42338.25</v>
      </c>
    </row>
    <row r="470" spans="1:20" x14ac:dyDescent="0.6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4">
        <f t="shared" si="28"/>
        <v>40.5</v>
      </c>
      <c r="H470">
        <f t="shared" si="31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9">
        <f t="shared" si="29"/>
        <v>43569.208333333328</v>
      </c>
      <c r="T470" s="10">
        <f t="shared" si="30"/>
        <v>43585.208333333328</v>
      </c>
    </row>
    <row r="471" spans="1:20" hidden="1" x14ac:dyDescent="0.6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4">
        <f t="shared" si="28"/>
        <v>184.42857142857144</v>
      </c>
      <c r="H471">
        <f t="shared" si="31"/>
        <v>64.95597484276729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9">
        <f t="shared" si="29"/>
        <v>42142.208333333328</v>
      </c>
      <c r="T471" s="10">
        <f t="shared" si="30"/>
        <v>42144.208333333328</v>
      </c>
    </row>
    <row r="472" spans="1:20" hidden="1" x14ac:dyDescent="0.6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4">
        <f t="shared" si="28"/>
        <v>285.80555555555554</v>
      </c>
      <c r="H472">
        <f t="shared" si="31"/>
        <v>27.00524934383202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9">
        <f t="shared" si="29"/>
        <v>42716.25</v>
      </c>
      <c r="T472" s="10">
        <f t="shared" si="30"/>
        <v>42723.25</v>
      </c>
    </row>
    <row r="473" spans="1:20" hidden="1" x14ac:dyDescent="0.6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4">
        <f t="shared" si="28"/>
        <v>319</v>
      </c>
      <c r="H473">
        <f t="shared" si="31"/>
        <v>50.97422680412371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9">
        <f t="shared" si="29"/>
        <v>41031.208333333336</v>
      </c>
      <c r="T473" s="10">
        <f t="shared" si="30"/>
        <v>41031.208333333336</v>
      </c>
    </row>
    <row r="474" spans="1:20" x14ac:dyDescent="0.6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4">
        <f t="shared" si="28"/>
        <v>39.234070221066318</v>
      </c>
      <c r="H474">
        <f t="shared" si="31"/>
        <v>104.94260869565217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9">
        <f t="shared" si="29"/>
        <v>43535.208333333328</v>
      </c>
      <c r="T474" s="10">
        <f t="shared" si="30"/>
        <v>43589.208333333328</v>
      </c>
    </row>
    <row r="475" spans="1:20" hidden="1" x14ac:dyDescent="0.6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4">
        <f t="shared" si="28"/>
        <v>178.14000000000001</v>
      </c>
      <c r="H475">
        <f t="shared" si="31"/>
        <v>84.028301886792448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9">
        <f t="shared" si="29"/>
        <v>43277.208333333328</v>
      </c>
      <c r="T475" s="10">
        <f t="shared" si="30"/>
        <v>43278.208333333328</v>
      </c>
    </row>
    <row r="476" spans="1:20" hidden="1" x14ac:dyDescent="0.6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4">
        <f t="shared" si="28"/>
        <v>365.15</v>
      </c>
      <c r="H476">
        <f t="shared" si="31"/>
        <v>102.85915492957747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9">
        <f t="shared" si="29"/>
        <v>41989.25</v>
      </c>
      <c r="T476" s="10">
        <f t="shared" si="30"/>
        <v>41990.25</v>
      </c>
    </row>
    <row r="477" spans="1:20" ht="31.2" hidden="1" x14ac:dyDescent="0.6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4">
        <f t="shared" si="28"/>
        <v>113.94594594594594</v>
      </c>
      <c r="H477">
        <f t="shared" si="31"/>
        <v>39.962085308056871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9">
        <f t="shared" si="29"/>
        <v>41450.208333333336</v>
      </c>
      <c r="T477" s="10">
        <f t="shared" si="30"/>
        <v>41454.208333333336</v>
      </c>
    </row>
    <row r="478" spans="1:20" ht="31.2" x14ac:dyDescent="0.6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4">
        <f t="shared" si="28"/>
        <v>29.828720626631856</v>
      </c>
      <c r="H478">
        <f t="shared" si="31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9">
        <f t="shared" si="29"/>
        <v>43322.208333333328</v>
      </c>
      <c r="T478" s="10">
        <f t="shared" si="30"/>
        <v>43328.208333333328</v>
      </c>
    </row>
    <row r="479" spans="1:20" x14ac:dyDescent="0.6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4">
        <f t="shared" si="28"/>
        <v>54.270588235294113</v>
      </c>
      <c r="H479">
        <f t="shared" si="31"/>
        <v>40.823008849557525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9">
        <f t="shared" si="29"/>
        <v>40720.208333333336</v>
      </c>
      <c r="T479" s="10">
        <f t="shared" si="30"/>
        <v>40747.208333333336</v>
      </c>
    </row>
    <row r="480" spans="1:20" hidden="1" x14ac:dyDescent="0.6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4">
        <f t="shared" si="28"/>
        <v>236.34156976744185</v>
      </c>
      <c r="H480">
        <f t="shared" si="31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9">
        <f t="shared" si="29"/>
        <v>42072.208333333328</v>
      </c>
      <c r="T480" s="10">
        <f t="shared" si="30"/>
        <v>42084.208333333328</v>
      </c>
    </row>
    <row r="481" spans="1:20" hidden="1" x14ac:dyDescent="0.6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4">
        <f t="shared" si="28"/>
        <v>512.91666666666663</v>
      </c>
      <c r="H481">
        <f t="shared" si="31"/>
        <v>71.156069364161851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9">
        <f t="shared" si="29"/>
        <v>42945.208333333328</v>
      </c>
      <c r="T481" s="10">
        <f t="shared" si="30"/>
        <v>42947.208333333328</v>
      </c>
    </row>
    <row r="482" spans="1:20" hidden="1" x14ac:dyDescent="0.6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4">
        <f t="shared" si="28"/>
        <v>100.65116279069768</v>
      </c>
      <c r="H482">
        <f t="shared" si="31"/>
        <v>99.494252873563212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9">
        <f t="shared" si="29"/>
        <v>40248.25</v>
      </c>
      <c r="T482" s="10">
        <f t="shared" si="30"/>
        <v>40257.208333333336</v>
      </c>
    </row>
    <row r="483" spans="1:20" ht="31.2" x14ac:dyDescent="0.6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4">
        <f t="shared" si="28"/>
        <v>81.348423194303152</v>
      </c>
      <c r="H483">
        <f t="shared" si="31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9">
        <f t="shared" si="29"/>
        <v>41913.208333333336</v>
      </c>
      <c r="T483" s="10">
        <f t="shared" si="30"/>
        <v>41955.25</v>
      </c>
    </row>
    <row r="484" spans="1:20" ht="31.2" x14ac:dyDescent="0.6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4">
        <f t="shared" si="28"/>
        <v>16.404761904761905</v>
      </c>
      <c r="H484">
        <f t="shared" si="31"/>
        <v>76.555555555555557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9">
        <f t="shared" si="29"/>
        <v>40963.25</v>
      </c>
      <c r="T484" s="10">
        <f t="shared" si="30"/>
        <v>40974.25</v>
      </c>
    </row>
    <row r="485" spans="1:20" x14ac:dyDescent="0.6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4">
        <f t="shared" si="28"/>
        <v>52.774617067833695</v>
      </c>
      <c r="H485">
        <f t="shared" si="31"/>
        <v>87.068592057761734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9">
        <f t="shared" si="29"/>
        <v>43811.25</v>
      </c>
      <c r="T485" s="10">
        <f t="shared" si="30"/>
        <v>43818.25</v>
      </c>
    </row>
    <row r="486" spans="1:20" hidden="1" x14ac:dyDescent="0.6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4">
        <f t="shared" si="28"/>
        <v>260.20608108108109</v>
      </c>
      <c r="H486">
        <f t="shared" si="31"/>
        <v>48.99554707379135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9">
        <f t="shared" si="29"/>
        <v>41855.208333333336</v>
      </c>
      <c r="T486" s="10">
        <f t="shared" si="30"/>
        <v>41904.208333333336</v>
      </c>
    </row>
    <row r="487" spans="1:20" ht="31.2" x14ac:dyDescent="0.6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4">
        <f t="shared" si="28"/>
        <v>30.73289183222958</v>
      </c>
      <c r="H487">
        <f t="shared" si="31"/>
        <v>42.969135802469133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9">
        <f t="shared" si="29"/>
        <v>43626.208333333328</v>
      </c>
      <c r="T487" s="10">
        <f t="shared" si="30"/>
        <v>43667.208333333328</v>
      </c>
    </row>
    <row r="488" spans="1:20" ht="31.2" x14ac:dyDescent="0.6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4">
        <f t="shared" si="28"/>
        <v>13.5</v>
      </c>
      <c r="H488">
        <f t="shared" si="31"/>
        <v>33.428571428571431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9">
        <f t="shared" si="29"/>
        <v>43168.25</v>
      </c>
      <c r="T488" s="10">
        <f t="shared" si="30"/>
        <v>43183.208333333328</v>
      </c>
    </row>
    <row r="489" spans="1:20" hidden="1" x14ac:dyDescent="0.6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4">
        <f t="shared" si="28"/>
        <v>178.62556663644605</v>
      </c>
      <c r="H489">
        <f t="shared" si="31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9">
        <f t="shared" si="29"/>
        <v>42845.208333333328</v>
      </c>
      <c r="T489" s="10">
        <f t="shared" si="30"/>
        <v>42878.208333333328</v>
      </c>
    </row>
    <row r="490" spans="1:20" hidden="1" x14ac:dyDescent="0.6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4">
        <f t="shared" si="28"/>
        <v>220.0566037735849</v>
      </c>
      <c r="H490">
        <f t="shared" si="31"/>
        <v>101.41739130434783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9">
        <f t="shared" si="29"/>
        <v>42403.25</v>
      </c>
      <c r="T490" s="10">
        <f t="shared" si="30"/>
        <v>42420.25</v>
      </c>
    </row>
    <row r="491" spans="1:20" hidden="1" x14ac:dyDescent="0.6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4">
        <f t="shared" si="28"/>
        <v>101.5108695652174</v>
      </c>
      <c r="H491">
        <f t="shared" si="31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9">
        <f t="shared" si="29"/>
        <v>40406.208333333336</v>
      </c>
      <c r="T491" s="10">
        <f t="shared" si="30"/>
        <v>40411.208333333336</v>
      </c>
    </row>
    <row r="492" spans="1:20" hidden="1" x14ac:dyDescent="0.6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4">
        <f t="shared" si="28"/>
        <v>191.5</v>
      </c>
      <c r="H492">
        <f t="shared" si="31"/>
        <v>31.916666666666668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9">
        <f t="shared" si="29"/>
        <v>43786.25</v>
      </c>
      <c r="T492" s="10">
        <f t="shared" si="30"/>
        <v>43793.25</v>
      </c>
    </row>
    <row r="493" spans="1:20" ht="31.2" hidden="1" x14ac:dyDescent="0.6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4">
        <f t="shared" si="28"/>
        <v>305.34683098591546</v>
      </c>
      <c r="H493">
        <f t="shared" si="31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9">
        <f t="shared" si="29"/>
        <v>41456.208333333336</v>
      </c>
      <c r="T493" s="10">
        <f t="shared" si="30"/>
        <v>41482.208333333336</v>
      </c>
    </row>
    <row r="494" spans="1:20" hidden="1" x14ac:dyDescent="0.6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4">
        <f t="shared" si="28"/>
        <v>23.995287958115181</v>
      </c>
      <c r="H494">
        <f t="shared" si="31"/>
        <v>77.026890756302521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9">
        <f t="shared" si="29"/>
        <v>40336.208333333336</v>
      </c>
      <c r="T494" s="10">
        <f t="shared" si="30"/>
        <v>40371.208333333336</v>
      </c>
    </row>
    <row r="495" spans="1:20" hidden="1" x14ac:dyDescent="0.6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4">
        <f t="shared" si="28"/>
        <v>723.77777777777771</v>
      </c>
      <c r="H495">
        <f t="shared" si="31"/>
        <v>101.78125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9">
        <f t="shared" si="29"/>
        <v>43645.208333333328</v>
      </c>
      <c r="T495" s="10">
        <f t="shared" si="30"/>
        <v>43658.208333333328</v>
      </c>
    </row>
    <row r="496" spans="1:20" hidden="1" x14ac:dyDescent="0.6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4">
        <f t="shared" si="28"/>
        <v>547.36</v>
      </c>
      <c r="H496">
        <f t="shared" si="31"/>
        <v>51.059701492537314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9">
        <f t="shared" si="29"/>
        <v>40990.208333333336</v>
      </c>
      <c r="T496" s="10">
        <f t="shared" si="30"/>
        <v>40991.208333333336</v>
      </c>
    </row>
    <row r="497" spans="1:20" hidden="1" x14ac:dyDescent="0.6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4">
        <f t="shared" si="28"/>
        <v>414.49999999999994</v>
      </c>
      <c r="H497">
        <f t="shared" si="31"/>
        <v>68.02051282051282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9">
        <f t="shared" si="29"/>
        <v>41800.208333333336</v>
      </c>
      <c r="T497" s="10">
        <f t="shared" si="30"/>
        <v>41804.208333333336</v>
      </c>
    </row>
    <row r="498" spans="1:20" x14ac:dyDescent="0.6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4">
        <f t="shared" si="28"/>
        <v>0.90696409140369971</v>
      </c>
      <c r="H498">
        <f t="shared" si="31"/>
        <v>30.87037037037037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9">
        <f t="shared" si="29"/>
        <v>42876.208333333328</v>
      </c>
      <c r="T498" s="10">
        <f t="shared" si="30"/>
        <v>42893.208333333328</v>
      </c>
    </row>
    <row r="499" spans="1:20" x14ac:dyDescent="0.6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4">
        <f t="shared" si="28"/>
        <v>34.173469387755098</v>
      </c>
      <c r="H499">
        <f t="shared" si="31"/>
        <v>27.908333333333335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9">
        <f t="shared" si="29"/>
        <v>42724.25</v>
      </c>
      <c r="T499" s="10">
        <f t="shared" si="30"/>
        <v>42724.25</v>
      </c>
    </row>
    <row r="500" spans="1:20" x14ac:dyDescent="0.6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4">
        <f t="shared" si="28"/>
        <v>23.948810754912099</v>
      </c>
      <c r="H500">
        <f t="shared" si="31"/>
        <v>79.994818652849744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9">
        <f t="shared" si="29"/>
        <v>42005.25</v>
      </c>
      <c r="T500" s="10">
        <f t="shared" si="30"/>
        <v>42007.25</v>
      </c>
    </row>
    <row r="501" spans="1:20" ht="31.2" x14ac:dyDescent="0.6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4">
        <f t="shared" si="28"/>
        <v>48.072649572649574</v>
      </c>
      <c r="H501">
        <f t="shared" si="31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9">
        <f t="shared" si="29"/>
        <v>42444.208333333328</v>
      </c>
      <c r="T501" s="10">
        <f t="shared" si="30"/>
        <v>42449.208333333328</v>
      </c>
    </row>
    <row r="502" spans="1:20" x14ac:dyDescent="0.6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4">
        <f t="shared" si="28"/>
        <v>0</v>
      </c>
      <c r="H502" t="e">
        <f t="shared" si="31"/>
        <v>#DIV/0!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9">
        <f t="shared" si="29"/>
        <v>41395.208333333336</v>
      </c>
      <c r="T502" s="10">
        <f t="shared" si="30"/>
        <v>41423.208333333336</v>
      </c>
    </row>
    <row r="503" spans="1:20" x14ac:dyDescent="0.6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4">
        <f t="shared" si="28"/>
        <v>70.145182291666657</v>
      </c>
      <c r="H503">
        <f t="shared" si="31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9">
        <f t="shared" si="29"/>
        <v>41345.208333333336</v>
      </c>
      <c r="T503" s="10">
        <f t="shared" si="30"/>
        <v>41347.208333333336</v>
      </c>
    </row>
    <row r="504" spans="1:20" hidden="1" x14ac:dyDescent="0.6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4">
        <f t="shared" si="28"/>
        <v>529.92307692307691</v>
      </c>
      <c r="H504">
        <f t="shared" si="31"/>
        <v>37.037634408602152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9">
        <f t="shared" si="29"/>
        <v>41117.208333333336</v>
      </c>
      <c r="T504" s="10">
        <f t="shared" si="30"/>
        <v>41146.208333333336</v>
      </c>
    </row>
    <row r="505" spans="1:20" ht="31.2" hidden="1" x14ac:dyDescent="0.6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4">
        <f t="shared" si="28"/>
        <v>180.32549019607845</v>
      </c>
      <c r="H505">
        <f t="shared" si="31"/>
        <v>99.963043478260872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9">
        <f t="shared" si="29"/>
        <v>42186.208333333328</v>
      </c>
      <c r="T505" s="10">
        <f t="shared" si="30"/>
        <v>42206.208333333328</v>
      </c>
    </row>
    <row r="506" spans="1:20" x14ac:dyDescent="0.6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4">
        <f t="shared" si="28"/>
        <v>92.320000000000007</v>
      </c>
      <c r="H506">
        <f t="shared" si="31"/>
        <v>111.6774193548387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9">
        <f t="shared" si="29"/>
        <v>42142.208333333328</v>
      </c>
      <c r="T506" s="10">
        <f t="shared" si="30"/>
        <v>42143.208333333328</v>
      </c>
    </row>
    <row r="507" spans="1:20" x14ac:dyDescent="0.6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4">
        <f t="shared" si="28"/>
        <v>13.901001112347053</v>
      </c>
      <c r="H507">
        <f t="shared" si="31"/>
        <v>36.014409221902014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9">
        <f t="shared" si="29"/>
        <v>41341.25</v>
      </c>
      <c r="T507" s="10">
        <f t="shared" si="30"/>
        <v>41383.208333333336</v>
      </c>
    </row>
    <row r="508" spans="1:20" hidden="1" x14ac:dyDescent="0.6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4">
        <f t="shared" si="28"/>
        <v>927.07777777777767</v>
      </c>
      <c r="H508">
        <f t="shared" si="31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9">
        <f t="shared" si="29"/>
        <v>43062.25</v>
      </c>
      <c r="T508" s="10">
        <f t="shared" si="30"/>
        <v>43079.25</v>
      </c>
    </row>
    <row r="509" spans="1:20" ht="31.2" x14ac:dyDescent="0.6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4">
        <f t="shared" si="28"/>
        <v>39.857142857142861</v>
      </c>
      <c r="H509">
        <f t="shared" si="31"/>
        <v>44.05263157894737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9">
        <f t="shared" si="29"/>
        <v>41373.208333333336</v>
      </c>
      <c r="T509" s="10">
        <f t="shared" si="30"/>
        <v>41422.208333333336</v>
      </c>
    </row>
    <row r="510" spans="1:20" hidden="1" x14ac:dyDescent="0.6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4">
        <f t="shared" si="28"/>
        <v>112.22929936305732</v>
      </c>
      <c r="H510">
        <f t="shared" si="31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9">
        <f t="shared" si="29"/>
        <v>43310.208333333328</v>
      </c>
      <c r="T510" s="10">
        <f t="shared" si="30"/>
        <v>43331.208333333328</v>
      </c>
    </row>
    <row r="511" spans="1:20" x14ac:dyDescent="0.6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4">
        <f t="shared" si="28"/>
        <v>70.925816023738875</v>
      </c>
      <c r="H511">
        <f t="shared" si="31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9">
        <f t="shared" si="29"/>
        <v>41034.208333333336</v>
      </c>
      <c r="T511" s="10">
        <f t="shared" si="30"/>
        <v>41044.208333333336</v>
      </c>
    </row>
    <row r="512" spans="1:20" hidden="1" x14ac:dyDescent="0.6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4">
        <f t="shared" si="28"/>
        <v>119.08974358974358</v>
      </c>
      <c r="H512">
        <f t="shared" si="31"/>
        <v>70.908396946564892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9">
        <f t="shared" si="29"/>
        <v>43251.208333333328</v>
      </c>
      <c r="T512" s="10">
        <f t="shared" si="30"/>
        <v>43275.208333333328</v>
      </c>
    </row>
    <row r="513" spans="1:20" x14ac:dyDescent="0.6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4">
        <f t="shared" si="28"/>
        <v>24.017591339648174</v>
      </c>
      <c r="H513">
        <f t="shared" si="31"/>
        <v>98.060773480662988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9">
        <f t="shared" si="29"/>
        <v>43671.208333333328</v>
      </c>
      <c r="T513" s="10">
        <f t="shared" si="30"/>
        <v>43681.208333333328</v>
      </c>
    </row>
    <row r="514" spans="1:20" hidden="1" x14ac:dyDescent="0.6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4">
        <f t="shared" si="28"/>
        <v>139.31868131868131</v>
      </c>
      <c r="H514">
        <f t="shared" si="31"/>
        <v>53.046025104602514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9">
        <f t="shared" si="29"/>
        <v>41825.208333333336</v>
      </c>
      <c r="T514" s="10">
        <f t="shared" si="30"/>
        <v>41826.208333333336</v>
      </c>
    </row>
    <row r="515" spans="1:20" hidden="1" x14ac:dyDescent="0.6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4">
        <f t="shared" ref="G515:G578" si="32">(E515/D515)*100</f>
        <v>39.277108433734945</v>
      </c>
      <c r="H515">
        <f t="shared" si="31"/>
        <v>93.142857142857139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9">
        <f t="shared" ref="S515:S578" si="33">(((L515/60)/60)/24)+DATE(1970,1,1)</f>
        <v>40430.208333333336</v>
      </c>
      <c r="T515" s="10">
        <f t="shared" ref="T515:T578" si="34">(((M515/60)/60)/24)+DATE(1970,1,1)</f>
        <v>40432.208333333336</v>
      </c>
    </row>
    <row r="516" spans="1:20" hidden="1" x14ac:dyDescent="0.6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4">
        <f t="shared" si="32"/>
        <v>22.439077144917089</v>
      </c>
      <c r="H516">
        <f t="shared" ref="H516:H579" si="35">(E516/I516)</f>
        <v>58.945075757575758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9">
        <f t="shared" si="33"/>
        <v>41614.25</v>
      </c>
      <c r="T516" s="10">
        <f t="shared" si="34"/>
        <v>41619.25</v>
      </c>
    </row>
    <row r="517" spans="1:20" x14ac:dyDescent="0.6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4">
        <f t="shared" si="32"/>
        <v>55.779069767441861</v>
      </c>
      <c r="H517">
        <f t="shared" si="35"/>
        <v>36.067669172932334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9">
        <f t="shared" si="33"/>
        <v>40900.25</v>
      </c>
      <c r="T517" s="10">
        <f t="shared" si="34"/>
        <v>40902.25</v>
      </c>
    </row>
    <row r="518" spans="1:20" x14ac:dyDescent="0.6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4">
        <f t="shared" si="32"/>
        <v>42.523125996810208</v>
      </c>
      <c r="H518">
        <f t="shared" si="35"/>
        <v>63.030732860520096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9">
        <f t="shared" si="33"/>
        <v>40396.208333333336</v>
      </c>
      <c r="T518" s="10">
        <f t="shared" si="34"/>
        <v>40434.208333333336</v>
      </c>
    </row>
    <row r="519" spans="1:20" hidden="1" x14ac:dyDescent="0.6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4">
        <f t="shared" si="32"/>
        <v>112.00000000000001</v>
      </c>
      <c r="H519">
        <f t="shared" si="35"/>
        <v>84.717948717948715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9">
        <f t="shared" si="33"/>
        <v>42860.208333333328</v>
      </c>
      <c r="T519" s="10">
        <f t="shared" si="34"/>
        <v>42865.208333333328</v>
      </c>
    </row>
    <row r="520" spans="1:20" ht="31.2" x14ac:dyDescent="0.6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4">
        <f t="shared" si="32"/>
        <v>7.0681818181818183</v>
      </c>
      <c r="H520">
        <f t="shared" si="35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9">
        <f t="shared" si="33"/>
        <v>43154.25</v>
      </c>
      <c r="T520" s="10">
        <f t="shared" si="34"/>
        <v>43156.25</v>
      </c>
    </row>
    <row r="521" spans="1:20" hidden="1" x14ac:dyDescent="0.6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4">
        <f t="shared" si="32"/>
        <v>101.74563871693867</v>
      </c>
      <c r="H521">
        <f t="shared" si="35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9">
        <f t="shared" si="33"/>
        <v>42012.25</v>
      </c>
      <c r="T521" s="10">
        <f t="shared" si="34"/>
        <v>42026.25</v>
      </c>
    </row>
    <row r="522" spans="1:20" hidden="1" x14ac:dyDescent="0.6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4">
        <f t="shared" si="32"/>
        <v>425.75</v>
      </c>
      <c r="H522">
        <f t="shared" si="35"/>
        <v>106.4375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9">
        <f t="shared" si="33"/>
        <v>43574.208333333328</v>
      </c>
      <c r="T522" s="10">
        <f t="shared" si="34"/>
        <v>43577.208333333328</v>
      </c>
    </row>
    <row r="523" spans="1:20" hidden="1" x14ac:dyDescent="0.6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4">
        <f t="shared" si="32"/>
        <v>145.53947368421052</v>
      </c>
      <c r="H523">
        <f t="shared" si="35"/>
        <v>29.975609756097562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9">
        <f t="shared" si="33"/>
        <v>42605.208333333328</v>
      </c>
      <c r="T523" s="10">
        <f t="shared" si="34"/>
        <v>42611.208333333328</v>
      </c>
    </row>
    <row r="524" spans="1:20" ht="31.2" x14ac:dyDescent="0.6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4">
        <f t="shared" si="32"/>
        <v>32.453465346534657</v>
      </c>
      <c r="H524">
        <f t="shared" si="35"/>
        <v>85.806282722513089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9">
        <f t="shared" si="33"/>
        <v>41093.208333333336</v>
      </c>
      <c r="T524" s="10">
        <f t="shared" si="34"/>
        <v>41105.208333333336</v>
      </c>
    </row>
    <row r="525" spans="1:20" hidden="1" x14ac:dyDescent="0.6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4">
        <f t="shared" si="32"/>
        <v>700.33333333333326</v>
      </c>
      <c r="H525">
        <f t="shared" si="35"/>
        <v>70.82022471910112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9">
        <f t="shared" si="33"/>
        <v>40241.25</v>
      </c>
      <c r="T525" s="10">
        <f t="shared" si="34"/>
        <v>40246.25</v>
      </c>
    </row>
    <row r="526" spans="1:20" x14ac:dyDescent="0.6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4">
        <f t="shared" si="32"/>
        <v>83.904860392967933</v>
      </c>
      <c r="H526">
        <f t="shared" si="35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9">
        <f t="shared" si="33"/>
        <v>40294.208333333336</v>
      </c>
      <c r="T526" s="10">
        <f t="shared" si="34"/>
        <v>40307.208333333336</v>
      </c>
    </row>
    <row r="527" spans="1:20" x14ac:dyDescent="0.6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4">
        <f t="shared" si="32"/>
        <v>84.19047619047619</v>
      </c>
      <c r="H527">
        <f t="shared" si="35"/>
        <v>28.063492063492063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9">
        <f t="shared" si="33"/>
        <v>40505.25</v>
      </c>
      <c r="T527" s="10">
        <f t="shared" si="34"/>
        <v>40509.25</v>
      </c>
    </row>
    <row r="528" spans="1:20" ht="31.2" hidden="1" x14ac:dyDescent="0.6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4">
        <f t="shared" si="32"/>
        <v>155.95180722891567</v>
      </c>
      <c r="H528">
        <f t="shared" si="35"/>
        <v>88.054421768707485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9">
        <f t="shared" si="33"/>
        <v>42364.25</v>
      </c>
      <c r="T528" s="10">
        <f t="shared" si="34"/>
        <v>42401.25</v>
      </c>
    </row>
    <row r="529" spans="1:20" x14ac:dyDescent="0.6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4">
        <f t="shared" si="32"/>
        <v>99.619450317124731</v>
      </c>
      <c r="H529">
        <f t="shared" si="35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9">
        <f t="shared" si="33"/>
        <v>42405.25</v>
      </c>
      <c r="T529" s="10">
        <f t="shared" si="34"/>
        <v>42441.25</v>
      </c>
    </row>
    <row r="530" spans="1:20" x14ac:dyDescent="0.6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4">
        <f t="shared" si="32"/>
        <v>80.300000000000011</v>
      </c>
      <c r="H530">
        <f t="shared" si="35"/>
        <v>90.337500000000006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9">
        <f t="shared" si="33"/>
        <v>41601.25</v>
      </c>
      <c r="T530" s="10">
        <f t="shared" si="34"/>
        <v>41646.25</v>
      </c>
    </row>
    <row r="531" spans="1:20" x14ac:dyDescent="0.6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4">
        <f t="shared" si="32"/>
        <v>11.254901960784313</v>
      </c>
      <c r="H531">
        <f t="shared" si="35"/>
        <v>63.777777777777779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9">
        <f t="shared" si="33"/>
        <v>41769.208333333336</v>
      </c>
      <c r="T531" s="10">
        <f t="shared" si="34"/>
        <v>41797.208333333336</v>
      </c>
    </row>
    <row r="532" spans="1:20" x14ac:dyDescent="0.6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4">
        <f t="shared" si="32"/>
        <v>91.740952380952379</v>
      </c>
      <c r="H532">
        <f t="shared" si="35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9">
        <f t="shared" si="33"/>
        <v>40421.208333333336</v>
      </c>
      <c r="T532" s="10">
        <f t="shared" si="34"/>
        <v>40435.208333333336</v>
      </c>
    </row>
    <row r="533" spans="1:20" ht="31.2" hidden="1" x14ac:dyDescent="0.6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4">
        <f t="shared" si="32"/>
        <v>95.521156936261391</v>
      </c>
      <c r="H533">
        <f t="shared" si="35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9">
        <f t="shared" si="33"/>
        <v>41589.25</v>
      </c>
      <c r="T533" s="10">
        <f t="shared" si="34"/>
        <v>41645.25</v>
      </c>
    </row>
    <row r="534" spans="1:20" hidden="1" x14ac:dyDescent="0.6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4">
        <f t="shared" si="32"/>
        <v>502.87499999999994</v>
      </c>
      <c r="H534">
        <f t="shared" si="35"/>
        <v>63.857142857142854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9">
        <f t="shared" si="33"/>
        <v>43125.25</v>
      </c>
      <c r="T534" s="10">
        <f t="shared" si="34"/>
        <v>43126.25</v>
      </c>
    </row>
    <row r="535" spans="1:20" hidden="1" x14ac:dyDescent="0.6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4">
        <f t="shared" si="32"/>
        <v>159.24394463667818</v>
      </c>
      <c r="H535">
        <f t="shared" si="35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9">
        <f t="shared" si="33"/>
        <v>41479.208333333336</v>
      </c>
      <c r="T535" s="10">
        <f t="shared" si="34"/>
        <v>41515.208333333336</v>
      </c>
    </row>
    <row r="536" spans="1:20" x14ac:dyDescent="0.6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4">
        <f t="shared" si="32"/>
        <v>15.022446689113355</v>
      </c>
      <c r="H536">
        <f t="shared" si="35"/>
        <v>55.08230452674897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9">
        <f t="shared" si="33"/>
        <v>43329.208333333328</v>
      </c>
      <c r="T536" s="10">
        <f t="shared" si="34"/>
        <v>43330.208333333328</v>
      </c>
    </row>
    <row r="537" spans="1:20" hidden="1" x14ac:dyDescent="0.6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4">
        <f t="shared" si="32"/>
        <v>482.03846153846149</v>
      </c>
      <c r="H537">
        <f t="shared" si="35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9">
        <f t="shared" si="33"/>
        <v>43259.208333333328</v>
      </c>
      <c r="T537" s="10">
        <f t="shared" si="34"/>
        <v>43261.208333333328</v>
      </c>
    </row>
    <row r="538" spans="1:20" hidden="1" x14ac:dyDescent="0.6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4">
        <f t="shared" si="32"/>
        <v>149.96938775510205</v>
      </c>
      <c r="H538">
        <f t="shared" si="35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9">
        <f t="shared" si="33"/>
        <v>40414.208333333336</v>
      </c>
      <c r="T538" s="10">
        <f t="shared" si="34"/>
        <v>40440.208333333336</v>
      </c>
    </row>
    <row r="539" spans="1:20" hidden="1" x14ac:dyDescent="0.6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4">
        <f t="shared" si="32"/>
        <v>117.22156398104266</v>
      </c>
      <c r="H539">
        <f t="shared" si="35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9">
        <f t="shared" si="33"/>
        <v>43342.208333333328</v>
      </c>
      <c r="T539" s="10">
        <f t="shared" si="34"/>
        <v>43365.208333333328</v>
      </c>
    </row>
    <row r="540" spans="1:20" x14ac:dyDescent="0.6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4">
        <f t="shared" si="32"/>
        <v>37.695968274950431</v>
      </c>
      <c r="H540">
        <f t="shared" si="35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9">
        <f t="shared" si="33"/>
        <v>41539.208333333336</v>
      </c>
      <c r="T540" s="10">
        <f t="shared" si="34"/>
        <v>41555.208333333336</v>
      </c>
    </row>
    <row r="541" spans="1:20" x14ac:dyDescent="0.6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4">
        <f t="shared" si="32"/>
        <v>72.653061224489804</v>
      </c>
      <c r="H541">
        <f t="shared" si="35"/>
        <v>92.467532467532465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9">
        <f t="shared" si="33"/>
        <v>43647.208333333328</v>
      </c>
      <c r="T541" s="10">
        <f t="shared" si="34"/>
        <v>43653.208333333328</v>
      </c>
    </row>
    <row r="542" spans="1:20" hidden="1" x14ac:dyDescent="0.6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4">
        <f t="shared" si="32"/>
        <v>265.98113207547169</v>
      </c>
      <c r="H542">
        <f t="shared" si="35"/>
        <v>57.072874493927124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9">
        <f t="shared" si="33"/>
        <v>43225.208333333328</v>
      </c>
      <c r="T542" s="10">
        <f t="shared" si="34"/>
        <v>43247.208333333328</v>
      </c>
    </row>
    <row r="543" spans="1:20" x14ac:dyDescent="0.6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4">
        <f t="shared" si="32"/>
        <v>24.205617977528089</v>
      </c>
      <c r="H543">
        <f t="shared" si="35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9">
        <f t="shared" si="33"/>
        <v>42165.208333333328</v>
      </c>
      <c r="T543" s="10">
        <f t="shared" si="34"/>
        <v>42191.208333333328</v>
      </c>
    </row>
    <row r="544" spans="1:20" x14ac:dyDescent="0.6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4">
        <f t="shared" si="32"/>
        <v>2.5064935064935066</v>
      </c>
      <c r="H544">
        <f t="shared" si="35"/>
        <v>39.387755102040813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9">
        <f t="shared" si="33"/>
        <v>42391.25</v>
      </c>
      <c r="T544" s="10">
        <f t="shared" si="34"/>
        <v>42421.25</v>
      </c>
    </row>
    <row r="545" spans="1:20" x14ac:dyDescent="0.6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4">
        <f t="shared" si="32"/>
        <v>16.329799764428738</v>
      </c>
      <c r="H545">
        <f t="shared" si="35"/>
        <v>77.022222222222226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9">
        <f t="shared" si="33"/>
        <v>41528.208333333336</v>
      </c>
      <c r="T545" s="10">
        <f t="shared" si="34"/>
        <v>41543.208333333336</v>
      </c>
    </row>
    <row r="546" spans="1:20" hidden="1" x14ac:dyDescent="0.6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4">
        <f t="shared" si="32"/>
        <v>276.5</v>
      </c>
      <c r="H546">
        <f t="shared" si="35"/>
        <v>92.166666666666671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9">
        <f t="shared" si="33"/>
        <v>42377.25</v>
      </c>
      <c r="T546" s="10">
        <f t="shared" si="34"/>
        <v>42390.25</v>
      </c>
    </row>
    <row r="547" spans="1:20" x14ac:dyDescent="0.6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4">
        <f t="shared" si="32"/>
        <v>88.803571428571431</v>
      </c>
      <c r="H547">
        <f t="shared" si="35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9">
        <f t="shared" si="33"/>
        <v>43824.25</v>
      </c>
      <c r="T547" s="10">
        <f t="shared" si="34"/>
        <v>43844.25</v>
      </c>
    </row>
    <row r="548" spans="1:20" hidden="1" x14ac:dyDescent="0.6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4">
        <f t="shared" si="32"/>
        <v>163.57142857142856</v>
      </c>
      <c r="H548">
        <f t="shared" si="35"/>
        <v>78.068181818181813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9">
        <f t="shared" si="33"/>
        <v>43360.208333333328</v>
      </c>
      <c r="T548" s="10">
        <f t="shared" si="34"/>
        <v>43363.208333333328</v>
      </c>
    </row>
    <row r="549" spans="1:20" hidden="1" x14ac:dyDescent="0.6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4">
        <f t="shared" si="32"/>
        <v>969</v>
      </c>
      <c r="H549">
        <f t="shared" si="35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9">
        <f t="shared" si="33"/>
        <v>42029.25</v>
      </c>
      <c r="T549" s="10">
        <f t="shared" si="34"/>
        <v>42041.25</v>
      </c>
    </row>
    <row r="550" spans="1:20" hidden="1" x14ac:dyDescent="0.6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4">
        <f t="shared" si="32"/>
        <v>270.91376701966715</v>
      </c>
      <c r="H550">
        <f t="shared" si="35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9">
        <f t="shared" si="33"/>
        <v>42461.208333333328</v>
      </c>
      <c r="T550" s="10">
        <f t="shared" si="34"/>
        <v>42474.208333333328</v>
      </c>
    </row>
    <row r="551" spans="1:20" ht="31.2" hidden="1" x14ac:dyDescent="0.6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4">
        <f t="shared" si="32"/>
        <v>284.21355932203392</v>
      </c>
      <c r="H551">
        <f t="shared" si="35"/>
        <v>110.03018372703411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9">
        <f t="shared" si="33"/>
        <v>41422.208333333336</v>
      </c>
      <c r="T551" s="10">
        <f t="shared" si="34"/>
        <v>41431.208333333336</v>
      </c>
    </row>
    <row r="552" spans="1:20" ht="31.2" hidden="1" x14ac:dyDescent="0.6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4">
        <f t="shared" si="32"/>
        <v>4</v>
      </c>
      <c r="H552">
        <f t="shared" si="35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9">
        <f t="shared" si="33"/>
        <v>40968.25</v>
      </c>
      <c r="T552" s="10">
        <f t="shared" si="34"/>
        <v>40989.208333333336</v>
      </c>
    </row>
    <row r="553" spans="1:20" x14ac:dyDescent="0.6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4">
        <f t="shared" si="32"/>
        <v>58.6329816768462</v>
      </c>
      <c r="H553">
        <f t="shared" si="35"/>
        <v>37.99856063332134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9">
        <f t="shared" si="33"/>
        <v>41993.25</v>
      </c>
      <c r="T553" s="10">
        <f t="shared" si="34"/>
        <v>42033.25</v>
      </c>
    </row>
    <row r="554" spans="1:20" x14ac:dyDescent="0.6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4">
        <f t="shared" si="32"/>
        <v>98.51111111111112</v>
      </c>
      <c r="H554">
        <f t="shared" si="35"/>
        <v>96.369565217391298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9">
        <f t="shared" si="33"/>
        <v>42700.25</v>
      </c>
      <c r="T554" s="10">
        <f t="shared" si="34"/>
        <v>42702.25</v>
      </c>
    </row>
    <row r="555" spans="1:20" ht="31.2" x14ac:dyDescent="0.6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4">
        <f t="shared" si="32"/>
        <v>43.975381008206334</v>
      </c>
      <c r="H555">
        <f t="shared" si="35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9">
        <f t="shared" si="33"/>
        <v>40545.25</v>
      </c>
      <c r="T555" s="10">
        <f t="shared" si="34"/>
        <v>40546.25</v>
      </c>
    </row>
    <row r="556" spans="1:20" ht="31.2" hidden="1" x14ac:dyDescent="0.6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4">
        <f t="shared" si="32"/>
        <v>151.66315789473683</v>
      </c>
      <c r="H556">
        <f t="shared" si="35"/>
        <v>26.007220216606498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9">
        <f t="shared" si="33"/>
        <v>42723.25</v>
      </c>
      <c r="T556" s="10">
        <f t="shared" si="34"/>
        <v>42729.25</v>
      </c>
    </row>
    <row r="557" spans="1:20" hidden="1" x14ac:dyDescent="0.6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4">
        <f t="shared" si="32"/>
        <v>223.63492063492063</v>
      </c>
      <c r="H557">
        <f t="shared" si="35"/>
        <v>104.36296296296297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9">
        <f t="shared" si="33"/>
        <v>41731.208333333336</v>
      </c>
      <c r="T557" s="10">
        <f t="shared" si="34"/>
        <v>41762.208333333336</v>
      </c>
    </row>
    <row r="558" spans="1:20" hidden="1" x14ac:dyDescent="0.6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4">
        <f t="shared" si="32"/>
        <v>239.75</v>
      </c>
      <c r="H558">
        <f t="shared" si="35"/>
        <v>102.18852459016394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9">
        <f t="shared" si="33"/>
        <v>40792.208333333336</v>
      </c>
      <c r="T558" s="10">
        <f t="shared" si="34"/>
        <v>40799.208333333336</v>
      </c>
    </row>
    <row r="559" spans="1:20" hidden="1" x14ac:dyDescent="0.6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4">
        <f t="shared" si="32"/>
        <v>199.33333333333334</v>
      </c>
      <c r="H559">
        <f t="shared" si="35"/>
        <v>54.117647058823529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9">
        <f t="shared" si="33"/>
        <v>42279.208333333328</v>
      </c>
      <c r="T559" s="10">
        <f t="shared" si="34"/>
        <v>42282.208333333328</v>
      </c>
    </row>
    <row r="560" spans="1:20" hidden="1" x14ac:dyDescent="0.6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4">
        <f t="shared" si="32"/>
        <v>137.34482758620689</v>
      </c>
      <c r="H560">
        <f t="shared" si="35"/>
        <v>63.222222222222221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9">
        <f t="shared" si="33"/>
        <v>42424.25</v>
      </c>
      <c r="T560" s="10">
        <f t="shared" si="34"/>
        <v>42467.208333333328</v>
      </c>
    </row>
    <row r="561" spans="1:20" hidden="1" x14ac:dyDescent="0.6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4">
        <f t="shared" si="32"/>
        <v>100.9696106362773</v>
      </c>
      <c r="H561">
        <f t="shared" si="35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9">
        <f t="shared" si="33"/>
        <v>42584.208333333328</v>
      </c>
      <c r="T561" s="10">
        <f t="shared" si="34"/>
        <v>42591.208333333328</v>
      </c>
    </row>
    <row r="562" spans="1:20" hidden="1" x14ac:dyDescent="0.6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4">
        <f t="shared" si="32"/>
        <v>794.16</v>
      </c>
      <c r="H562">
        <f t="shared" si="35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9">
        <f t="shared" si="33"/>
        <v>40865.25</v>
      </c>
      <c r="T562" s="10">
        <f t="shared" si="34"/>
        <v>40905.25</v>
      </c>
    </row>
    <row r="563" spans="1:20" hidden="1" x14ac:dyDescent="0.6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4">
        <f t="shared" si="32"/>
        <v>369.7</v>
      </c>
      <c r="H563">
        <f t="shared" si="35"/>
        <v>56.015151515151516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9">
        <f t="shared" si="33"/>
        <v>40833.208333333336</v>
      </c>
      <c r="T563" s="10">
        <f t="shared" si="34"/>
        <v>40835.208333333336</v>
      </c>
    </row>
    <row r="564" spans="1:20" ht="31.2" x14ac:dyDescent="0.6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4">
        <f t="shared" si="32"/>
        <v>12.818181818181817</v>
      </c>
      <c r="H564">
        <f t="shared" si="35"/>
        <v>48.807692307692307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9">
        <f t="shared" si="33"/>
        <v>43536.208333333328</v>
      </c>
      <c r="T564" s="10">
        <f t="shared" si="34"/>
        <v>43538.208333333328</v>
      </c>
    </row>
    <row r="565" spans="1:20" hidden="1" x14ac:dyDescent="0.6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4">
        <f t="shared" si="32"/>
        <v>138.02702702702703</v>
      </c>
      <c r="H565">
        <f t="shared" si="35"/>
        <v>60.082352941176474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9">
        <f t="shared" si="33"/>
        <v>43417.25</v>
      </c>
      <c r="T565" s="10">
        <f t="shared" si="34"/>
        <v>43437.25</v>
      </c>
    </row>
    <row r="566" spans="1:20" x14ac:dyDescent="0.6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4">
        <f t="shared" si="32"/>
        <v>83.813278008298752</v>
      </c>
      <c r="H566">
        <f t="shared" si="35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9">
        <f t="shared" si="33"/>
        <v>42078.208333333328</v>
      </c>
      <c r="T566" s="10">
        <f t="shared" si="34"/>
        <v>42086.208333333328</v>
      </c>
    </row>
    <row r="567" spans="1:20" hidden="1" x14ac:dyDescent="0.6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4">
        <f t="shared" si="32"/>
        <v>204.60063224446787</v>
      </c>
      <c r="H567">
        <f t="shared" si="35"/>
        <v>53.99499443826474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9">
        <f t="shared" si="33"/>
        <v>40862.25</v>
      </c>
      <c r="T567" s="10">
        <f t="shared" si="34"/>
        <v>40882.25</v>
      </c>
    </row>
    <row r="568" spans="1:20" x14ac:dyDescent="0.6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4">
        <f t="shared" si="32"/>
        <v>44.344086021505376</v>
      </c>
      <c r="H568">
        <f t="shared" si="35"/>
        <v>111.45945945945945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9">
        <f t="shared" si="33"/>
        <v>42424.25</v>
      </c>
      <c r="T568" s="10">
        <f t="shared" si="34"/>
        <v>42447.208333333328</v>
      </c>
    </row>
    <row r="569" spans="1:20" hidden="1" x14ac:dyDescent="0.6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4">
        <f t="shared" si="32"/>
        <v>218.60294117647058</v>
      </c>
      <c r="H569">
        <f t="shared" si="35"/>
        <v>60.922131147540981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9">
        <f t="shared" si="33"/>
        <v>41830.208333333336</v>
      </c>
      <c r="T569" s="10">
        <f t="shared" si="34"/>
        <v>41832.208333333336</v>
      </c>
    </row>
    <row r="570" spans="1:20" hidden="1" x14ac:dyDescent="0.6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4">
        <f t="shared" si="32"/>
        <v>186.03314917127071</v>
      </c>
      <c r="H570">
        <f t="shared" si="35"/>
        <v>26.0015444015444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9">
        <f t="shared" si="33"/>
        <v>40374.208333333336</v>
      </c>
      <c r="T570" s="10">
        <f t="shared" si="34"/>
        <v>40419.208333333336</v>
      </c>
    </row>
    <row r="571" spans="1:20" hidden="1" x14ac:dyDescent="0.6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4">
        <f t="shared" si="32"/>
        <v>237.33830845771143</v>
      </c>
      <c r="H571">
        <f t="shared" si="35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9">
        <f t="shared" si="33"/>
        <v>40554.25</v>
      </c>
      <c r="T571" s="10">
        <f t="shared" si="34"/>
        <v>40566.25</v>
      </c>
    </row>
    <row r="572" spans="1:20" hidden="1" x14ac:dyDescent="0.6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4">
        <f t="shared" si="32"/>
        <v>305.65384615384613</v>
      </c>
      <c r="H572">
        <f t="shared" si="35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9">
        <f t="shared" si="33"/>
        <v>41993.25</v>
      </c>
      <c r="T572" s="10">
        <f t="shared" si="34"/>
        <v>41999.25</v>
      </c>
    </row>
    <row r="573" spans="1:20" x14ac:dyDescent="0.6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4">
        <f t="shared" si="32"/>
        <v>94.142857142857139</v>
      </c>
      <c r="H573">
        <f t="shared" si="35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9">
        <f t="shared" si="33"/>
        <v>42174.208333333328</v>
      </c>
      <c r="T573" s="10">
        <f t="shared" si="34"/>
        <v>42221.208333333328</v>
      </c>
    </row>
    <row r="574" spans="1:20" hidden="1" x14ac:dyDescent="0.6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4">
        <f t="shared" si="32"/>
        <v>54.400000000000006</v>
      </c>
      <c r="H574">
        <f t="shared" si="35"/>
        <v>52.085106382978722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9">
        <f t="shared" si="33"/>
        <v>42275.208333333328</v>
      </c>
      <c r="T574" s="10">
        <f t="shared" si="34"/>
        <v>42291.208333333328</v>
      </c>
    </row>
    <row r="575" spans="1:20" hidden="1" x14ac:dyDescent="0.6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4">
        <f t="shared" si="32"/>
        <v>111.88059701492537</v>
      </c>
      <c r="H575">
        <f t="shared" si="35"/>
        <v>24.986666666666668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9">
        <f t="shared" si="33"/>
        <v>41761.208333333336</v>
      </c>
      <c r="T575" s="10">
        <f t="shared" si="34"/>
        <v>41763.208333333336</v>
      </c>
    </row>
    <row r="576" spans="1:20" hidden="1" x14ac:dyDescent="0.6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4">
        <f t="shared" si="32"/>
        <v>369.14814814814815</v>
      </c>
      <c r="H576">
        <f t="shared" si="35"/>
        <v>69.215277777777771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9">
        <f t="shared" si="33"/>
        <v>43806.25</v>
      </c>
      <c r="T576" s="10">
        <f t="shared" si="34"/>
        <v>43816.25</v>
      </c>
    </row>
    <row r="577" spans="1:20" x14ac:dyDescent="0.6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4">
        <f t="shared" si="32"/>
        <v>62.930372148859547</v>
      </c>
      <c r="H577">
        <f t="shared" si="35"/>
        <v>93.944444444444443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9">
        <f t="shared" si="33"/>
        <v>41779.208333333336</v>
      </c>
      <c r="T577" s="10">
        <f t="shared" si="34"/>
        <v>41782.208333333336</v>
      </c>
    </row>
    <row r="578" spans="1:20" ht="31.2" x14ac:dyDescent="0.6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4">
        <f t="shared" si="32"/>
        <v>64.927835051546396</v>
      </c>
      <c r="H578">
        <f t="shared" si="35"/>
        <v>98.40625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9">
        <f t="shared" si="33"/>
        <v>43040.208333333328</v>
      </c>
      <c r="T578" s="10">
        <f t="shared" si="34"/>
        <v>43057.25</v>
      </c>
    </row>
    <row r="579" spans="1:20" hidden="1" x14ac:dyDescent="0.6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4">
        <f t="shared" ref="G579:G642" si="36">(E579/D579)*100</f>
        <v>18.853658536585368</v>
      </c>
      <c r="H579">
        <f t="shared" si="35"/>
        <v>41.783783783783782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9">
        <f t="shared" ref="S579:S642" si="37">(((L579/60)/60)/24)+DATE(1970,1,1)</f>
        <v>40613.25</v>
      </c>
      <c r="T579" s="10">
        <f t="shared" ref="T579:T642" si="38">(((M579/60)/60)/24)+DATE(1970,1,1)</f>
        <v>40639.208333333336</v>
      </c>
    </row>
    <row r="580" spans="1:20" x14ac:dyDescent="0.6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4">
        <f t="shared" si="36"/>
        <v>16.754404145077721</v>
      </c>
      <c r="H580">
        <f t="shared" ref="H580:H643" si="39">(E580/I580)</f>
        <v>65.991836734693877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9">
        <f t="shared" si="37"/>
        <v>40878.25</v>
      </c>
      <c r="T580" s="10">
        <f t="shared" si="38"/>
        <v>40881.25</v>
      </c>
    </row>
    <row r="581" spans="1:20" hidden="1" x14ac:dyDescent="0.6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4">
        <f t="shared" si="36"/>
        <v>101.11290322580646</v>
      </c>
      <c r="H581">
        <f t="shared" si="39"/>
        <v>72.05747126436782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9">
        <f t="shared" si="37"/>
        <v>40762.208333333336</v>
      </c>
      <c r="T581" s="10">
        <f t="shared" si="38"/>
        <v>40774.208333333336</v>
      </c>
    </row>
    <row r="582" spans="1:20" hidden="1" x14ac:dyDescent="0.6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4">
        <f t="shared" si="36"/>
        <v>341.5022831050228</v>
      </c>
      <c r="H582">
        <f t="shared" si="39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9">
        <f t="shared" si="37"/>
        <v>41696.25</v>
      </c>
      <c r="T582" s="10">
        <f t="shared" si="38"/>
        <v>41704.25</v>
      </c>
    </row>
    <row r="583" spans="1:20" x14ac:dyDescent="0.6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4">
        <f t="shared" si="36"/>
        <v>64.016666666666666</v>
      </c>
      <c r="H583">
        <f t="shared" si="39"/>
        <v>54.098591549295776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9">
        <f t="shared" si="37"/>
        <v>40662.208333333336</v>
      </c>
      <c r="T583" s="10">
        <f t="shared" si="38"/>
        <v>40677.208333333336</v>
      </c>
    </row>
    <row r="584" spans="1:20" x14ac:dyDescent="0.6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4">
        <f t="shared" si="36"/>
        <v>52.080459770114942</v>
      </c>
      <c r="H584">
        <f t="shared" si="39"/>
        <v>107.88095238095238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9">
        <f t="shared" si="37"/>
        <v>42165.208333333328</v>
      </c>
      <c r="T584" s="10">
        <f t="shared" si="38"/>
        <v>42170.208333333328</v>
      </c>
    </row>
    <row r="585" spans="1:20" ht="31.2" hidden="1" x14ac:dyDescent="0.6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4">
        <f t="shared" si="36"/>
        <v>322.40211640211641</v>
      </c>
      <c r="H585">
        <f t="shared" si="39"/>
        <v>67.034103410341032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9">
        <f t="shared" si="37"/>
        <v>40959.25</v>
      </c>
      <c r="T585" s="10">
        <f t="shared" si="38"/>
        <v>40976.25</v>
      </c>
    </row>
    <row r="586" spans="1:20" hidden="1" x14ac:dyDescent="0.6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4">
        <f t="shared" si="36"/>
        <v>119.50810185185186</v>
      </c>
      <c r="H586">
        <f t="shared" si="39"/>
        <v>64.01425914445133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9">
        <f t="shared" si="37"/>
        <v>41024.208333333336</v>
      </c>
      <c r="T586" s="10">
        <f t="shared" si="38"/>
        <v>41038.208333333336</v>
      </c>
    </row>
    <row r="587" spans="1:20" hidden="1" x14ac:dyDescent="0.6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4">
        <f t="shared" si="36"/>
        <v>146.79775280898878</v>
      </c>
      <c r="H587">
        <f t="shared" si="39"/>
        <v>96.066176470588232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9">
        <f t="shared" si="37"/>
        <v>40255.208333333336</v>
      </c>
      <c r="T587" s="10">
        <f t="shared" si="38"/>
        <v>40265.208333333336</v>
      </c>
    </row>
    <row r="588" spans="1:20" hidden="1" x14ac:dyDescent="0.6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4">
        <f t="shared" si="36"/>
        <v>950.57142857142856</v>
      </c>
      <c r="H588">
        <f t="shared" si="39"/>
        <v>51.184615384615384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9">
        <f t="shared" si="37"/>
        <v>40499.25</v>
      </c>
      <c r="T588" s="10">
        <f t="shared" si="38"/>
        <v>40518.25</v>
      </c>
    </row>
    <row r="589" spans="1:20" x14ac:dyDescent="0.6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4">
        <f t="shared" si="36"/>
        <v>72.893617021276597</v>
      </c>
      <c r="H589">
        <f t="shared" si="39"/>
        <v>43.92307692307692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9">
        <f t="shared" si="37"/>
        <v>43484.25</v>
      </c>
      <c r="T589" s="10">
        <f t="shared" si="38"/>
        <v>43536.208333333328</v>
      </c>
    </row>
    <row r="590" spans="1:20" x14ac:dyDescent="0.6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4">
        <f t="shared" si="36"/>
        <v>79.008248730964468</v>
      </c>
      <c r="H590">
        <f t="shared" si="39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9">
        <f t="shared" si="37"/>
        <v>40262.208333333336</v>
      </c>
      <c r="T590" s="10">
        <f t="shared" si="38"/>
        <v>40293.208333333336</v>
      </c>
    </row>
    <row r="591" spans="1:20" x14ac:dyDescent="0.6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4">
        <f t="shared" si="36"/>
        <v>64.721518987341781</v>
      </c>
      <c r="H591">
        <f t="shared" si="39"/>
        <v>50.127450980392155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9">
        <f t="shared" si="37"/>
        <v>42190.208333333328</v>
      </c>
      <c r="T591" s="10">
        <f t="shared" si="38"/>
        <v>42197.208333333328</v>
      </c>
    </row>
    <row r="592" spans="1:20" ht="31.2" x14ac:dyDescent="0.6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4">
        <f t="shared" si="36"/>
        <v>82.028169014084511</v>
      </c>
      <c r="H592">
        <f t="shared" si="39"/>
        <v>67.720930232558146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9">
        <f t="shared" si="37"/>
        <v>41994.25</v>
      </c>
      <c r="T592" s="10">
        <f t="shared" si="38"/>
        <v>42005.25</v>
      </c>
    </row>
    <row r="593" spans="1:20" hidden="1" x14ac:dyDescent="0.6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4">
        <f t="shared" si="36"/>
        <v>1037.6666666666667</v>
      </c>
      <c r="H593">
        <f t="shared" si="39"/>
        <v>61.03921568627451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9">
        <f t="shared" si="37"/>
        <v>40373.208333333336</v>
      </c>
      <c r="T593" s="10">
        <f t="shared" si="38"/>
        <v>40383.208333333336</v>
      </c>
    </row>
    <row r="594" spans="1:20" ht="31.2" x14ac:dyDescent="0.6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4">
        <f t="shared" si="36"/>
        <v>12.910076530612244</v>
      </c>
      <c r="H594">
        <f t="shared" si="39"/>
        <v>80.011857707509876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9">
        <f t="shared" si="37"/>
        <v>41789.208333333336</v>
      </c>
      <c r="T594" s="10">
        <f t="shared" si="38"/>
        <v>41798.208333333336</v>
      </c>
    </row>
    <row r="595" spans="1:20" hidden="1" x14ac:dyDescent="0.6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4">
        <f t="shared" si="36"/>
        <v>154.84210526315789</v>
      </c>
      <c r="H595">
        <f t="shared" si="39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9">
        <f t="shared" si="37"/>
        <v>41724.208333333336</v>
      </c>
      <c r="T595" s="10">
        <f t="shared" si="38"/>
        <v>41737.208333333336</v>
      </c>
    </row>
    <row r="596" spans="1:20" ht="31.2" x14ac:dyDescent="0.6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4">
        <f t="shared" si="36"/>
        <v>7.0991735537190088</v>
      </c>
      <c r="H596">
        <f t="shared" si="39"/>
        <v>71.127388535031841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9">
        <f t="shared" si="37"/>
        <v>42548.208333333328</v>
      </c>
      <c r="T596" s="10">
        <f t="shared" si="38"/>
        <v>42551.208333333328</v>
      </c>
    </row>
    <row r="597" spans="1:20" ht="31.2" hidden="1" x14ac:dyDescent="0.6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4">
        <f t="shared" si="36"/>
        <v>208.52773826458036</v>
      </c>
      <c r="H597">
        <f t="shared" si="39"/>
        <v>89.99079189686924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9">
        <f t="shared" si="37"/>
        <v>40253.208333333336</v>
      </c>
      <c r="T597" s="10">
        <f t="shared" si="38"/>
        <v>40274.208333333336</v>
      </c>
    </row>
    <row r="598" spans="1:20" x14ac:dyDescent="0.6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4">
        <f t="shared" si="36"/>
        <v>99.683544303797461</v>
      </c>
      <c r="H598">
        <f t="shared" si="39"/>
        <v>43.032786885245905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9">
        <f t="shared" si="37"/>
        <v>42434.25</v>
      </c>
      <c r="T598" s="10">
        <f t="shared" si="38"/>
        <v>42441.25</v>
      </c>
    </row>
    <row r="599" spans="1:20" hidden="1" x14ac:dyDescent="0.6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4">
        <f t="shared" si="36"/>
        <v>201.59756097560978</v>
      </c>
      <c r="H599">
        <f t="shared" si="39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9">
        <f t="shared" si="37"/>
        <v>43786.25</v>
      </c>
      <c r="T599" s="10">
        <f t="shared" si="38"/>
        <v>43804.25</v>
      </c>
    </row>
    <row r="600" spans="1:20" hidden="1" x14ac:dyDescent="0.6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4">
        <f t="shared" si="36"/>
        <v>162.09032258064516</v>
      </c>
      <c r="H600">
        <f t="shared" si="39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9">
        <f t="shared" si="37"/>
        <v>40344.208333333336</v>
      </c>
      <c r="T600" s="10">
        <f t="shared" si="38"/>
        <v>40373.208333333336</v>
      </c>
    </row>
    <row r="601" spans="1:20" ht="31.2" x14ac:dyDescent="0.6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4">
        <f t="shared" si="36"/>
        <v>3.6436208125445471</v>
      </c>
      <c r="H601">
        <f t="shared" si="39"/>
        <v>62.341463414634148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9">
        <f t="shared" si="37"/>
        <v>42047.25</v>
      </c>
      <c r="T601" s="10">
        <f t="shared" si="38"/>
        <v>42055.25</v>
      </c>
    </row>
    <row r="602" spans="1:20" x14ac:dyDescent="0.6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4">
        <f t="shared" si="36"/>
        <v>5</v>
      </c>
      <c r="H602">
        <f t="shared" si="39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9">
        <f t="shared" si="37"/>
        <v>41485.208333333336</v>
      </c>
      <c r="T602" s="10">
        <f t="shared" si="38"/>
        <v>41497.208333333336</v>
      </c>
    </row>
    <row r="603" spans="1:20" hidden="1" x14ac:dyDescent="0.6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4">
        <f t="shared" si="36"/>
        <v>206.63492063492063</v>
      </c>
      <c r="H603">
        <f t="shared" si="39"/>
        <v>67.103092783505161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9">
        <f t="shared" si="37"/>
        <v>41789.208333333336</v>
      </c>
      <c r="T603" s="10">
        <f t="shared" si="38"/>
        <v>41806.208333333336</v>
      </c>
    </row>
    <row r="604" spans="1:20" hidden="1" x14ac:dyDescent="0.6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4">
        <f t="shared" si="36"/>
        <v>128.23628691983123</v>
      </c>
      <c r="H604">
        <f t="shared" si="39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9">
        <f t="shared" si="37"/>
        <v>42160.208333333328</v>
      </c>
      <c r="T604" s="10">
        <f t="shared" si="38"/>
        <v>42171.208333333328</v>
      </c>
    </row>
    <row r="605" spans="1:20" hidden="1" x14ac:dyDescent="0.6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4">
        <f t="shared" si="36"/>
        <v>119.66037735849055</v>
      </c>
      <c r="H605">
        <f t="shared" si="39"/>
        <v>62.176470588235297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9">
        <f t="shared" si="37"/>
        <v>43573.208333333328</v>
      </c>
      <c r="T605" s="10">
        <f t="shared" si="38"/>
        <v>43600.208333333328</v>
      </c>
    </row>
    <row r="606" spans="1:20" hidden="1" x14ac:dyDescent="0.6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4">
        <f t="shared" si="36"/>
        <v>170.73055242390078</v>
      </c>
      <c r="H606">
        <f t="shared" si="39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9">
        <f t="shared" si="37"/>
        <v>40565.25</v>
      </c>
      <c r="T606" s="10">
        <f t="shared" si="38"/>
        <v>40586.25</v>
      </c>
    </row>
    <row r="607" spans="1:20" hidden="1" x14ac:dyDescent="0.6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4">
        <f t="shared" si="36"/>
        <v>187.21212121212122</v>
      </c>
      <c r="H607">
        <f t="shared" si="39"/>
        <v>57.738317757009348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9">
        <f t="shared" si="37"/>
        <v>42280.208333333328</v>
      </c>
      <c r="T607" s="10">
        <f t="shared" si="38"/>
        <v>42321.25</v>
      </c>
    </row>
    <row r="608" spans="1:20" hidden="1" x14ac:dyDescent="0.6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4">
        <f t="shared" si="36"/>
        <v>188.38235294117646</v>
      </c>
      <c r="H608">
        <f t="shared" si="39"/>
        <v>40.03125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9">
        <f t="shared" si="37"/>
        <v>42436.25</v>
      </c>
      <c r="T608" s="10">
        <f t="shared" si="38"/>
        <v>42447.208333333328</v>
      </c>
    </row>
    <row r="609" spans="1:20" hidden="1" x14ac:dyDescent="0.6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4">
        <f t="shared" si="36"/>
        <v>131.29869186046511</v>
      </c>
      <c r="H609">
        <f t="shared" si="39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9">
        <f t="shared" si="37"/>
        <v>41721.208333333336</v>
      </c>
      <c r="T609" s="10">
        <f t="shared" si="38"/>
        <v>41723.208333333336</v>
      </c>
    </row>
    <row r="610" spans="1:20" hidden="1" x14ac:dyDescent="0.6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4">
        <f t="shared" si="36"/>
        <v>283.97435897435901</v>
      </c>
      <c r="H610">
        <f t="shared" si="39"/>
        <v>35.047468354430379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9">
        <f t="shared" si="37"/>
        <v>43530.25</v>
      </c>
      <c r="T610" s="10">
        <f t="shared" si="38"/>
        <v>43534.25</v>
      </c>
    </row>
    <row r="611" spans="1:20" hidden="1" x14ac:dyDescent="0.6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4">
        <f t="shared" si="36"/>
        <v>120.41999999999999</v>
      </c>
      <c r="H611">
        <f t="shared" si="39"/>
        <v>102.92307692307692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9">
        <f t="shared" si="37"/>
        <v>43481.25</v>
      </c>
      <c r="T611" s="10">
        <f t="shared" si="38"/>
        <v>43498.25</v>
      </c>
    </row>
    <row r="612" spans="1:20" ht="31.2" hidden="1" x14ac:dyDescent="0.6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4">
        <f t="shared" si="36"/>
        <v>419.0560747663551</v>
      </c>
      <c r="H612">
        <f t="shared" si="39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9">
        <f t="shared" si="37"/>
        <v>41259.25</v>
      </c>
      <c r="T612" s="10">
        <f t="shared" si="38"/>
        <v>41273.25</v>
      </c>
    </row>
    <row r="613" spans="1:20" hidden="1" x14ac:dyDescent="0.6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4">
        <f t="shared" si="36"/>
        <v>13.853658536585368</v>
      </c>
      <c r="H613">
        <f t="shared" si="39"/>
        <v>75.733333333333334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9">
        <f t="shared" si="37"/>
        <v>41480.208333333336</v>
      </c>
      <c r="T613" s="10">
        <f t="shared" si="38"/>
        <v>41492.208333333336</v>
      </c>
    </row>
    <row r="614" spans="1:20" hidden="1" x14ac:dyDescent="0.6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4">
        <f t="shared" si="36"/>
        <v>139.43548387096774</v>
      </c>
      <c r="H614">
        <f t="shared" si="39"/>
        <v>45.026041666666664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9">
        <f t="shared" si="37"/>
        <v>40474.208333333336</v>
      </c>
      <c r="T614" s="10">
        <f t="shared" si="38"/>
        <v>40497.25</v>
      </c>
    </row>
    <row r="615" spans="1:20" hidden="1" x14ac:dyDescent="0.6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4">
        <f t="shared" si="36"/>
        <v>174</v>
      </c>
      <c r="H615">
        <f t="shared" si="39"/>
        <v>73.615384615384613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9">
        <f t="shared" si="37"/>
        <v>42973.208333333328</v>
      </c>
      <c r="T615" s="10">
        <f t="shared" si="38"/>
        <v>42982.208333333328</v>
      </c>
    </row>
    <row r="616" spans="1:20" ht="31.2" hidden="1" x14ac:dyDescent="0.6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4">
        <f t="shared" si="36"/>
        <v>155.49056603773585</v>
      </c>
      <c r="H616">
        <f t="shared" si="39"/>
        <v>56.991701244813278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9">
        <f t="shared" si="37"/>
        <v>42746.25</v>
      </c>
      <c r="T616" s="10">
        <f t="shared" si="38"/>
        <v>42764.25</v>
      </c>
    </row>
    <row r="617" spans="1:20" hidden="1" x14ac:dyDescent="0.6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4">
        <f t="shared" si="36"/>
        <v>170.44705882352943</v>
      </c>
      <c r="H617">
        <f t="shared" si="39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9">
        <f t="shared" si="37"/>
        <v>42489.208333333328</v>
      </c>
      <c r="T617" s="10">
        <f t="shared" si="38"/>
        <v>42499.208333333328</v>
      </c>
    </row>
    <row r="618" spans="1:20" hidden="1" x14ac:dyDescent="0.6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4">
        <f t="shared" si="36"/>
        <v>189.515625</v>
      </c>
      <c r="H618">
        <f t="shared" si="39"/>
        <v>50.962184873949582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9">
        <f t="shared" si="37"/>
        <v>41537.208333333336</v>
      </c>
      <c r="T618" s="10">
        <f t="shared" si="38"/>
        <v>41538.208333333336</v>
      </c>
    </row>
    <row r="619" spans="1:20" hidden="1" x14ac:dyDescent="0.6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4">
        <f t="shared" si="36"/>
        <v>249.71428571428572</v>
      </c>
      <c r="H619">
        <f t="shared" si="39"/>
        <v>63.563636363636363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9">
        <f t="shared" si="37"/>
        <v>41794.208333333336</v>
      </c>
      <c r="T619" s="10">
        <f t="shared" si="38"/>
        <v>41804.208333333336</v>
      </c>
    </row>
    <row r="620" spans="1:20" x14ac:dyDescent="0.6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4">
        <f t="shared" si="36"/>
        <v>48.860523665659613</v>
      </c>
      <c r="H620">
        <f t="shared" si="39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9">
        <f t="shared" si="37"/>
        <v>41396.208333333336</v>
      </c>
      <c r="T620" s="10">
        <f t="shared" si="38"/>
        <v>41417.208333333336</v>
      </c>
    </row>
    <row r="621" spans="1:20" x14ac:dyDescent="0.6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4">
        <f t="shared" si="36"/>
        <v>28.461970393057683</v>
      </c>
      <c r="H621">
        <f t="shared" si="39"/>
        <v>86.044753086419746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9">
        <f t="shared" si="37"/>
        <v>40669.208333333336</v>
      </c>
      <c r="T621" s="10">
        <f t="shared" si="38"/>
        <v>40670.208333333336</v>
      </c>
    </row>
    <row r="622" spans="1:20" hidden="1" x14ac:dyDescent="0.6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4">
        <f t="shared" si="36"/>
        <v>268.02325581395348</v>
      </c>
      <c r="H622">
        <f t="shared" si="39"/>
        <v>90.0390625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9">
        <f t="shared" si="37"/>
        <v>42559.208333333328</v>
      </c>
      <c r="T622" s="10">
        <f t="shared" si="38"/>
        <v>42563.208333333328</v>
      </c>
    </row>
    <row r="623" spans="1:20" hidden="1" x14ac:dyDescent="0.6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4">
        <f t="shared" si="36"/>
        <v>619.80078125</v>
      </c>
      <c r="H623">
        <f t="shared" si="39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9">
        <f t="shared" si="37"/>
        <v>42626.208333333328</v>
      </c>
      <c r="T623" s="10">
        <f t="shared" si="38"/>
        <v>42631.208333333328</v>
      </c>
    </row>
    <row r="624" spans="1:20" x14ac:dyDescent="0.6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4">
        <f t="shared" si="36"/>
        <v>3.1301587301587301</v>
      </c>
      <c r="H624">
        <f t="shared" si="39"/>
        <v>92.4375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9">
        <f t="shared" si="37"/>
        <v>43205.208333333328</v>
      </c>
      <c r="T624" s="10">
        <f t="shared" si="38"/>
        <v>43231.208333333328</v>
      </c>
    </row>
    <row r="625" spans="1:20" hidden="1" x14ac:dyDescent="0.6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4">
        <f t="shared" si="36"/>
        <v>159.92152704135739</v>
      </c>
      <c r="H625">
        <f t="shared" si="39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9">
        <f t="shared" si="37"/>
        <v>42201.208333333328</v>
      </c>
      <c r="T625" s="10">
        <f t="shared" si="38"/>
        <v>42206.208333333328</v>
      </c>
    </row>
    <row r="626" spans="1:20" hidden="1" x14ac:dyDescent="0.6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4">
        <f t="shared" si="36"/>
        <v>279.39215686274508</v>
      </c>
      <c r="H626">
        <f t="shared" si="39"/>
        <v>32.983796296296298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9">
        <f t="shared" si="37"/>
        <v>42029.25</v>
      </c>
      <c r="T626" s="10">
        <f t="shared" si="38"/>
        <v>42035.25</v>
      </c>
    </row>
    <row r="627" spans="1:20" ht="31.2" x14ac:dyDescent="0.6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4">
        <f t="shared" si="36"/>
        <v>77.373333333333335</v>
      </c>
      <c r="H627">
        <f t="shared" si="39"/>
        <v>93.596774193548384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9">
        <f t="shared" si="37"/>
        <v>43857.25</v>
      </c>
      <c r="T627" s="10">
        <f t="shared" si="38"/>
        <v>43871.25</v>
      </c>
    </row>
    <row r="628" spans="1:20" ht="31.2" hidden="1" x14ac:dyDescent="0.6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4">
        <f t="shared" si="36"/>
        <v>206.32812500000003</v>
      </c>
      <c r="H628">
        <f t="shared" si="39"/>
        <v>69.867724867724874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9">
        <f t="shared" si="37"/>
        <v>40449.208333333336</v>
      </c>
      <c r="T628" s="10">
        <f t="shared" si="38"/>
        <v>40458.208333333336</v>
      </c>
    </row>
    <row r="629" spans="1:20" hidden="1" x14ac:dyDescent="0.6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4">
        <f t="shared" si="36"/>
        <v>694.25</v>
      </c>
      <c r="H629">
        <f t="shared" si="39"/>
        <v>72.129870129870127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9">
        <f t="shared" si="37"/>
        <v>40345.208333333336</v>
      </c>
      <c r="T629" s="10">
        <f t="shared" si="38"/>
        <v>40369.208333333336</v>
      </c>
    </row>
    <row r="630" spans="1:20" hidden="1" x14ac:dyDescent="0.6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4">
        <f t="shared" si="36"/>
        <v>151.78947368421052</v>
      </c>
      <c r="H630">
        <f t="shared" si="39"/>
        <v>30.041666666666668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9">
        <f t="shared" si="37"/>
        <v>40455.208333333336</v>
      </c>
      <c r="T630" s="10">
        <f t="shared" si="38"/>
        <v>40458.208333333336</v>
      </c>
    </row>
    <row r="631" spans="1:20" x14ac:dyDescent="0.6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4">
        <f t="shared" si="36"/>
        <v>64.58207217694995</v>
      </c>
      <c r="H631">
        <f t="shared" si="39"/>
        <v>73.968000000000004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9">
        <f t="shared" si="37"/>
        <v>42557.208333333328</v>
      </c>
      <c r="T631" s="10">
        <f t="shared" si="38"/>
        <v>42559.208333333328</v>
      </c>
    </row>
    <row r="632" spans="1:20" hidden="1" x14ac:dyDescent="0.6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4">
        <f t="shared" si="36"/>
        <v>62.873684210526314</v>
      </c>
      <c r="H632">
        <f t="shared" si="39"/>
        <v>68.65517241379311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9">
        <f t="shared" si="37"/>
        <v>43586.208333333328</v>
      </c>
      <c r="T632" s="10">
        <f t="shared" si="38"/>
        <v>43597.208333333328</v>
      </c>
    </row>
    <row r="633" spans="1:20" hidden="1" x14ac:dyDescent="0.6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4">
        <f t="shared" si="36"/>
        <v>310.39864864864865</v>
      </c>
      <c r="H633">
        <f t="shared" si="39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9">
        <f t="shared" si="37"/>
        <v>43550.208333333328</v>
      </c>
      <c r="T633" s="10">
        <f t="shared" si="38"/>
        <v>43554.208333333328</v>
      </c>
    </row>
    <row r="634" spans="1:20" hidden="1" x14ac:dyDescent="0.6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4">
        <f t="shared" si="36"/>
        <v>42.859916782246884</v>
      </c>
      <c r="H634">
        <f t="shared" si="39"/>
        <v>111.15827338129496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9">
        <f t="shared" si="37"/>
        <v>41945.208333333336</v>
      </c>
      <c r="T634" s="10">
        <f t="shared" si="38"/>
        <v>41963.25</v>
      </c>
    </row>
    <row r="635" spans="1:20" x14ac:dyDescent="0.6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4">
        <f t="shared" si="36"/>
        <v>83.119402985074629</v>
      </c>
      <c r="H635">
        <f t="shared" si="39"/>
        <v>53.038095238095238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9">
        <f t="shared" si="37"/>
        <v>42315.25</v>
      </c>
      <c r="T635" s="10">
        <f t="shared" si="38"/>
        <v>42319.25</v>
      </c>
    </row>
    <row r="636" spans="1:20" hidden="1" x14ac:dyDescent="0.6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4">
        <f t="shared" si="36"/>
        <v>78.531302876480552</v>
      </c>
      <c r="H636">
        <f t="shared" si="39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9">
        <f t="shared" si="37"/>
        <v>42819.208333333328</v>
      </c>
      <c r="T636" s="10">
        <f t="shared" si="38"/>
        <v>42833.208333333328</v>
      </c>
    </row>
    <row r="637" spans="1:20" hidden="1" x14ac:dyDescent="0.6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4">
        <f t="shared" si="36"/>
        <v>114.09352517985612</v>
      </c>
      <c r="H637">
        <f t="shared" si="39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9">
        <f t="shared" si="37"/>
        <v>41314.25</v>
      </c>
      <c r="T637" s="10">
        <f t="shared" si="38"/>
        <v>41346.208333333336</v>
      </c>
    </row>
    <row r="638" spans="1:20" x14ac:dyDescent="0.6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4">
        <f t="shared" si="36"/>
        <v>64.537683358624179</v>
      </c>
      <c r="H638">
        <f t="shared" si="39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9">
        <f t="shared" si="37"/>
        <v>40926.25</v>
      </c>
      <c r="T638" s="10">
        <f t="shared" si="38"/>
        <v>40971.25</v>
      </c>
    </row>
    <row r="639" spans="1:20" x14ac:dyDescent="0.6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4">
        <f t="shared" si="36"/>
        <v>79.411764705882348</v>
      </c>
      <c r="H639">
        <f t="shared" si="39"/>
        <v>103.84615384615384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9">
        <f t="shared" si="37"/>
        <v>42688.25</v>
      </c>
      <c r="T639" s="10">
        <f t="shared" si="38"/>
        <v>42696.25</v>
      </c>
    </row>
    <row r="640" spans="1:20" x14ac:dyDescent="0.6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4">
        <f t="shared" si="36"/>
        <v>11.419117647058824</v>
      </c>
      <c r="H640">
        <f t="shared" si="39"/>
        <v>99.127659574468083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9">
        <f t="shared" si="37"/>
        <v>40386.208333333336</v>
      </c>
      <c r="T640" s="10">
        <f t="shared" si="38"/>
        <v>40398.208333333336</v>
      </c>
    </row>
    <row r="641" spans="1:20" hidden="1" x14ac:dyDescent="0.6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4">
        <f t="shared" si="36"/>
        <v>56.186046511627907</v>
      </c>
      <c r="H641">
        <f t="shared" si="39"/>
        <v>107.37777777777778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9">
        <f t="shared" si="37"/>
        <v>43309.208333333328</v>
      </c>
      <c r="T641" s="10">
        <f t="shared" si="38"/>
        <v>43309.208333333328</v>
      </c>
    </row>
    <row r="642" spans="1:20" x14ac:dyDescent="0.6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4">
        <f t="shared" si="36"/>
        <v>16.501669449081803</v>
      </c>
      <c r="H642">
        <f t="shared" si="39"/>
        <v>76.922178988326849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9">
        <f t="shared" si="37"/>
        <v>42387.25</v>
      </c>
      <c r="T642" s="10">
        <f t="shared" si="38"/>
        <v>42390.25</v>
      </c>
    </row>
    <row r="643" spans="1:20" ht="31.2" hidden="1" x14ac:dyDescent="0.6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4">
        <f t="shared" ref="G643:G706" si="40">(E643/D643)*100</f>
        <v>119.96808510638297</v>
      </c>
      <c r="H643">
        <f t="shared" si="39"/>
        <v>58.128865979381445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9">
        <f t="shared" ref="S643:S706" si="41">(((L643/60)/60)/24)+DATE(1970,1,1)</f>
        <v>42786.25</v>
      </c>
      <c r="T643" s="10">
        <f t="shared" ref="T643:T706" si="42">(((M643/60)/60)/24)+DATE(1970,1,1)</f>
        <v>42814.208333333328</v>
      </c>
    </row>
    <row r="644" spans="1:20" hidden="1" x14ac:dyDescent="0.6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4">
        <f t="shared" si="40"/>
        <v>145.45652173913044</v>
      </c>
      <c r="H644">
        <f t="shared" ref="H644:H707" si="43">(E644/I644)</f>
        <v>103.73643410852713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9">
        <f t="shared" si="41"/>
        <v>43451.25</v>
      </c>
      <c r="T644" s="10">
        <f t="shared" si="42"/>
        <v>43460.25</v>
      </c>
    </row>
    <row r="645" spans="1:20" hidden="1" x14ac:dyDescent="0.6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4">
        <f t="shared" si="40"/>
        <v>221.38255033557047</v>
      </c>
      <c r="H645">
        <f t="shared" si="43"/>
        <v>87.962666666666664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9">
        <f t="shared" si="41"/>
        <v>42795.25</v>
      </c>
      <c r="T645" s="10">
        <f t="shared" si="42"/>
        <v>42813.208333333328</v>
      </c>
    </row>
    <row r="646" spans="1:20" x14ac:dyDescent="0.6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4">
        <f t="shared" si="40"/>
        <v>48.396694214876035</v>
      </c>
      <c r="H646">
        <f t="shared" si="43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9">
        <f t="shared" si="41"/>
        <v>43452.25</v>
      </c>
      <c r="T646" s="10">
        <f t="shared" si="42"/>
        <v>43468.25</v>
      </c>
    </row>
    <row r="647" spans="1:20" x14ac:dyDescent="0.6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4">
        <f t="shared" si="40"/>
        <v>92.911504424778755</v>
      </c>
      <c r="H647">
        <f t="shared" si="43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9">
        <f t="shared" si="41"/>
        <v>43369.208333333328</v>
      </c>
      <c r="T647" s="10">
        <f t="shared" si="42"/>
        <v>43390.208333333328</v>
      </c>
    </row>
    <row r="648" spans="1:20" x14ac:dyDescent="0.6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4">
        <f t="shared" si="40"/>
        <v>88.599797365754824</v>
      </c>
      <c r="H648">
        <f t="shared" si="43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9">
        <f t="shared" si="41"/>
        <v>41346.208333333336</v>
      </c>
      <c r="T648" s="10">
        <f t="shared" si="42"/>
        <v>41357.208333333336</v>
      </c>
    </row>
    <row r="649" spans="1:20" x14ac:dyDescent="0.6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4">
        <f t="shared" si="40"/>
        <v>41.4</v>
      </c>
      <c r="H649">
        <f t="shared" si="43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9">
        <f t="shared" si="41"/>
        <v>43199.208333333328</v>
      </c>
      <c r="T649" s="10">
        <f t="shared" si="42"/>
        <v>43223.208333333328</v>
      </c>
    </row>
    <row r="650" spans="1:20" hidden="1" x14ac:dyDescent="0.6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4">
        <f t="shared" si="40"/>
        <v>63.056795131845846</v>
      </c>
      <c r="H650">
        <f t="shared" si="43"/>
        <v>85.994467496542185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9">
        <f t="shared" si="41"/>
        <v>42922.208333333328</v>
      </c>
      <c r="T650" s="10">
        <f t="shared" si="42"/>
        <v>42940.208333333328</v>
      </c>
    </row>
    <row r="651" spans="1:20" x14ac:dyDescent="0.6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4">
        <f t="shared" si="40"/>
        <v>48.482333607230892</v>
      </c>
      <c r="H651">
        <f t="shared" si="43"/>
        <v>98.011627906976742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9">
        <f t="shared" si="41"/>
        <v>40471.208333333336</v>
      </c>
      <c r="T651" s="10">
        <f t="shared" si="42"/>
        <v>40482.208333333336</v>
      </c>
    </row>
    <row r="652" spans="1:20" x14ac:dyDescent="0.6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4">
        <f t="shared" si="40"/>
        <v>2</v>
      </c>
      <c r="H652">
        <f t="shared" si="43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9">
        <f t="shared" si="41"/>
        <v>41828.208333333336</v>
      </c>
      <c r="T652" s="10">
        <f t="shared" si="42"/>
        <v>41855.208333333336</v>
      </c>
    </row>
    <row r="653" spans="1:20" x14ac:dyDescent="0.6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4">
        <f t="shared" si="40"/>
        <v>88.47941026944585</v>
      </c>
      <c r="H653">
        <f t="shared" si="43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9">
        <f t="shared" si="41"/>
        <v>41692.25</v>
      </c>
      <c r="T653" s="10">
        <f t="shared" si="42"/>
        <v>41707.25</v>
      </c>
    </row>
    <row r="654" spans="1:20" hidden="1" x14ac:dyDescent="0.6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4">
        <f t="shared" si="40"/>
        <v>126.84</v>
      </c>
      <c r="H654">
        <f t="shared" si="43"/>
        <v>31.012224938875306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9">
        <f t="shared" si="41"/>
        <v>42587.208333333328</v>
      </c>
      <c r="T654" s="10">
        <f t="shared" si="42"/>
        <v>42630.208333333328</v>
      </c>
    </row>
    <row r="655" spans="1:20" hidden="1" x14ac:dyDescent="0.6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4">
        <f t="shared" si="40"/>
        <v>2338.833333333333</v>
      </c>
      <c r="H655">
        <f t="shared" si="43"/>
        <v>59.970085470085472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9">
        <f t="shared" si="41"/>
        <v>42468.208333333328</v>
      </c>
      <c r="T655" s="10">
        <f t="shared" si="42"/>
        <v>42470.208333333328</v>
      </c>
    </row>
    <row r="656" spans="1:20" hidden="1" x14ac:dyDescent="0.6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4">
        <f t="shared" si="40"/>
        <v>508.38857142857148</v>
      </c>
      <c r="H656">
        <f t="shared" si="43"/>
        <v>58.9973474801061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9">
        <f t="shared" si="41"/>
        <v>42240.208333333328</v>
      </c>
      <c r="T656" s="10">
        <f t="shared" si="42"/>
        <v>42245.208333333328</v>
      </c>
    </row>
    <row r="657" spans="1:20" hidden="1" x14ac:dyDescent="0.6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4">
        <f t="shared" si="40"/>
        <v>191.47826086956522</v>
      </c>
      <c r="H657">
        <f t="shared" si="43"/>
        <v>50.045454545454547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9">
        <f t="shared" si="41"/>
        <v>42796.25</v>
      </c>
      <c r="T657" s="10">
        <f t="shared" si="42"/>
        <v>42809.208333333328</v>
      </c>
    </row>
    <row r="658" spans="1:20" ht="31.2" x14ac:dyDescent="0.6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4">
        <f t="shared" si="40"/>
        <v>42.127533783783782</v>
      </c>
      <c r="H658">
        <f t="shared" si="43"/>
        <v>98.966269841269835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9">
        <f t="shared" si="41"/>
        <v>43097.25</v>
      </c>
      <c r="T658" s="10">
        <f t="shared" si="42"/>
        <v>43102.25</v>
      </c>
    </row>
    <row r="659" spans="1:20" x14ac:dyDescent="0.6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4">
        <f t="shared" si="40"/>
        <v>8.24</v>
      </c>
      <c r="H659">
        <f t="shared" si="43"/>
        <v>58.857142857142854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9">
        <f t="shared" si="41"/>
        <v>43096.25</v>
      </c>
      <c r="T659" s="10">
        <f t="shared" si="42"/>
        <v>43112.25</v>
      </c>
    </row>
    <row r="660" spans="1:20" hidden="1" x14ac:dyDescent="0.6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4">
        <f t="shared" si="40"/>
        <v>60.064638783269963</v>
      </c>
      <c r="H660">
        <f t="shared" si="43"/>
        <v>81.010256410256417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9">
        <f t="shared" si="41"/>
        <v>42246.208333333328</v>
      </c>
      <c r="T660" s="10">
        <f t="shared" si="42"/>
        <v>42269.208333333328</v>
      </c>
    </row>
    <row r="661" spans="1:20" x14ac:dyDescent="0.6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4">
        <f t="shared" si="40"/>
        <v>47.232808616404313</v>
      </c>
      <c r="H661">
        <f t="shared" si="43"/>
        <v>76.013333333333335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9">
        <f t="shared" si="41"/>
        <v>40570.25</v>
      </c>
      <c r="T661" s="10">
        <f t="shared" si="42"/>
        <v>40571.25</v>
      </c>
    </row>
    <row r="662" spans="1:20" x14ac:dyDescent="0.6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4">
        <f t="shared" si="40"/>
        <v>81.736263736263737</v>
      </c>
      <c r="H662">
        <f t="shared" si="43"/>
        <v>96.597402597402592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9">
        <f t="shared" si="41"/>
        <v>42237.208333333328</v>
      </c>
      <c r="T662" s="10">
        <f t="shared" si="42"/>
        <v>42246.208333333328</v>
      </c>
    </row>
    <row r="663" spans="1:20" x14ac:dyDescent="0.6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4">
        <f t="shared" si="40"/>
        <v>54.187265917603</v>
      </c>
      <c r="H663">
        <f t="shared" si="43"/>
        <v>76.957446808510639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9">
        <f t="shared" si="41"/>
        <v>40996.208333333336</v>
      </c>
      <c r="T663" s="10">
        <f t="shared" si="42"/>
        <v>41026.208333333336</v>
      </c>
    </row>
    <row r="664" spans="1:20" x14ac:dyDescent="0.6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4">
        <f t="shared" si="40"/>
        <v>97.868131868131869</v>
      </c>
      <c r="H664">
        <f t="shared" si="43"/>
        <v>67.984732824427482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9">
        <f t="shared" si="41"/>
        <v>43443.25</v>
      </c>
      <c r="T664" s="10">
        <f t="shared" si="42"/>
        <v>43447.25</v>
      </c>
    </row>
    <row r="665" spans="1:20" x14ac:dyDescent="0.6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4">
        <f t="shared" si="40"/>
        <v>77.239999999999995</v>
      </c>
      <c r="H665">
        <f t="shared" si="43"/>
        <v>88.781609195402297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9">
        <f t="shared" si="41"/>
        <v>40458.208333333336</v>
      </c>
      <c r="T665" s="10">
        <f t="shared" si="42"/>
        <v>40481.208333333336</v>
      </c>
    </row>
    <row r="666" spans="1:20" x14ac:dyDescent="0.6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4">
        <f t="shared" si="40"/>
        <v>33.464735516372798</v>
      </c>
      <c r="H666">
        <f t="shared" si="43"/>
        <v>24.99623706491063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9">
        <f t="shared" si="41"/>
        <v>40959.25</v>
      </c>
      <c r="T666" s="10">
        <f t="shared" si="42"/>
        <v>40969.25</v>
      </c>
    </row>
    <row r="667" spans="1:20" hidden="1" x14ac:dyDescent="0.6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4">
        <f t="shared" si="40"/>
        <v>239.58823529411765</v>
      </c>
      <c r="H667">
        <f t="shared" si="43"/>
        <v>44.922794117647058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9">
        <f t="shared" si="41"/>
        <v>40733.208333333336</v>
      </c>
      <c r="T667" s="10">
        <f t="shared" si="42"/>
        <v>40747.208333333336</v>
      </c>
    </row>
    <row r="668" spans="1:20" hidden="1" x14ac:dyDescent="0.6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4">
        <f t="shared" si="40"/>
        <v>64.032258064516128</v>
      </c>
      <c r="H668">
        <f t="shared" si="43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9">
        <f t="shared" si="41"/>
        <v>41516.208333333336</v>
      </c>
      <c r="T668" s="10">
        <f t="shared" si="42"/>
        <v>41522.208333333336</v>
      </c>
    </row>
    <row r="669" spans="1:20" ht="31.2" hidden="1" x14ac:dyDescent="0.6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4">
        <f t="shared" si="40"/>
        <v>176.15942028985506</v>
      </c>
      <c r="H669">
        <f t="shared" si="43"/>
        <v>29.009546539379475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9">
        <f t="shared" si="41"/>
        <v>41892.208333333336</v>
      </c>
      <c r="T669" s="10">
        <f t="shared" si="42"/>
        <v>41901.208333333336</v>
      </c>
    </row>
    <row r="670" spans="1:20" ht="31.2" x14ac:dyDescent="0.6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4">
        <f t="shared" si="40"/>
        <v>20.33818181818182</v>
      </c>
      <c r="H670">
        <f t="shared" si="43"/>
        <v>73.59210526315789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9">
        <f t="shared" si="41"/>
        <v>41122.208333333336</v>
      </c>
      <c r="T670" s="10">
        <f t="shared" si="42"/>
        <v>41134.208333333336</v>
      </c>
    </row>
    <row r="671" spans="1:20" hidden="1" x14ac:dyDescent="0.6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4">
        <f t="shared" si="40"/>
        <v>358.64754098360658</v>
      </c>
      <c r="H671">
        <f t="shared" si="43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9">
        <f t="shared" si="41"/>
        <v>42912.208333333328</v>
      </c>
      <c r="T671" s="10">
        <f t="shared" si="42"/>
        <v>42921.208333333328</v>
      </c>
    </row>
    <row r="672" spans="1:20" ht="31.2" hidden="1" x14ac:dyDescent="0.6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4">
        <f t="shared" si="40"/>
        <v>468.85802469135803</v>
      </c>
      <c r="H672">
        <f t="shared" si="43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9">
        <f t="shared" si="41"/>
        <v>42425.25</v>
      </c>
      <c r="T672" s="10">
        <f t="shared" si="42"/>
        <v>42437.25</v>
      </c>
    </row>
    <row r="673" spans="1:20" ht="31.2" hidden="1" x14ac:dyDescent="0.6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4">
        <f t="shared" si="40"/>
        <v>122.05635245901641</v>
      </c>
      <c r="H673">
        <f t="shared" si="43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9">
        <f t="shared" si="41"/>
        <v>40390.208333333336</v>
      </c>
      <c r="T673" s="10">
        <f t="shared" si="42"/>
        <v>40394.208333333336</v>
      </c>
    </row>
    <row r="674" spans="1:20" x14ac:dyDescent="0.6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4">
        <f t="shared" si="40"/>
        <v>55.931783729156137</v>
      </c>
      <c r="H674">
        <f t="shared" si="43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9">
        <f t="shared" si="41"/>
        <v>43180.208333333328</v>
      </c>
      <c r="T674" s="10">
        <f t="shared" si="42"/>
        <v>43190.208333333328</v>
      </c>
    </row>
    <row r="675" spans="1:20" x14ac:dyDescent="0.6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4">
        <f t="shared" si="40"/>
        <v>43.660714285714285</v>
      </c>
      <c r="H675">
        <f t="shared" si="43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9">
        <f t="shared" si="41"/>
        <v>42475.208333333328</v>
      </c>
      <c r="T675" s="10">
        <f t="shared" si="42"/>
        <v>42496.208333333328</v>
      </c>
    </row>
    <row r="676" spans="1:20" hidden="1" x14ac:dyDescent="0.6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4">
        <f t="shared" si="40"/>
        <v>33.53837141183363</v>
      </c>
      <c r="H676">
        <f t="shared" si="43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9">
        <f t="shared" si="41"/>
        <v>40774.208333333336</v>
      </c>
      <c r="T676" s="10">
        <f t="shared" si="42"/>
        <v>40821.208333333336</v>
      </c>
    </row>
    <row r="677" spans="1:20" hidden="1" x14ac:dyDescent="0.6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4">
        <f t="shared" si="40"/>
        <v>122.97938144329896</v>
      </c>
      <c r="H677">
        <f t="shared" si="43"/>
        <v>36.0392749244713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9">
        <f t="shared" si="41"/>
        <v>43719.208333333328</v>
      </c>
      <c r="T677" s="10">
        <f t="shared" si="42"/>
        <v>43726.208333333328</v>
      </c>
    </row>
    <row r="678" spans="1:20" hidden="1" x14ac:dyDescent="0.6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4">
        <f t="shared" si="40"/>
        <v>189.74959871589084</v>
      </c>
      <c r="H678">
        <f t="shared" si="43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9">
        <f t="shared" si="41"/>
        <v>41178.208333333336</v>
      </c>
      <c r="T678" s="10">
        <f t="shared" si="42"/>
        <v>41187.208333333336</v>
      </c>
    </row>
    <row r="679" spans="1:20" x14ac:dyDescent="0.6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4">
        <f t="shared" si="40"/>
        <v>83.622641509433961</v>
      </c>
      <c r="H679">
        <f t="shared" si="43"/>
        <v>39.927927927927925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9">
        <f t="shared" si="41"/>
        <v>42561.208333333328</v>
      </c>
      <c r="T679" s="10">
        <f t="shared" si="42"/>
        <v>42611.208333333328</v>
      </c>
    </row>
    <row r="680" spans="1:20" hidden="1" x14ac:dyDescent="0.6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4">
        <f t="shared" si="40"/>
        <v>17.968844221105527</v>
      </c>
      <c r="H680">
        <f t="shared" si="43"/>
        <v>83.158139534883716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9">
        <f t="shared" si="41"/>
        <v>43484.25</v>
      </c>
      <c r="T680" s="10">
        <f t="shared" si="42"/>
        <v>43486.25</v>
      </c>
    </row>
    <row r="681" spans="1:20" hidden="1" x14ac:dyDescent="0.6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4">
        <f t="shared" si="40"/>
        <v>1036.5</v>
      </c>
      <c r="H681">
        <f t="shared" si="43"/>
        <v>39.97520661157025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9">
        <f t="shared" si="41"/>
        <v>43756.208333333328</v>
      </c>
      <c r="T681" s="10">
        <f t="shared" si="42"/>
        <v>43761.208333333328</v>
      </c>
    </row>
    <row r="682" spans="1:20" ht="31.2" x14ac:dyDescent="0.6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4">
        <f t="shared" si="40"/>
        <v>97.405219780219781</v>
      </c>
      <c r="H682">
        <f t="shared" si="43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9">
        <f t="shared" si="41"/>
        <v>43813.25</v>
      </c>
      <c r="T682" s="10">
        <f t="shared" si="42"/>
        <v>43815.25</v>
      </c>
    </row>
    <row r="683" spans="1:20" ht="31.2" x14ac:dyDescent="0.6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4">
        <f t="shared" si="40"/>
        <v>86.386203150461711</v>
      </c>
      <c r="H683">
        <f t="shared" si="43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9">
        <f t="shared" si="41"/>
        <v>40898.25</v>
      </c>
      <c r="T683" s="10">
        <f t="shared" si="42"/>
        <v>40904.25</v>
      </c>
    </row>
    <row r="684" spans="1:20" hidden="1" x14ac:dyDescent="0.6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4">
        <f t="shared" si="40"/>
        <v>150.16666666666666</v>
      </c>
      <c r="H684">
        <f t="shared" si="43"/>
        <v>78.728155339805824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9">
        <f t="shared" si="41"/>
        <v>41619.25</v>
      </c>
      <c r="T684" s="10">
        <f t="shared" si="42"/>
        <v>41628.25</v>
      </c>
    </row>
    <row r="685" spans="1:20" hidden="1" x14ac:dyDescent="0.6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4">
        <f t="shared" si="40"/>
        <v>358.43478260869563</v>
      </c>
      <c r="H685">
        <f t="shared" si="43"/>
        <v>56.081632653061227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9">
        <f t="shared" si="41"/>
        <v>43359.208333333328</v>
      </c>
      <c r="T685" s="10">
        <f t="shared" si="42"/>
        <v>43361.208333333328</v>
      </c>
    </row>
    <row r="686" spans="1:20" hidden="1" x14ac:dyDescent="0.6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4">
        <f t="shared" si="40"/>
        <v>542.85714285714289</v>
      </c>
      <c r="H686">
        <f t="shared" si="43"/>
        <v>69.090909090909093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9">
        <f t="shared" si="41"/>
        <v>40358.208333333336</v>
      </c>
      <c r="T686" s="10">
        <f t="shared" si="42"/>
        <v>40378.208333333336</v>
      </c>
    </row>
    <row r="687" spans="1:20" x14ac:dyDescent="0.6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4">
        <f t="shared" si="40"/>
        <v>67.500714285714281</v>
      </c>
      <c r="H687">
        <f t="shared" si="43"/>
        <v>102.05291576673866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9">
        <f t="shared" si="41"/>
        <v>42239.208333333328</v>
      </c>
      <c r="T687" s="10">
        <f t="shared" si="42"/>
        <v>42263.208333333328</v>
      </c>
    </row>
    <row r="688" spans="1:20" hidden="1" x14ac:dyDescent="0.6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4">
        <f t="shared" si="40"/>
        <v>191.74666666666667</v>
      </c>
      <c r="H688">
        <f t="shared" si="43"/>
        <v>107.32089552238806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9">
        <f t="shared" si="41"/>
        <v>43186.208333333328</v>
      </c>
      <c r="T688" s="10">
        <f t="shared" si="42"/>
        <v>43197.208333333328</v>
      </c>
    </row>
    <row r="689" spans="1:20" hidden="1" x14ac:dyDescent="0.6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4">
        <f t="shared" si="40"/>
        <v>932</v>
      </c>
      <c r="H689">
        <f t="shared" si="43"/>
        <v>51.970260223048328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9">
        <f t="shared" si="41"/>
        <v>42806.25</v>
      </c>
      <c r="T689" s="10">
        <f t="shared" si="42"/>
        <v>42809.208333333328</v>
      </c>
    </row>
    <row r="690" spans="1:20" hidden="1" x14ac:dyDescent="0.6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4">
        <f t="shared" si="40"/>
        <v>429.27586206896552</v>
      </c>
      <c r="H690">
        <f t="shared" si="43"/>
        <v>71.137142857142862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9">
        <f t="shared" si="41"/>
        <v>43475.25</v>
      </c>
      <c r="T690" s="10">
        <f t="shared" si="42"/>
        <v>43491.25</v>
      </c>
    </row>
    <row r="691" spans="1:20" hidden="1" x14ac:dyDescent="0.6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4">
        <f t="shared" si="40"/>
        <v>100.65753424657535</v>
      </c>
      <c r="H691">
        <f t="shared" si="43"/>
        <v>106.49275362318841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9">
        <f t="shared" si="41"/>
        <v>41576.208333333336</v>
      </c>
      <c r="T691" s="10">
        <f t="shared" si="42"/>
        <v>41588.25</v>
      </c>
    </row>
    <row r="692" spans="1:20" hidden="1" x14ac:dyDescent="0.6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4">
        <f t="shared" si="40"/>
        <v>226.61111111111109</v>
      </c>
      <c r="H692">
        <f t="shared" si="43"/>
        <v>42.93684210526316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9">
        <f t="shared" si="41"/>
        <v>40874.25</v>
      </c>
      <c r="T692" s="10">
        <f t="shared" si="42"/>
        <v>40880.25</v>
      </c>
    </row>
    <row r="693" spans="1:20" hidden="1" x14ac:dyDescent="0.6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4">
        <f t="shared" si="40"/>
        <v>142.38</v>
      </c>
      <c r="H693">
        <f t="shared" si="43"/>
        <v>30.037974683544302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9">
        <f t="shared" si="41"/>
        <v>41185.208333333336</v>
      </c>
      <c r="T693" s="10">
        <f t="shared" si="42"/>
        <v>41202.208333333336</v>
      </c>
    </row>
    <row r="694" spans="1:20" x14ac:dyDescent="0.6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4">
        <f t="shared" si="40"/>
        <v>90.633333333333326</v>
      </c>
      <c r="H694">
        <f t="shared" si="43"/>
        <v>70.623376623376629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9">
        <f t="shared" si="41"/>
        <v>43655.208333333328</v>
      </c>
      <c r="T694" s="10">
        <f t="shared" si="42"/>
        <v>43673.208333333328</v>
      </c>
    </row>
    <row r="695" spans="1:20" ht="31.2" x14ac:dyDescent="0.6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4">
        <f t="shared" si="40"/>
        <v>63.966740576496676</v>
      </c>
      <c r="H695">
        <f t="shared" si="43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9">
        <f t="shared" si="41"/>
        <v>43025.208333333328</v>
      </c>
      <c r="T695" s="10">
        <f t="shared" si="42"/>
        <v>43042.208333333328</v>
      </c>
    </row>
    <row r="696" spans="1:20" x14ac:dyDescent="0.6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4">
        <f t="shared" si="40"/>
        <v>84.131868131868131</v>
      </c>
      <c r="H696">
        <f t="shared" si="43"/>
        <v>96.911392405063296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9">
        <f t="shared" si="41"/>
        <v>43066.25</v>
      </c>
      <c r="T696" s="10">
        <f t="shared" si="42"/>
        <v>43103.25</v>
      </c>
    </row>
    <row r="697" spans="1:20" hidden="1" x14ac:dyDescent="0.6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4">
        <f t="shared" si="40"/>
        <v>133.93478260869566</v>
      </c>
      <c r="H697">
        <f t="shared" si="43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9">
        <f t="shared" si="41"/>
        <v>42322.25</v>
      </c>
      <c r="T697" s="10">
        <f t="shared" si="42"/>
        <v>42338.25</v>
      </c>
    </row>
    <row r="698" spans="1:20" x14ac:dyDescent="0.6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4">
        <f t="shared" si="40"/>
        <v>59.042047531992694</v>
      </c>
      <c r="H698">
        <f t="shared" si="43"/>
        <v>108.98537682789652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9">
        <f t="shared" si="41"/>
        <v>42114.208333333328</v>
      </c>
      <c r="T698" s="10">
        <f t="shared" si="42"/>
        <v>42115.208333333328</v>
      </c>
    </row>
    <row r="699" spans="1:20" hidden="1" x14ac:dyDescent="0.6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4">
        <f t="shared" si="40"/>
        <v>152.80062063615205</v>
      </c>
      <c r="H699">
        <f t="shared" si="43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9">
        <f t="shared" si="41"/>
        <v>43190.208333333328</v>
      </c>
      <c r="T699" s="10">
        <f t="shared" si="42"/>
        <v>43192.208333333328</v>
      </c>
    </row>
    <row r="700" spans="1:20" hidden="1" x14ac:dyDescent="0.6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4">
        <f t="shared" si="40"/>
        <v>446.69121140142522</v>
      </c>
      <c r="H700">
        <f t="shared" si="43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9">
        <f t="shared" si="41"/>
        <v>40871.25</v>
      </c>
      <c r="T700" s="10">
        <f t="shared" si="42"/>
        <v>40885.25</v>
      </c>
    </row>
    <row r="701" spans="1:20" x14ac:dyDescent="0.6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4">
        <f t="shared" si="40"/>
        <v>84.391891891891888</v>
      </c>
      <c r="H701">
        <f t="shared" si="43"/>
        <v>111.51785714285714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9">
        <f t="shared" si="41"/>
        <v>43641.208333333328</v>
      </c>
      <c r="T701" s="10">
        <f t="shared" si="42"/>
        <v>43642.208333333328</v>
      </c>
    </row>
    <row r="702" spans="1:20" x14ac:dyDescent="0.6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4">
        <f t="shared" si="40"/>
        <v>3</v>
      </c>
      <c r="H702">
        <f t="shared" si="43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9">
        <f t="shared" si="41"/>
        <v>40203.25</v>
      </c>
      <c r="T702" s="10">
        <f t="shared" si="42"/>
        <v>40218.25</v>
      </c>
    </row>
    <row r="703" spans="1:20" ht="31.2" hidden="1" x14ac:dyDescent="0.6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4">
        <f t="shared" si="40"/>
        <v>175.02692307692308</v>
      </c>
      <c r="H703">
        <f t="shared" si="43"/>
        <v>110.99268292682927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9">
        <f t="shared" si="41"/>
        <v>40629.208333333336</v>
      </c>
      <c r="T703" s="10">
        <f t="shared" si="42"/>
        <v>40636.208333333336</v>
      </c>
    </row>
    <row r="704" spans="1:20" x14ac:dyDescent="0.6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4">
        <f t="shared" si="40"/>
        <v>54.137931034482754</v>
      </c>
      <c r="H704">
        <f t="shared" si="43"/>
        <v>56.746987951807228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9">
        <f t="shared" si="41"/>
        <v>41477.208333333336</v>
      </c>
      <c r="T704" s="10">
        <f t="shared" si="42"/>
        <v>41482.208333333336</v>
      </c>
    </row>
    <row r="705" spans="1:20" hidden="1" x14ac:dyDescent="0.6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4">
        <f t="shared" si="40"/>
        <v>311.87381703470032</v>
      </c>
      <c r="H705">
        <f t="shared" si="43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9">
        <f t="shared" si="41"/>
        <v>41020.208333333336</v>
      </c>
      <c r="T705" s="10">
        <f t="shared" si="42"/>
        <v>41037.208333333336</v>
      </c>
    </row>
    <row r="706" spans="1:20" ht="31.2" hidden="1" x14ac:dyDescent="0.6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4">
        <f t="shared" si="40"/>
        <v>122.78160919540231</v>
      </c>
      <c r="H706">
        <f t="shared" si="43"/>
        <v>92.08620689655173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9">
        <f t="shared" si="41"/>
        <v>42555.208333333328</v>
      </c>
      <c r="T706" s="10">
        <f t="shared" si="42"/>
        <v>42570.208333333328</v>
      </c>
    </row>
    <row r="707" spans="1:20" x14ac:dyDescent="0.6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4">
        <f t="shared" ref="G707:G770" si="44">(E707/D707)*100</f>
        <v>99.026517383618156</v>
      </c>
      <c r="H707">
        <f t="shared" si="43"/>
        <v>82.986666666666665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9">
        <f t="shared" ref="S707:S770" si="45">(((L707/60)/60)/24)+DATE(1970,1,1)</f>
        <v>41619.25</v>
      </c>
      <c r="T707" s="10">
        <f t="shared" ref="T707:T770" si="46">(((M707/60)/60)/24)+DATE(1970,1,1)</f>
        <v>41623.25</v>
      </c>
    </row>
    <row r="708" spans="1:20" ht="31.2" hidden="1" x14ac:dyDescent="0.6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4">
        <f t="shared" si="44"/>
        <v>127.84686346863469</v>
      </c>
      <c r="H708">
        <f t="shared" ref="H708:H771" si="47">(E708/I708)</f>
        <v>103.03791821561339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9">
        <f t="shared" si="45"/>
        <v>43471.25</v>
      </c>
      <c r="T708" s="10">
        <f t="shared" si="46"/>
        <v>43479.25</v>
      </c>
    </row>
    <row r="709" spans="1:20" ht="31.2" hidden="1" x14ac:dyDescent="0.6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4">
        <f t="shared" si="44"/>
        <v>158.61643835616439</v>
      </c>
      <c r="H709">
        <f t="shared" si="47"/>
        <v>68.922619047619051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9">
        <f t="shared" si="45"/>
        <v>43442.25</v>
      </c>
      <c r="T709" s="10">
        <f t="shared" si="46"/>
        <v>43478.25</v>
      </c>
    </row>
    <row r="710" spans="1:20" hidden="1" x14ac:dyDescent="0.6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4">
        <f t="shared" si="44"/>
        <v>707.05882352941171</v>
      </c>
      <c r="H710">
        <f t="shared" si="47"/>
        <v>87.737226277372258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9">
        <f t="shared" si="45"/>
        <v>42877.208333333328</v>
      </c>
      <c r="T710" s="10">
        <f t="shared" si="46"/>
        <v>42887.208333333328</v>
      </c>
    </row>
    <row r="711" spans="1:20" hidden="1" x14ac:dyDescent="0.6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4">
        <f t="shared" si="44"/>
        <v>142.38775510204081</v>
      </c>
      <c r="H711">
        <f t="shared" si="47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9">
        <f t="shared" si="45"/>
        <v>41018.208333333336</v>
      </c>
      <c r="T711" s="10">
        <f t="shared" si="46"/>
        <v>41025.208333333336</v>
      </c>
    </row>
    <row r="712" spans="1:20" ht="31.2" hidden="1" x14ac:dyDescent="0.6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4">
        <f t="shared" si="44"/>
        <v>147.86046511627907</v>
      </c>
      <c r="H712">
        <f t="shared" si="47"/>
        <v>50.863999999999997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9">
        <f t="shared" si="45"/>
        <v>43295.208333333328</v>
      </c>
      <c r="T712" s="10">
        <f t="shared" si="46"/>
        <v>43302.208333333328</v>
      </c>
    </row>
    <row r="713" spans="1:20" ht="31.2" x14ac:dyDescent="0.6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4">
        <f t="shared" si="44"/>
        <v>20.322580645161288</v>
      </c>
      <c r="H713">
        <f t="shared" si="47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9">
        <f t="shared" si="45"/>
        <v>42393.25</v>
      </c>
      <c r="T713" s="10">
        <f t="shared" si="46"/>
        <v>42395.25</v>
      </c>
    </row>
    <row r="714" spans="1:20" ht="31.2" hidden="1" x14ac:dyDescent="0.6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4">
        <f t="shared" si="44"/>
        <v>1840.625</v>
      </c>
      <c r="H714">
        <f t="shared" si="47"/>
        <v>72.896039603960389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9">
        <f t="shared" si="45"/>
        <v>42559.208333333328</v>
      </c>
      <c r="T714" s="10">
        <f t="shared" si="46"/>
        <v>42600.208333333328</v>
      </c>
    </row>
    <row r="715" spans="1:20" hidden="1" x14ac:dyDescent="0.6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4">
        <f t="shared" si="44"/>
        <v>161.94202898550725</v>
      </c>
      <c r="H715">
        <f t="shared" si="47"/>
        <v>108.48543689320388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9">
        <f t="shared" si="45"/>
        <v>42604.208333333328</v>
      </c>
      <c r="T715" s="10">
        <f t="shared" si="46"/>
        <v>42616.208333333328</v>
      </c>
    </row>
    <row r="716" spans="1:20" hidden="1" x14ac:dyDescent="0.6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4">
        <f t="shared" si="44"/>
        <v>472.82077922077923</v>
      </c>
      <c r="H716">
        <f t="shared" si="47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9">
        <f t="shared" si="45"/>
        <v>41870.208333333336</v>
      </c>
      <c r="T716" s="10">
        <f t="shared" si="46"/>
        <v>41871.208333333336</v>
      </c>
    </row>
    <row r="717" spans="1:20" x14ac:dyDescent="0.6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4">
        <f t="shared" si="44"/>
        <v>24.466101694915253</v>
      </c>
      <c r="H717">
        <f t="shared" si="47"/>
        <v>44.009146341463413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9">
        <f t="shared" si="45"/>
        <v>40397.208333333336</v>
      </c>
      <c r="T717" s="10">
        <f t="shared" si="46"/>
        <v>40402.208333333336</v>
      </c>
    </row>
    <row r="718" spans="1:20" hidden="1" x14ac:dyDescent="0.6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4">
        <f t="shared" si="44"/>
        <v>517.65</v>
      </c>
      <c r="H718">
        <f t="shared" si="47"/>
        <v>65.942675159235662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9">
        <f t="shared" si="45"/>
        <v>41465.208333333336</v>
      </c>
      <c r="T718" s="10">
        <f t="shared" si="46"/>
        <v>41493.208333333336</v>
      </c>
    </row>
    <row r="719" spans="1:20" ht="31.2" hidden="1" x14ac:dyDescent="0.6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4">
        <f t="shared" si="44"/>
        <v>247.64285714285714</v>
      </c>
      <c r="H719">
        <f t="shared" si="47"/>
        <v>24.987387387387386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9">
        <f t="shared" si="45"/>
        <v>40777.208333333336</v>
      </c>
      <c r="T719" s="10">
        <f t="shared" si="46"/>
        <v>40798.208333333336</v>
      </c>
    </row>
    <row r="720" spans="1:20" hidden="1" x14ac:dyDescent="0.6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4">
        <f t="shared" si="44"/>
        <v>100.20481927710843</v>
      </c>
      <c r="H720">
        <f t="shared" si="47"/>
        <v>28.003367003367003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9">
        <f t="shared" si="45"/>
        <v>41442.208333333336</v>
      </c>
      <c r="T720" s="10">
        <f t="shared" si="46"/>
        <v>41468.208333333336</v>
      </c>
    </row>
    <row r="721" spans="1:20" hidden="1" x14ac:dyDescent="0.6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4">
        <f t="shared" si="44"/>
        <v>153</v>
      </c>
      <c r="H721">
        <f t="shared" si="47"/>
        <v>85.829268292682926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9">
        <f t="shared" si="45"/>
        <v>41058.208333333336</v>
      </c>
      <c r="T721" s="10">
        <f t="shared" si="46"/>
        <v>41069.208333333336</v>
      </c>
    </row>
    <row r="722" spans="1:20" ht="31.2" hidden="1" x14ac:dyDescent="0.6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4">
        <f t="shared" si="44"/>
        <v>37.091954022988503</v>
      </c>
      <c r="H722">
        <f t="shared" si="47"/>
        <v>84.921052631578945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9">
        <f t="shared" si="45"/>
        <v>43152.25</v>
      </c>
      <c r="T722" s="10">
        <f t="shared" si="46"/>
        <v>43166.25</v>
      </c>
    </row>
    <row r="723" spans="1:20" hidden="1" x14ac:dyDescent="0.6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4">
        <f t="shared" si="44"/>
        <v>4.392394822006473</v>
      </c>
      <c r="H723">
        <f t="shared" si="47"/>
        <v>90.483333333333334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9">
        <f t="shared" si="45"/>
        <v>43194.208333333328</v>
      </c>
      <c r="T723" s="10">
        <f t="shared" si="46"/>
        <v>43200.208333333328</v>
      </c>
    </row>
    <row r="724" spans="1:20" hidden="1" x14ac:dyDescent="0.6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4">
        <f t="shared" si="44"/>
        <v>156.50721649484535</v>
      </c>
      <c r="H724">
        <f t="shared" si="47"/>
        <v>25.00197628458498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9">
        <f t="shared" si="45"/>
        <v>43045.25</v>
      </c>
      <c r="T724" s="10">
        <f t="shared" si="46"/>
        <v>43072.25</v>
      </c>
    </row>
    <row r="725" spans="1:20" hidden="1" x14ac:dyDescent="0.6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4">
        <f t="shared" si="44"/>
        <v>270.40816326530609</v>
      </c>
      <c r="H725">
        <f t="shared" si="47"/>
        <v>92.013888888888886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9">
        <f t="shared" si="45"/>
        <v>42431.25</v>
      </c>
      <c r="T725" s="10">
        <f t="shared" si="46"/>
        <v>42452.208333333328</v>
      </c>
    </row>
    <row r="726" spans="1:20" ht="31.2" hidden="1" x14ac:dyDescent="0.6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4">
        <f t="shared" si="44"/>
        <v>134.05952380952382</v>
      </c>
      <c r="H726">
        <f t="shared" si="47"/>
        <v>93.066115702479337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9">
        <f t="shared" si="45"/>
        <v>41934.208333333336</v>
      </c>
      <c r="T726" s="10">
        <f t="shared" si="46"/>
        <v>41936.208333333336</v>
      </c>
    </row>
    <row r="727" spans="1:20" x14ac:dyDescent="0.6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4">
        <f t="shared" si="44"/>
        <v>50.398033126293996</v>
      </c>
      <c r="H727">
        <f t="shared" si="47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9">
        <f t="shared" si="45"/>
        <v>41958.25</v>
      </c>
      <c r="T727" s="10">
        <f t="shared" si="46"/>
        <v>41960.25</v>
      </c>
    </row>
    <row r="728" spans="1:20" hidden="1" x14ac:dyDescent="0.6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4">
        <f t="shared" si="44"/>
        <v>88.815837937384899</v>
      </c>
      <c r="H728">
        <f t="shared" si="47"/>
        <v>92.036259541984734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9">
        <f t="shared" si="45"/>
        <v>40476.208333333336</v>
      </c>
      <c r="T728" s="10">
        <f t="shared" si="46"/>
        <v>40482.208333333336</v>
      </c>
    </row>
    <row r="729" spans="1:20" hidden="1" x14ac:dyDescent="0.6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4">
        <f t="shared" si="44"/>
        <v>165</v>
      </c>
      <c r="H729">
        <f t="shared" si="47"/>
        <v>81.132596685082873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9">
        <f t="shared" si="45"/>
        <v>43485.25</v>
      </c>
      <c r="T729" s="10">
        <f t="shared" si="46"/>
        <v>43543.208333333328</v>
      </c>
    </row>
    <row r="730" spans="1:20" ht="31.2" x14ac:dyDescent="0.6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4">
        <f t="shared" si="44"/>
        <v>17.5</v>
      </c>
      <c r="H730">
        <f t="shared" si="47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9">
        <f t="shared" si="45"/>
        <v>42515.208333333328</v>
      </c>
      <c r="T730" s="10">
        <f t="shared" si="46"/>
        <v>42526.208333333328</v>
      </c>
    </row>
    <row r="731" spans="1:20" ht="31.2" hidden="1" x14ac:dyDescent="0.6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4">
        <f t="shared" si="44"/>
        <v>185.66071428571428</v>
      </c>
      <c r="H731">
        <f t="shared" si="47"/>
        <v>85.221311475409834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9">
        <f t="shared" si="45"/>
        <v>41309.25</v>
      </c>
      <c r="T731" s="10">
        <f t="shared" si="46"/>
        <v>41311.25</v>
      </c>
    </row>
    <row r="732" spans="1:20" hidden="1" x14ac:dyDescent="0.6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4">
        <f t="shared" si="44"/>
        <v>412.6631944444444</v>
      </c>
      <c r="H732">
        <f t="shared" si="47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9">
        <f t="shared" si="45"/>
        <v>42147.208333333328</v>
      </c>
      <c r="T732" s="10">
        <f t="shared" si="46"/>
        <v>42153.208333333328</v>
      </c>
    </row>
    <row r="733" spans="1:20" hidden="1" x14ac:dyDescent="0.6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4">
        <f t="shared" si="44"/>
        <v>90.25</v>
      </c>
      <c r="H733">
        <f t="shared" si="47"/>
        <v>32.968036529680369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9">
        <f t="shared" si="45"/>
        <v>42939.208333333328</v>
      </c>
      <c r="T733" s="10">
        <f t="shared" si="46"/>
        <v>42940.208333333328</v>
      </c>
    </row>
    <row r="734" spans="1:20" x14ac:dyDescent="0.6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4">
        <f t="shared" si="44"/>
        <v>91.984615384615381</v>
      </c>
      <c r="H734">
        <f t="shared" si="47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9">
        <f t="shared" si="45"/>
        <v>42816.208333333328</v>
      </c>
      <c r="T734" s="10">
        <f t="shared" si="46"/>
        <v>42839.208333333328</v>
      </c>
    </row>
    <row r="735" spans="1:20" hidden="1" x14ac:dyDescent="0.6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4">
        <f t="shared" si="44"/>
        <v>527.00632911392404</v>
      </c>
      <c r="H735">
        <f t="shared" si="47"/>
        <v>84.96632653061225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9">
        <f t="shared" si="45"/>
        <v>41844.208333333336</v>
      </c>
      <c r="T735" s="10">
        <f t="shared" si="46"/>
        <v>41857.208333333336</v>
      </c>
    </row>
    <row r="736" spans="1:20" hidden="1" x14ac:dyDescent="0.6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4">
        <f t="shared" si="44"/>
        <v>319.14285714285711</v>
      </c>
      <c r="H736">
        <f t="shared" si="47"/>
        <v>25.007462686567163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9">
        <f t="shared" si="45"/>
        <v>42763.25</v>
      </c>
      <c r="T736" s="10">
        <f t="shared" si="46"/>
        <v>42775.25</v>
      </c>
    </row>
    <row r="737" spans="1:20" hidden="1" x14ac:dyDescent="0.6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4">
        <f t="shared" si="44"/>
        <v>354.18867924528303</v>
      </c>
      <c r="H737">
        <f t="shared" si="47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9">
        <f t="shared" si="45"/>
        <v>42459.208333333328</v>
      </c>
      <c r="T737" s="10">
        <f t="shared" si="46"/>
        <v>42466.208333333328</v>
      </c>
    </row>
    <row r="738" spans="1:20" hidden="1" x14ac:dyDescent="0.6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4">
        <f t="shared" si="44"/>
        <v>32.896103896103895</v>
      </c>
      <c r="H738">
        <f t="shared" si="47"/>
        <v>87.34482758620689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9">
        <f t="shared" si="45"/>
        <v>42055.25</v>
      </c>
      <c r="T738" s="10">
        <f t="shared" si="46"/>
        <v>42059.25</v>
      </c>
    </row>
    <row r="739" spans="1:20" ht="31.2" hidden="1" x14ac:dyDescent="0.6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4">
        <f t="shared" si="44"/>
        <v>135.8918918918919</v>
      </c>
      <c r="H739">
        <f t="shared" si="47"/>
        <v>27.933333333333334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9">
        <f t="shared" si="45"/>
        <v>42685.25</v>
      </c>
      <c r="T739" s="10">
        <f t="shared" si="46"/>
        <v>42697.25</v>
      </c>
    </row>
    <row r="740" spans="1:20" x14ac:dyDescent="0.6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4">
        <f t="shared" si="44"/>
        <v>2.0843373493975905</v>
      </c>
      <c r="H740">
        <f t="shared" si="47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9">
        <f t="shared" si="45"/>
        <v>41959.25</v>
      </c>
      <c r="T740" s="10">
        <f t="shared" si="46"/>
        <v>41981.25</v>
      </c>
    </row>
    <row r="741" spans="1:20" x14ac:dyDescent="0.6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4">
        <f t="shared" si="44"/>
        <v>61</v>
      </c>
      <c r="H741">
        <f t="shared" si="47"/>
        <v>31.937172774869111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9">
        <f t="shared" si="45"/>
        <v>41089.208333333336</v>
      </c>
      <c r="T741" s="10">
        <f t="shared" si="46"/>
        <v>41090.208333333336</v>
      </c>
    </row>
    <row r="742" spans="1:20" x14ac:dyDescent="0.6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4">
        <f t="shared" si="44"/>
        <v>30.037735849056602</v>
      </c>
      <c r="H742">
        <f t="shared" si="47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9">
        <f t="shared" si="45"/>
        <v>42769.25</v>
      </c>
      <c r="T742" s="10">
        <f t="shared" si="46"/>
        <v>42772.25</v>
      </c>
    </row>
    <row r="743" spans="1:20" hidden="1" x14ac:dyDescent="0.6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4">
        <f t="shared" si="44"/>
        <v>1179.1666666666665</v>
      </c>
      <c r="H743">
        <f t="shared" si="47"/>
        <v>108.84615384615384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9">
        <f t="shared" si="45"/>
        <v>40321.208333333336</v>
      </c>
      <c r="T743" s="10">
        <f t="shared" si="46"/>
        <v>40322.208333333336</v>
      </c>
    </row>
    <row r="744" spans="1:20" hidden="1" x14ac:dyDescent="0.6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4">
        <f t="shared" si="44"/>
        <v>1126.0833333333335</v>
      </c>
      <c r="H744">
        <f t="shared" si="47"/>
        <v>110.76229508196721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9">
        <f t="shared" si="45"/>
        <v>40197.25</v>
      </c>
      <c r="T744" s="10">
        <f t="shared" si="46"/>
        <v>40239.25</v>
      </c>
    </row>
    <row r="745" spans="1:20" ht="31.2" x14ac:dyDescent="0.6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4">
        <f t="shared" si="44"/>
        <v>12.923076923076923</v>
      </c>
      <c r="H745">
        <f t="shared" si="47"/>
        <v>29.647058823529413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9">
        <f t="shared" si="45"/>
        <v>42298.208333333328</v>
      </c>
      <c r="T745" s="10">
        <f t="shared" si="46"/>
        <v>42304.208333333328</v>
      </c>
    </row>
    <row r="746" spans="1:20" hidden="1" x14ac:dyDescent="0.6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4">
        <f t="shared" si="44"/>
        <v>712</v>
      </c>
      <c r="H746">
        <f t="shared" si="47"/>
        <v>101.71428571428571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9">
        <f t="shared" si="45"/>
        <v>43322.208333333328</v>
      </c>
      <c r="T746" s="10">
        <f t="shared" si="46"/>
        <v>43324.208333333328</v>
      </c>
    </row>
    <row r="747" spans="1:20" ht="31.2" x14ac:dyDescent="0.6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4">
        <f t="shared" si="44"/>
        <v>30.304347826086957</v>
      </c>
      <c r="H747">
        <f t="shared" si="47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9">
        <f t="shared" si="45"/>
        <v>40328.208333333336</v>
      </c>
      <c r="T747" s="10">
        <f t="shared" si="46"/>
        <v>40355.208333333336</v>
      </c>
    </row>
    <row r="748" spans="1:20" hidden="1" x14ac:dyDescent="0.6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4">
        <f t="shared" si="44"/>
        <v>212.50896057347671</v>
      </c>
      <c r="H748">
        <f t="shared" si="47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9">
        <f t="shared" si="45"/>
        <v>40825.208333333336</v>
      </c>
      <c r="T748" s="10">
        <f t="shared" si="46"/>
        <v>40830.208333333336</v>
      </c>
    </row>
    <row r="749" spans="1:20" hidden="1" x14ac:dyDescent="0.6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4">
        <f t="shared" si="44"/>
        <v>228.85714285714286</v>
      </c>
      <c r="H749">
        <f t="shared" si="4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9">
        <f t="shared" si="45"/>
        <v>40423.208333333336</v>
      </c>
      <c r="T749" s="10">
        <f t="shared" si="46"/>
        <v>40434.208333333336</v>
      </c>
    </row>
    <row r="750" spans="1:20" hidden="1" x14ac:dyDescent="0.6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4">
        <f t="shared" si="44"/>
        <v>34.959979476654695</v>
      </c>
      <c r="H750">
        <f t="shared" si="47"/>
        <v>110.97231270358306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9">
        <f t="shared" si="45"/>
        <v>40238.25</v>
      </c>
      <c r="T750" s="10">
        <f t="shared" si="46"/>
        <v>40263.208333333336</v>
      </c>
    </row>
    <row r="751" spans="1:20" hidden="1" x14ac:dyDescent="0.6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4">
        <f t="shared" si="44"/>
        <v>157.29069767441862</v>
      </c>
      <c r="H751">
        <f t="shared" si="47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9">
        <f t="shared" si="45"/>
        <v>41920.208333333336</v>
      </c>
      <c r="T751" s="10">
        <f t="shared" si="46"/>
        <v>41932.208333333336</v>
      </c>
    </row>
    <row r="752" spans="1:20" x14ac:dyDescent="0.6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4">
        <f t="shared" si="44"/>
        <v>1</v>
      </c>
      <c r="H752">
        <f t="shared" si="47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9">
        <f t="shared" si="45"/>
        <v>40360.208333333336</v>
      </c>
      <c r="T752" s="10">
        <f t="shared" si="46"/>
        <v>40385.208333333336</v>
      </c>
    </row>
    <row r="753" spans="1:20" hidden="1" x14ac:dyDescent="0.6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4">
        <f t="shared" si="44"/>
        <v>232.30555555555554</v>
      </c>
      <c r="H753">
        <f t="shared" si="47"/>
        <v>30.974074074074075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9">
        <f t="shared" si="45"/>
        <v>42446.208333333328</v>
      </c>
      <c r="T753" s="10">
        <f t="shared" si="46"/>
        <v>42461.208333333328</v>
      </c>
    </row>
    <row r="754" spans="1:20" hidden="1" x14ac:dyDescent="0.6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4">
        <f t="shared" si="44"/>
        <v>92.448275862068968</v>
      </c>
      <c r="H754">
        <f t="shared" si="47"/>
        <v>47.035087719298247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9">
        <f t="shared" si="45"/>
        <v>40395.208333333336</v>
      </c>
      <c r="T754" s="10">
        <f t="shared" si="46"/>
        <v>40413.208333333336</v>
      </c>
    </row>
    <row r="755" spans="1:20" hidden="1" x14ac:dyDescent="0.6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4">
        <f t="shared" si="44"/>
        <v>256.70212765957444</v>
      </c>
      <c r="H755">
        <f t="shared" si="47"/>
        <v>88.065693430656935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9">
        <f t="shared" si="45"/>
        <v>40321.208333333336</v>
      </c>
      <c r="T755" s="10">
        <f t="shared" si="46"/>
        <v>40336.208333333336</v>
      </c>
    </row>
    <row r="756" spans="1:20" hidden="1" x14ac:dyDescent="0.6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4">
        <f t="shared" si="44"/>
        <v>168.47017045454547</v>
      </c>
      <c r="H756">
        <f t="shared" si="47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9">
        <f t="shared" si="45"/>
        <v>41210.208333333336</v>
      </c>
      <c r="T756" s="10">
        <f t="shared" si="46"/>
        <v>41263.25</v>
      </c>
    </row>
    <row r="757" spans="1:20" hidden="1" x14ac:dyDescent="0.6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4">
        <f t="shared" si="44"/>
        <v>166.57777777777778</v>
      </c>
      <c r="H757">
        <f t="shared" si="47"/>
        <v>26.027777777777779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9">
        <f t="shared" si="45"/>
        <v>43096.25</v>
      </c>
      <c r="T757" s="10">
        <f t="shared" si="46"/>
        <v>43108.25</v>
      </c>
    </row>
    <row r="758" spans="1:20" hidden="1" x14ac:dyDescent="0.6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4">
        <f t="shared" si="44"/>
        <v>772.07692307692309</v>
      </c>
      <c r="H758">
        <f t="shared" si="47"/>
        <v>67.817567567567565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9">
        <f t="shared" si="45"/>
        <v>42024.25</v>
      </c>
      <c r="T758" s="10">
        <f t="shared" si="46"/>
        <v>42030.25</v>
      </c>
    </row>
    <row r="759" spans="1:20" hidden="1" x14ac:dyDescent="0.6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4">
        <f t="shared" si="44"/>
        <v>406.85714285714283</v>
      </c>
      <c r="H759">
        <f t="shared" si="47"/>
        <v>49.964912280701753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9">
        <f t="shared" si="45"/>
        <v>40675.208333333336</v>
      </c>
      <c r="T759" s="10">
        <f t="shared" si="46"/>
        <v>40679.208333333336</v>
      </c>
    </row>
    <row r="760" spans="1:20" hidden="1" x14ac:dyDescent="0.6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4">
        <f t="shared" si="44"/>
        <v>564.20608108108115</v>
      </c>
      <c r="H760">
        <f t="shared" si="47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9">
        <f t="shared" si="45"/>
        <v>41936.208333333336</v>
      </c>
      <c r="T760" s="10">
        <f t="shared" si="46"/>
        <v>41945.208333333336</v>
      </c>
    </row>
    <row r="761" spans="1:20" ht="31.2" x14ac:dyDescent="0.6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4">
        <f t="shared" si="44"/>
        <v>68.426865671641792</v>
      </c>
      <c r="H761">
        <f t="shared" si="47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9">
        <f t="shared" si="45"/>
        <v>43136.25</v>
      </c>
      <c r="T761" s="10">
        <f t="shared" si="46"/>
        <v>43166.25</v>
      </c>
    </row>
    <row r="762" spans="1:20" x14ac:dyDescent="0.6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4">
        <f t="shared" si="44"/>
        <v>34.351966873706004</v>
      </c>
      <c r="H762">
        <f t="shared" si="47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9">
        <f t="shared" si="45"/>
        <v>43678.208333333328</v>
      </c>
      <c r="T762" s="10">
        <f t="shared" si="46"/>
        <v>43707.208333333328</v>
      </c>
    </row>
    <row r="763" spans="1:20" hidden="1" x14ac:dyDescent="0.6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4">
        <f t="shared" si="44"/>
        <v>655.4545454545455</v>
      </c>
      <c r="H763">
        <f t="shared" si="47"/>
        <v>86.867469879518069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9">
        <f t="shared" si="45"/>
        <v>42938.208333333328</v>
      </c>
      <c r="T763" s="10">
        <f t="shared" si="46"/>
        <v>42943.208333333328</v>
      </c>
    </row>
    <row r="764" spans="1:20" hidden="1" x14ac:dyDescent="0.6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4">
        <f t="shared" si="44"/>
        <v>177.25714285714284</v>
      </c>
      <c r="H764">
        <f t="shared" si="47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9">
        <f t="shared" si="45"/>
        <v>41241.25</v>
      </c>
      <c r="T764" s="10">
        <f t="shared" si="46"/>
        <v>41252.25</v>
      </c>
    </row>
    <row r="765" spans="1:20" hidden="1" x14ac:dyDescent="0.6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4">
        <f t="shared" si="44"/>
        <v>113.17857142857144</v>
      </c>
      <c r="H765">
        <f t="shared" si="47"/>
        <v>26.970212765957445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9">
        <f t="shared" si="45"/>
        <v>41037.208333333336</v>
      </c>
      <c r="T765" s="10">
        <f t="shared" si="46"/>
        <v>41072.208333333336</v>
      </c>
    </row>
    <row r="766" spans="1:20" ht="31.2" hidden="1" x14ac:dyDescent="0.6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4">
        <f t="shared" si="44"/>
        <v>728.18181818181824</v>
      </c>
      <c r="H766">
        <f t="shared" si="47"/>
        <v>54.121621621621621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9">
        <f t="shared" si="45"/>
        <v>40676.208333333336</v>
      </c>
      <c r="T766" s="10">
        <f t="shared" si="46"/>
        <v>40684.208333333336</v>
      </c>
    </row>
    <row r="767" spans="1:20" hidden="1" x14ac:dyDescent="0.6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4">
        <f t="shared" si="44"/>
        <v>208.33333333333334</v>
      </c>
      <c r="H767">
        <f t="shared" si="47"/>
        <v>41.035353535353536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9">
        <f t="shared" si="45"/>
        <v>42840.208333333328</v>
      </c>
      <c r="T767" s="10">
        <f t="shared" si="46"/>
        <v>42865.208333333328</v>
      </c>
    </row>
    <row r="768" spans="1:20" ht="31.2" x14ac:dyDescent="0.6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4">
        <f t="shared" si="44"/>
        <v>31.171232876712331</v>
      </c>
      <c r="H768">
        <f t="shared" si="47"/>
        <v>55.052419354838712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9">
        <f t="shared" si="45"/>
        <v>43362.208333333328</v>
      </c>
      <c r="T768" s="10">
        <f t="shared" si="46"/>
        <v>43363.208333333328</v>
      </c>
    </row>
    <row r="769" spans="1:20" x14ac:dyDescent="0.6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4">
        <f t="shared" si="44"/>
        <v>56.967078189300416</v>
      </c>
      <c r="H769">
        <f t="shared" si="47"/>
        <v>107.93762183235867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9">
        <f t="shared" si="45"/>
        <v>42283.208333333328</v>
      </c>
      <c r="T769" s="10">
        <f t="shared" si="46"/>
        <v>42328.25</v>
      </c>
    </row>
    <row r="770" spans="1:20" hidden="1" x14ac:dyDescent="0.6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4">
        <f t="shared" si="44"/>
        <v>231</v>
      </c>
      <c r="H770">
        <f t="shared" si="47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9">
        <f t="shared" si="45"/>
        <v>41619.25</v>
      </c>
      <c r="T770" s="10">
        <f t="shared" si="46"/>
        <v>41634.25</v>
      </c>
    </row>
    <row r="771" spans="1:20" x14ac:dyDescent="0.6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4">
        <f t="shared" ref="G771:G834" si="48">(E771/D771)*100</f>
        <v>86.867834394904463</v>
      </c>
      <c r="H771">
        <f t="shared" si="47"/>
        <v>31.995894428152493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9">
        <f t="shared" ref="S771:S834" si="49">(((L771/60)/60)/24)+DATE(1970,1,1)</f>
        <v>41501.208333333336</v>
      </c>
      <c r="T771" s="10">
        <f t="shared" ref="T771:T834" si="50">(((M771/60)/60)/24)+DATE(1970,1,1)</f>
        <v>41527.208333333336</v>
      </c>
    </row>
    <row r="772" spans="1:20" hidden="1" x14ac:dyDescent="0.6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4">
        <f t="shared" si="48"/>
        <v>270.74418604651163</v>
      </c>
      <c r="H772">
        <f t="shared" ref="H772:H835" si="51">(E772/I772)</f>
        <v>53.898148148148145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9">
        <f t="shared" si="49"/>
        <v>41743.208333333336</v>
      </c>
      <c r="T772" s="10">
        <f t="shared" si="50"/>
        <v>41750.208333333336</v>
      </c>
    </row>
    <row r="773" spans="1:20" hidden="1" x14ac:dyDescent="0.6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4">
        <f t="shared" si="48"/>
        <v>49.446428571428569</v>
      </c>
      <c r="H773">
        <f t="shared" si="51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9">
        <f t="shared" si="49"/>
        <v>43491.25</v>
      </c>
      <c r="T773" s="10">
        <f t="shared" si="50"/>
        <v>43518.25</v>
      </c>
    </row>
    <row r="774" spans="1:20" hidden="1" x14ac:dyDescent="0.6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4">
        <f t="shared" si="48"/>
        <v>113.3596256684492</v>
      </c>
      <c r="H774">
        <f t="shared" si="51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9">
        <f t="shared" si="49"/>
        <v>43505.25</v>
      </c>
      <c r="T774" s="10">
        <f t="shared" si="50"/>
        <v>43509.25</v>
      </c>
    </row>
    <row r="775" spans="1:20" hidden="1" x14ac:dyDescent="0.6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4">
        <f t="shared" si="48"/>
        <v>190.55555555555554</v>
      </c>
      <c r="H775">
        <f t="shared" si="51"/>
        <v>43.00254993625159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9">
        <f t="shared" si="49"/>
        <v>42838.208333333328</v>
      </c>
      <c r="T775" s="10">
        <f t="shared" si="50"/>
        <v>42848.208333333328</v>
      </c>
    </row>
    <row r="776" spans="1:20" hidden="1" x14ac:dyDescent="0.6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4">
        <f t="shared" si="48"/>
        <v>135.5</v>
      </c>
      <c r="H776">
        <f t="shared" si="51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9">
        <f t="shared" si="49"/>
        <v>42513.208333333328</v>
      </c>
      <c r="T776" s="10">
        <f t="shared" si="50"/>
        <v>42554.208333333328</v>
      </c>
    </row>
    <row r="777" spans="1:20" ht="31.2" x14ac:dyDescent="0.6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4">
        <f t="shared" si="48"/>
        <v>10.297872340425531</v>
      </c>
      <c r="H777">
        <f t="shared" si="51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9">
        <f t="shared" si="49"/>
        <v>41949.25</v>
      </c>
      <c r="T777" s="10">
        <f t="shared" si="50"/>
        <v>41959.25</v>
      </c>
    </row>
    <row r="778" spans="1:20" x14ac:dyDescent="0.6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4">
        <f t="shared" si="48"/>
        <v>65.544223826714799</v>
      </c>
      <c r="H778">
        <f t="shared" si="51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9">
        <f t="shared" si="49"/>
        <v>43650.208333333328</v>
      </c>
      <c r="T778" s="10">
        <f t="shared" si="50"/>
        <v>43668.208333333328</v>
      </c>
    </row>
    <row r="779" spans="1:20" x14ac:dyDescent="0.6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4">
        <f t="shared" si="48"/>
        <v>49.026652452025587</v>
      </c>
      <c r="H779">
        <f t="shared" si="51"/>
        <v>68.028106508875737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9">
        <f t="shared" si="49"/>
        <v>40809.208333333336</v>
      </c>
      <c r="T779" s="10">
        <f t="shared" si="50"/>
        <v>40838.208333333336</v>
      </c>
    </row>
    <row r="780" spans="1:20" hidden="1" x14ac:dyDescent="0.6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4">
        <f t="shared" si="48"/>
        <v>787.92307692307691</v>
      </c>
      <c r="H780">
        <f t="shared" si="51"/>
        <v>58.867816091954026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9">
        <f t="shared" si="49"/>
        <v>40768.208333333336</v>
      </c>
      <c r="T780" s="10">
        <f t="shared" si="50"/>
        <v>40773.208333333336</v>
      </c>
    </row>
    <row r="781" spans="1:20" x14ac:dyDescent="0.6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4">
        <f t="shared" si="48"/>
        <v>80.306347746090154</v>
      </c>
      <c r="H781">
        <f t="shared" si="51"/>
        <v>105.04572803850782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9">
        <f t="shared" si="49"/>
        <v>42230.208333333328</v>
      </c>
      <c r="T781" s="10">
        <f t="shared" si="50"/>
        <v>42239.208333333328</v>
      </c>
    </row>
    <row r="782" spans="1:20" hidden="1" x14ac:dyDescent="0.6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4">
        <f t="shared" si="48"/>
        <v>106.29411764705883</v>
      </c>
      <c r="H782">
        <f t="shared" si="51"/>
        <v>33.054878048780488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9">
        <f t="shared" si="49"/>
        <v>42573.208333333328</v>
      </c>
      <c r="T782" s="10">
        <f t="shared" si="50"/>
        <v>42592.208333333328</v>
      </c>
    </row>
    <row r="783" spans="1:20" hidden="1" x14ac:dyDescent="0.6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4">
        <f t="shared" si="48"/>
        <v>50.735632183908038</v>
      </c>
      <c r="H783">
        <f t="shared" si="51"/>
        <v>78.821428571428569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9">
        <f t="shared" si="49"/>
        <v>40482.208333333336</v>
      </c>
      <c r="T783" s="10">
        <f t="shared" si="50"/>
        <v>40533.25</v>
      </c>
    </row>
    <row r="784" spans="1:20" hidden="1" x14ac:dyDescent="0.6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4">
        <f t="shared" si="48"/>
        <v>215.31372549019611</v>
      </c>
      <c r="H784">
        <f t="shared" si="51"/>
        <v>68.204968944099377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9">
        <f t="shared" si="49"/>
        <v>40603.25</v>
      </c>
      <c r="T784" s="10">
        <f t="shared" si="50"/>
        <v>40631.208333333336</v>
      </c>
    </row>
    <row r="785" spans="1:20" hidden="1" x14ac:dyDescent="0.6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4">
        <f t="shared" si="48"/>
        <v>141.22972972972974</v>
      </c>
      <c r="H785">
        <f t="shared" si="51"/>
        <v>75.731884057971016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9">
        <f t="shared" si="49"/>
        <v>41625.25</v>
      </c>
      <c r="T785" s="10">
        <f t="shared" si="50"/>
        <v>41632.25</v>
      </c>
    </row>
    <row r="786" spans="1:20" hidden="1" x14ac:dyDescent="0.6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4">
        <f t="shared" si="48"/>
        <v>115.33745781777279</v>
      </c>
      <c r="H786">
        <f t="shared" si="51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9">
        <f t="shared" si="49"/>
        <v>42435.25</v>
      </c>
      <c r="T786" s="10">
        <f t="shared" si="50"/>
        <v>42446.208333333328</v>
      </c>
    </row>
    <row r="787" spans="1:20" ht="31.2" hidden="1" x14ac:dyDescent="0.6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4">
        <f t="shared" si="48"/>
        <v>193.11940298507463</v>
      </c>
      <c r="H787">
        <f t="shared" si="51"/>
        <v>101.88188976377953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9">
        <f t="shared" si="49"/>
        <v>43582.208333333328</v>
      </c>
      <c r="T787" s="10">
        <f t="shared" si="50"/>
        <v>43616.208333333328</v>
      </c>
    </row>
    <row r="788" spans="1:20" hidden="1" x14ac:dyDescent="0.6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4">
        <f t="shared" si="48"/>
        <v>729.73333333333335</v>
      </c>
      <c r="H788">
        <f t="shared" si="51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9">
        <f t="shared" si="49"/>
        <v>43186.208333333328</v>
      </c>
      <c r="T788" s="10">
        <f t="shared" si="50"/>
        <v>43193.208333333328</v>
      </c>
    </row>
    <row r="789" spans="1:20" x14ac:dyDescent="0.6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4">
        <f t="shared" si="48"/>
        <v>99.66339869281046</v>
      </c>
      <c r="H789">
        <f t="shared" si="51"/>
        <v>71.005820721769496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9">
        <f t="shared" si="49"/>
        <v>40684.208333333336</v>
      </c>
      <c r="T789" s="10">
        <f t="shared" si="50"/>
        <v>40693.208333333336</v>
      </c>
    </row>
    <row r="790" spans="1:20" hidden="1" x14ac:dyDescent="0.6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4">
        <f t="shared" si="48"/>
        <v>88.166666666666671</v>
      </c>
      <c r="H790">
        <f t="shared" si="51"/>
        <v>102.38709677419355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9">
        <f t="shared" si="49"/>
        <v>41202.208333333336</v>
      </c>
      <c r="T790" s="10">
        <f t="shared" si="50"/>
        <v>41223.25</v>
      </c>
    </row>
    <row r="791" spans="1:20" x14ac:dyDescent="0.6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4">
        <f t="shared" si="48"/>
        <v>37.233333333333334</v>
      </c>
      <c r="H791">
        <f t="shared" si="51"/>
        <v>74.466666666666669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9">
        <f t="shared" si="49"/>
        <v>41786.208333333336</v>
      </c>
      <c r="T791" s="10">
        <f t="shared" si="50"/>
        <v>41823.208333333336</v>
      </c>
    </row>
    <row r="792" spans="1:20" hidden="1" x14ac:dyDescent="0.6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4">
        <f t="shared" si="48"/>
        <v>30.540075309306079</v>
      </c>
      <c r="H792">
        <f t="shared" si="51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9">
        <f t="shared" si="49"/>
        <v>40223.25</v>
      </c>
      <c r="T792" s="10">
        <f t="shared" si="50"/>
        <v>40229.25</v>
      </c>
    </row>
    <row r="793" spans="1:20" x14ac:dyDescent="0.6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4">
        <f t="shared" si="48"/>
        <v>25.714285714285712</v>
      </c>
      <c r="H793">
        <f t="shared" si="51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9">
        <f t="shared" si="49"/>
        <v>42715.25</v>
      </c>
      <c r="T793" s="10">
        <f t="shared" si="50"/>
        <v>42731.25</v>
      </c>
    </row>
    <row r="794" spans="1:20" x14ac:dyDescent="0.6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4">
        <f t="shared" si="48"/>
        <v>34</v>
      </c>
      <c r="H794">
        <f t="shared" si="51"/>
        <v>97.142857142857139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9">
        <f t="shared" si="49"/>
        <v>41451.208333333336</v>
      </c>
      <c r="T794" s="10">
        <f t="shared" si="50"/>
        <v>41479.208333333336</v>
      </c>
    </row>
    <row r="795" spans="1:20" hidden="1" x14ac:dyDescent="0.6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4">
        <f t="shared" si="48"/>
        <v>1185.909090909091</v>
      </c>
      <c r="H795">
        <f t="shared" si="51"/>
        <v>72.071823204419886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9">
        <f t="shared" si="49"/>
        <v>41450.208333333336</v>
      </c>
      <c r="T795" s="10">
        <f t="shared" si="50"/>
        <v>41454.208333333336</v>
      </c>
    </row>
    <row r="796" spans="1:20" hidden="1" x14ac:dyDescent="0.6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4">
        <f t="shared" si="48"/>
        <v>125.39393939393939</v>
      </c>
      <c r="H796">
        <f t="shared" si="51"/>
        <v>75.236363636363635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9">
        <f t="shared" si="49"/>
        <v>43091.25</v>
      </c>
      <c r="T796" s="10">
        <f t="shared" si="50"/>
        <v>43103.25</v>
      </c>
    </row>
    <row r="797" spans="1:20" ht="31.2" x14ac:dyDescent="0.6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4">
        <f t="shared" si="48"/>
        <v>14.394366197183098</v>
      </c>
      <c r="H797">
        <f t="shared" si="51"/>
        <v>32.967741935483872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9">
        <f t="shared" si="49"/>
        <v>42675.208333333328</v>
      </c>
      <c r="T797" s="10">
        <f t="shared" si="50"/>
        <v>42678.208333333328</v>
      </c>
    </row>
    <row r="798" spans="1:20" x14ac:dyDescent="0.6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4">
        <f t="shared" si="48"/>
        <v>54.807692307692314</v>
      </c>
      <c r="H798">
        <f t="shared" si="51"/>
        <v>54.807692307692307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9">
        <f t="shared" si="49"/>
        <v>41859.208333333336</v>
      </c>
      <c r="T798" s="10">
        <f t="shared" si="50"/>
        <v>41866.208333333336</v>
      </c>
    </row>
    <row r="799" spans="1:20" hidden="1" x14ac:dyDescent="0.6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4">
        <f t="shared" si="48"/>
        <v>109.63157894736841</v>
      </c>
      <c r="H799">
        <f t="shared" si="51"/>
        <v>45.037837837837834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9">
        <f t="shared" si="49"/>
        <v>43464.25</v>
      </c>
      <c r="T799" s="10">
        <f t="shared" si="50"/>
        <v>43487.25</v>
      </c>
    </row>
    <row r="800" spans="1:20" hidden="1" x14ac:dyDescent="0.6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4">
        <f t="shared" si="48"/>
        <v>188.47058823529412</v>
      </c>
      <c r="H800">
        <f t="shared" si="51"/>
        <v>52.958677685950413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9">
        <f t="shared" si="49"/>
        <v>41060.208333333336</v>
      </c>
      <c r="T800" s="10">
        <f t="shared" si="50"/>
        <v>41088.208333333336</v>
      </c>
    </row>
    <row r="801" spans="1:20" x14ac:dyDescent="0.6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4">
        <f t="shared" si="48"/>
        <v>87.008284023668637</v>
      </c>
      <c r="H801">
        <f t="shared" si="51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9">
        <f t="shared" si="49"/>
        <v>42399.25</v>
      </c>
      <c r="T801" s="10">
        <f t="shared" si="50"/>
        <v>42403.25</v>
      </c>
    </row>
    <row r="802" spans="1:20" x14ac:dyDescent="0.6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4">
        <f t="shared" si="48"/>
        <v>1</v>
      </c>
      <c r="H802">
        <f t="shared" si="51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9">
        <f t="shared" si="49"/>
        <v>42167.208333333328</v>
      </c>
      <c r="T802" s="10">
        <f t="shared" si="50"/>
        <v>42171.208333333328</v>
      </c>
    </row>
    <row r="803" spans="1:20" hidden="1" x14ac:dyDescent="0.6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4">
        <f t="shared" si="48"/>
        <v>202.9130434782609</v>
      </c>
      <c r="H803">
        <f t="shared" si="51"/>
        <v>44.028301886792455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9">
        <f t="shared" si="49"/>
        <v>43830.25</v>
      </c>
      <c r="T803" s="10">
        <f t="shared" si="50"/>
        <v>43852.25</v>
      </c>
    </row>
    <row r="804" spans="1:20" ht="31.2" hidden="1" x14ac:dyDescent="0.6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4">
        <f t="shared" si="48"/>
        <v>197.03225806451613</v>
      </c>
      <c r="H804">
        <f t="shared" si="51"/>
        <v>86.028169014084511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9">
        <f t="shared" si="49"/>
        <v>43650.208333333328</v>
      </c>
      <c r="T804" s="10">
        <f t="shared" si="50"/>
        <v>43652.208333333328</v>
      </c>
    </row>
    <row r="805" spans="1:20" ht="31.2" hidden="1" x14ac:dyDescent="0.6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4">
        <f t="shared" si="48"/>
        <v>107</v>
      </c>
      <c r="H805">
        <f t="shared" si="51"/>
        <v>28.012875536480685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9">
        <f t="shared" si="49"/>
        <v>43492.25</v>
      </c>
      <c r="T805" s="10">
        <f t="shared" si="50"/>
        <v>43526.25</v>
      </c>
    </row>
    <row r="806" spans="1:20" hidden="1" x14ac:dyDescent="0.6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4">
        <f t="shared" si="48"/>
        <v>268.73076923076923</v>
      </c>
      <c r="H806">
        <f t="shared" si="51"/>
        <v>32.050458715596328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9">
        <f t="shared" si="49"/>
        <v>43102.25</v>
      </c>
      <c r="T806" s="10">
        <f t="shared" si="50"/>
        <v>43122.25</v>
      </c>
    </row>
    <row r="807" spans="1:20" ht="31.2" x14ac:dyDescent="0.6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4">
        <f t="shared" si="48"/>
        <v>50.845360824742272</v>
      </c>
      <c r="H807">
        <f t="shared" si="51"/>
        <v>73.611940298507463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9">
        <f t="shared" si="49"/>
        <v>41958.25</v>
      </c>
      <c r="T807" s="10">
        <f t="shared" si="50"/>
        <v>42009.25</v>
      </c>
    </row>
    <row r="808" spans="1:20" hidden="1" x14ac:dyDescent="0.6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4">
        <f t="shared" si="48"/>
        <v>1180.2857142857142</v>
      </c>
      <c r="H808">
        <f t="shared" si="51"/>
        <v>108.71052631578948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9">
        <f t="shared" si="49"/>
        <v>40973.25</v>
      </c>
      <c r="T808" s="10">
        <f t="shared" si="50"/>
        <v>40997.208333333336</v>
      </c>
    </row>
    <row r="809" spans="1:20" hidden="1" x14ac:dyDescent="0.6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4">
        <f t="shared" si="48"/>
        <v>264</v>
      </c>
      <c r="H809">
        <f t="shared" si="51"/>
        <v>42.97674418604651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9">
        <f t="shared" si="49"/>
        <v>43753.208333333328</v>
      </c>
      <c r="T809" s="10">
        <f t="shared" si="50"/>
        <v>43797.25</v>
      </c>
    </row>
    <row r="810" spans="1:20" x14ac:dyDescent="0.6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4">
        <f t="shared" si="48"/>
        <v>30.44230769230769</v>
      </c>
      <c r="H810">
        <f t="shared" si="51"/>
        <v>83.315789473684205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9">
        <f t="shared" si="49"/>
        <v>42507.208333333328</v>
      </c>
      <c r="T810" s="10">
        <f t="shared" si="50"/>
        <v>42524.208333333328</v>
      </c>
    </row>
    <row r="811" spans="1:20" x14ac:dyDescent="0.6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4">
        <f t="shared" si="48"/>
        <v>62.880681818181813</v>
      </c>
      <c r="H811">
        <f t="shared" si="51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9">
        <f t="shared" si="49"/>
        <v>41135.208333333336</v>
      </c>
      <c r="T811" s="10">
        <f t="shared" si="50"/>
        <v>41136.208333333336</v>
      </c>
    </row>
    <row r="812" spans="1:20" hidden="1" x14ac:dyDescent="0.6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4">
        <f t="shared" si="48"/>
        <v>193.125</v>
      </c>
      <c r="H812">
        <f t="shared" si="51"/>
        <v>55.927601809954751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9">
        <f t="shared" si="49"/>
        <v>43067.25</v>
      </c>
      <c r="T812" s="10">
        <f t="shared" si="50"/>
        <v>43077.25</v>
      </c>
    </row>
    <row r="813" spans="1:20" x14ac:dyDescent="0.6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4">
        <f t="shared" si="48"/>
        <v>77.102702702702715</v>
      </c>
      <c r="H813">
        <f t="shared" si="51"/>
        <v>105.03681885125184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9">
        <f t="shared" si="49"/>
        <v>42378.25</v>
      </c>
      <c r="T813" s="10">
        <f t="shared" si="50"/>
        <v>42380.25</v>
      </c>
    </row>
    <row r="814" spans="1:20" hidden="1" x14ac:dyDescent="0.6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4">
        <f t="shared" si="48"/>
        <v>225.52763819095478</v>
      </c>
      <c r="H814">
        <f t="shared" si="51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9">
        <f t="shared" si="49"/>
        <v>43206.208333333328</v>
      </c>
      <c r="T814" s="10">
        <f t="shared" si="50"/>
        <v>43211.208333333328</v>
      </c>
    </row>
    <row r="815" spans="1:20" hidden="1" x14ac:dyDescent="0.6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4">
        <f t="shared" si="48"/>
        <v>239.40625</v>
      </c>
      <c r="H815">
        <f t="shared" si="51"/>
        <v>112.66176470588235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9">
        <f t="shared" si="49"/>
        <v>41148.208333333336</v>
      </c>
      <c r="T815" s="10">
        <f t="shared" si="50"/>
        <v>41158.208333333336</v>
      </c>
    </row>
    <row r="816" spans="1:20" x14ac:dyDescent="0.6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4">
        <f t="shared" si="48"/>
        <v>92.1875</v>
      </c>
      <c r="H816">
        <f t="shared" si="51"/>
        <v>81.944444444444443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9">
        <f t="shared" si="49"/>
        <v>42517.208333333328</v>
      </c>
      <c r="T816" s="10">
        <f t="shared" si="50"/>
        <v>42519.208333333328</v>
      </c>
    </row>
    <row r="817" spans="1:20" ht="31.2" hidden="1" x14ac:dyDescent="0.6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4">
        <f t="shared" si="48"/>
        <v>130.23333333333335</v>
      </c>
      <c r="H817">
        <f t="shared" si="51"/>
        <v>64.049180327868854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9">
        <f t="shared" si="49"/>
        <v>43068.25</v>
      </c>
      <c r="T817" s="10">
        <f t="shared" si="50"/>
        <v>43094.25</v>
      </c>
    </row>
    <row r="818" spans="1:20" hidden="1" x14ac:dyDescent="0.6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4">
        <f t="shared" si="48"/>
        <v>615.21739130434787</v>
      </c>
      <c r="H818">
        <f t="shared" si="51"/>
        <v>106.39097744360902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9">
        <f t="shared" si="49"/>
        <v>41680.25</v>
      </c>
      <c r="T818" s="10">
        <f t="shared" si="50"/>
        <v>41682.25</v>
      </c>
    </row>
    <row r="819" spans="1:20" hidden="1" x14ac:dyDescent="0.6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4">
        <f t="shared" si="48"/>
        <v>368.79532163742692</v>
      </c>
      <c r="H819">
        <f t="shared" si="51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9">
        <f t="shared" si="49"/>
        <v>43589.208333333328</v>
      </c>
      <c r="T819" s="10">
        <f t="shared" si="50"/>
        <v>43617.208333333328</v>
      </c>
    </row>
    <row r="820" spans="1:20" hidden="1" x14ac:dyDescent="0.6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4">
        <f t="shared" si="48"/>
        <v>1094.8571428571429</v>
      </c>
      <c r="H820">
        <f t="shared" si="51"/>
        <v>111.07246376811594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9">
        <f t="shared" si="49"/>
        <v>43486.25</v>
      </c>
      <c r="T820" s="10">
        <f t="shared" si="50"/>
        <v>43499.25</v>
      </c>
    </row>
    <row r="821" spans="1:20" ht="31.2" x14ac:dyDescent="0.6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4">
        <f t="shared" si="48"/>
        <v>50.662921348314605</v>
      </c>
      <c r="H821">
        <f t="shared" si="51"/>
        <v>95.936170212765958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9">
        <f t="shared" si="49"/>
        <v>41237.25</v>
      </c>
      <c r="T821" s="10">
        <f t="shared" si="50"/>
        <v>41252.25</v>
      </c>
    </row>
    <row r="822" spans="1:20" hidden="1" x14ac:dyDescent="0.6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4">
        <f t="shared" si="48"/>
        <v>800.6</v>
      </c>
      <c r="H822">
        <f t="shared" si="51"/>
        <v>43.043010752688176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9">
        <f t="shared" si="49"/>
        <v>43310.208333333328</v>
      </c>
      <c r="T822" s="10">
        <f t="shared" si="50"/>
        <v>43323.208333333328</v>
      </c>
    </row>
    <row r="823" spans="1:20" hidden="1" x14ac:dyDescent="0.6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4">
        <f t="shared" si="48"/>
        <v>291.28571428571428</v>
      </c>
      <c r="H823">
        <f t="shared" si="51"/>
        <v>67.966666666666669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9">
        <f t="shared" si="49"/>
        <v>42794.25</v>
      </c>
      <c r="T823" s="10">
        <f t="shared" si="50"/>
        <v>42807.208333333328</v>
      </c>
    </row>
    <row r="824" spans="1:20" hidden="1" x14ac:dyDescent="0.6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4">
        <f t="shared" si="48"/>
        <v>349.9666666666667</v>
      </c>
      <c r="H824">
        <f t="shared" si="51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9">
        <f t="shared" si="49"/>
        <v>41698.25</v>
      </c>
      <c r="T824" s="10">
        <f t="shared" si="50"/>
        <v>41715.208333333336</v>
      </c>
    </row>
    <row r="825" spans="1:20" hidden="1" x14ac:dyDescent="0.6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4">
        <f t="shared" si="48"/>
        <v>357.07317073170731</v>
      </c>
      <c r="H825">
        <f t="shared" si="51"/>
        <v>58.095238095238095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9">
        <f t="shared" si="49"/>
        <v>41892.208333333336</v>
      </c>
      <c r="T825" s="10">
        <f t="shared" si="50"/>
        <v>41917.208333333336</v>
      </c>
    </row>
    <row r="826" spans="1:20" hidden="1" x14ac:dyDescent="0.6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4">
        <f t="shared" si="48"/>
        <v>126.48941176470588</v>
      </c>
      <c r="H826">
        <f t="shared" si="51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9">
        <f t="shared" si="49"/>
        <v>40348.208333333336</v>
      </c>
      <c r="T826" s="10">
        <f t="shared" si="50"/>
        <v>40380.208333333336</v>
      </c>
    </row>
    <row r="827" spans="1:20" hidden="1" x14ac:dyDescent="0.6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4">
        <f t="shared" si="48"/>
        <v>387.5</v>
      </c>
      <c r="H827">
        <f t="shared" si="51"/>
        <v>88.853503184713375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9">
        <f t="shared" si="49"/>
        <v>42941.208333333328</v>
      </c>
      <c r="T827" s="10">
        <f t="shared" si="50"/>
        <v>42953.208333333328</v>
      </c>
    </row>
    <row r="828" spans="1:20" ht="31.2" hidden="1" x14ac:dyDescent="0.6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4">
        <f t="shared" si="48"/>
        <v>457.03571428571428</v>
      </c>
      <c r="H828">
        <f t="shared" si="51"/>
        <v>65.963917525773198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9">
        <f t="shared" si="49"/>
        <v>40525.25</v>
      </c>
      <c r="T828" s="10">
        <f t="shared" si="50"/>
        <v>40553.25</v>
      </c>
    </row>
    <row r="829" spans="1:20" ht="31.2" hidden="1" x14ac:dyDescent="0.6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4">
        <f t="shared" si="48"/>
        <v>266.69565217391306</v>
      </c>
      <c r="H829">
        <f t="shared" si="51"/>
        <v>74.804878048780495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9">
        <f t="shared" si="49"/>
        <v>40666.208333333336</v>
      </c>
      <c r="T829" s="10">
        <f t="shared" si="50"/>
        <v>40678.208333333336</v>
      </c>
    </row>
    <row r="830" spans="1:20" ht="31.2" x14ac:dyDescent="0.6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4">
        <f t="shared" si="48"/>
        <v>69</v>
      </c>
      <c r="H830">
        <f t="shared" si="51"/>
        <v>69.98571428571428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9">
        <f t="shared" si="49"/>
        <v>43340.208333333328</v>
      </c>
      <c r="T830" s="10">
        <f t="shared" si="50"/>
        <v>43365.208333333328</v>
      </c>
    </row>
    <row r="831" spans="1:20" x14ac:dyDescent="0.6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4">
        <f t="shared" si="48"/>
        <v>51.34375</v>
      </c>
      <c r="H831">
        <f t="shared" si="51"/>
        <v>32.006493506493506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9">
        <f t="shared" si="49"/>
        <v>42164.208333333328</v>
      </c>
      <c r="T831" s="10">
        <f t="shared" si="50"/>
        <v>42179.208333333328</v>
      </c>
    </row>
    <row r="832" spans="1:20" ht="31.2" x14ac:dyDescent="0.6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4">
        <f t="shared" si="48"/>
        <v>1.1710526315789473</v>
      </c>
      <c r="H832">
        <f t="shared" si="51"/>
        <v>64.727272727272734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9">
        <f t="shared" si="49"/>
        <v>43103.25</v>
      </c>
      <c r="T832" s="10">
        <f t="shared" si="50"/>
        <v>43162.25</v>
      </c>
    </row>
    <row r="833" spans="1:20" hidden="1" x14ac:dyDescent="0.6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4">
        <f t="shared" si="48"/>
        <v>108.97734294541709</v>
      </c>
      <c r="H833">
        <f t="shared" si="51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9">
        <f t="shared" si="49"/>
        <v>40994.208333333336</v>
      </c>
      <c r="T833" s="10">
        <f t="shared" si="50"/>
        <v>41028.208333333336</v>
      </c>
    </row>
    <row r="834" spans="1:20" hidden="1" x14ac:dyDescent="0.6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4">
        <f t="shared" si="48"/>
        <v>315.17592592592592</v>
      </c>
      <c r="H834">
        <f t="shared" si="51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9">
        <f t="shared" si="49"/>
        <v>42299.208333333328</v>
      </c>
      <c r="T834" s="10">
        <f t="shared" si="50"/>
        <v>42333.25</v>
      </c>
    </row>
    <row r="835" spans="1:20" hidden="1" x14ac:dyDescent="0.6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4">
        <f t="shared" ref="G835:G898" si="52">(E835/D835)*100</f>
        <v>157.69117647058823</v>
      </c>
      <c r="H835">
        <f t="shared" si="51"/>
        <v>64.987878787878785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9">
        <f t="shared" ref="S835:S898" si="53">(((L835/60)/60)/24)+DATE(1970,1,1)</f>
        <v>40588.25</v>
      </c>
      <c r="T835" s="10">
        <f t="shared" ref="T835:T898" si="54">(((M835/60)/60)/24)+DATE(1970,1,1)</f>
        <v>40599.25</v>
      </c>
    </row>
    <row r="836" spans="1:20" hidden="1" x14ac:dyDescent="0.6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4">
        <f t="shared" si="52"/>
        <v>153.8082191780822</v>
      </c>
      <c r="H836">
        <f t="shared" ref="H836:H899" si="55">(E836/I836)</f>
        <v>94.352941176470594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9">
        <f t="shared" si="53"/>
        <v>41448.208333333336</v>
      </c>
      <c r="T836" s="10">
        <f t="shared" si="54"/>
        <v>41454.208333333336</v>
      </c>
    </row>
    <row r="837" spans="1:20" x14ac:dyDescent="0.6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4">
        <f t="shared" si="52"/>
        <v>89.738979118329468</v>
      </c>
      <c r="H837">
        <f t="shared" si="55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9">
        <f t="shared" si="53"/>
        <v>42063.25</v>
      </c>
      <c r="T837" s="10">
        <f t="shared" si="54"/>
        <v>42069.25</v>
      </c>
    </row>
    <row r="838" spans="1:20" x14ac:dyDescent="0.6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4">
        <f t="shared" si="52"/>
        <v>75.135802469135797</v>
      </c>
      <c r="H838">
        <f t="shared" si="55"/>
        <v>64.744680851063833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9">
        <f t="shared" si="53"/>
        <v>40214.25</v>
      </c>
      <c r="T838" s="10">
        <f t="shared" si="54"/>
        <v>40225.25</v>
      </c>
    </row>
    <row r="839" spans="1:20" hidden="1" x14ac:dyDescent="0.6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4">
        <f t="shared" si="52"/>
        <v>852.88135593220341</v>
      </c>
      <c r="H839">
        <f t="shared" si="55"/>
        <v>84.00667779632721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9">
        <f t="shared" si="53"/>
        <v>40629.208333333336</v>
      </c>
      <c r="T839" s="10">
        <f t="shared" si="54"/>
        <v>40683.208333333336</v>
      </c>
    </row>
    <row r="840" spans="1:20" hidden="1" x14ac:dyDescent="0.6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4">
        <f t="shared" si="52"/>
        <v>138.90625</v>
      </c>
      <c r="H840">
        <f t="shared" si="55"/>
        <v>34.061302681992338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9">
        <f t="shared" si="53"/>
        <v>43370.208333333328</v>
      </c>
      <c r="T840" s="10">
        <f t="shared" si="54"/>
        <v>43379.208333333328</v>
      </c>
    </row>
    <row r="841" spans="1:20" hidden="1" x14ac:dyDescent="0.6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4">
        <f t="shared" si="52"/>
        <v>190.18181818181819</v>
      </c>
      <c r="H841">
        <f t="shared" si="55"/>
        <v>93.273885350318466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9">
        <f t="shared" si="53"/>
        <v>41715.208333333336</v>
      </c>
      <c r="T841" s="10">
        <f t="shared" si="54"/>
        <v>41760.208333333336</v>
      </c>
    </row>
    <row r="842" spans="1:20" hidden="1" x14ac:dyDescent="0.6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4">
        <f t="shared" si="52"/>
        <v>100.24333619948409</v>
      </c>
      <c r="H842">
        <f t="shared" si="55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9">
        <f t="shared" si="53"/>
        <v>41836.208333333336</v>
      </c>
      <c r="T842" s="10">
        <f t="shared" si="54"/>
        <v>41838.208333333336</v>
      </c>
    </row>
    <row r="843" spans="1:20" hidden="1" x14ac:dyDescent="0.6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4">
        <f t="shared" si="52"/>
        <v>142.75824175824175</v>
      </c>
      <c r="H843">
        <f t="shared" si="55"/>
        <v>83.812903225806451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9">
        <f t="shared" si="53"/>
        <v>42419.25</v>
      </c>
      <c r="T843" s="10">
        <f t="shared" si="54"/>
        <v>42435.25</v>
      </c>
    </row>
    <row r="844" spans="1:20" ht="31.2" hidden="1" x14ac:dyDescent="0.6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4">
        <f t="shared" si="52"/>
        <v>563.13333333333333</v>
      </c>
      <c r="H844">
        <f t="shared" si="55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9">
        <f t="shared" si="53"/>
        <v>43266.208333333328</v>
      </c>
      <c r="T844" s="10">
        <f t="shared" si="54"/>
        <v>43269.208333333328</v>
      </c>
    </row>
    <row r="845" spans="1:20" ht="31.2" x14ac:dyDescent="0.6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4">
        <f t="shared" si="52"/>
        <v>30.715909090909086</v>
      </c>
      <c r="H845">
        <f t="shared" si="55"/>
        <v>81.909090909090907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9">
        <f t="shared" si="53"/>
        <v>43338.208333333328</v>
      </c>
      <c r="T845" s="10">
        <f t="shared" si="54"/>
        <v>43344.208333333328</v>
      </c>
    </row>
    <row r="846" spans="1:20" hidden="1" x14ac:dyDescent="0.6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4">
        <f t="shared" si="52"/>
        <v>99.39772727272728</v>
      </c>
      <c r="H846">
        <f t="shared" si="55"/>
        <v>93.053191489361708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9">
        <f t="shared" si="53"/>
        <v>40930.25</v>
      </c>
      <c r="T846" s="10">
        <f t="shared" si="54"/>
        <v>40933.25</v>
      </c>
    </row>
    <row r="847" spans="1:20" hidden="1" x14ac:dyDescent="0.6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4">
        <f t="shared" si="52"/>
        <v>197.54935622317598</v>
      </c>
      <c r="H847">
        <f t="shared" si="55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9">
        <f t="shared" si="53"/>
        <v>43235.208333333328</v>
      </c>
      <c r="T847" s="10">
        <f t="shared" si="54"/>
        <v>43272.208333333328</v>
      </c>
    </row>
    <row r="848" spans="1:20" hidden="1" x14ac:dyDescent="0.6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4">
        <f t="shared" si="52"/>
        <v>508.5</v>
      </c>
      <c r="H848">
        <f t="shared" si="55"/>
        <v>105.9375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9">
        <f t="shared" si="53"/>
        <v>43302.208333333328</v>
      </c>
      <c r="T848" s="10">
        <f t="shared" si="54"/>
        <v>43338.208333333328</v>
      </c>
    </row>
    <row r="849" spans="1:20" hidden="1" x14ac:dyDescent="0.6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4">
        <f t="shared" si="52"/>
        <v>237.74468085106383</v>
      </c>
      <c r="H849">
        <f t="shared" si="55"/>
        <v>101.58181818181818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9">
        <f t="shared" si="53"/>
        <v>43107.25</v>
      </c>
      <c r="T849" s="10">
        <f t="shared" si="54"/>
        <v>43110.25</v>
      </c>
    </row>
    <row r="850" spans="1:20" hidden="1" x14ac:dyDescent="0.6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4">
        <f t="shared" si="52"/>
        <v>338.46875</v>
      </c>
      <c r="H850">
        <f t="shared" si="55"/>
        <v>62.970930232558139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9">
        <f t="shared" si="53"/>
        <v>40341.208333333336</v>
      </c>
      <c r="T850" s="10">
        <f t="shared" si="54"/>
        <v>40350.208333333336</v>
      </c>
    </row>
    <row r="851" spans="1:20" hidden="1" x14ac:dyDescent="0.6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4">
        <f t="shared" si="52"/>
        <v>133.08955223880596</v>
      </c>
      <c r="H851">
        <f t="shared" si="55"/>
        <v>29.045602605863191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9">
        <f t="shared" si="53"/>
        <v>40948.25</v>
      </c>
      <c r="T851" s="10">
        <f t="shared" si="54"/>
        <v>40951.25</v>
      </c>
    </row>
    <row r="852" spans="1:20" x14ac:dyDescent="0.6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4">
        <f t="shared" si="52"/>
        <v>1</v>
      </c>
      <c r="H852">
        <f t="shared" si="55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9">
        <f t="shared" si="53"/>
        <v>40866.25</v>
      </c>
      <c r="T852" s="10">
        <f t="shared" si="54"/>
        <v>40881.25</v>
      </c>
    </row>
    <row r="853" spans="1:20" ht="31.2" hidden="1" x14ac:dyDescent="0.6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4">
        <f t="shared" si="52"/>
        <v>207.79999999999998</v>
      </c>
      <c r="H853">
        <f t="shared" si="55"/>
        <v>77.924999999999997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9">
        <f t="shared" si="53"/>
        <v>41031.208333333336</v>
      </c>
      <c r="T853" s="10">
        <f t="shared" si="54"/>
        <v>41064.208333333336</v>
      </c>
    </row>
    <row r="854" spans="1:20" x14ac:dyDescent="0.6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4">
        <f t="shared" si="52"/>
        <v>51.122448979591837</v>
      </c>
      <c r="H854">
        <f t="shared" si="55"/>
        <v>80.806451612903231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9">
        <f t="shared" si="53"/>
        <v>40740.208333333336</v>
      </c>
      <c r="T854" s="10">
        <f t="shared" si="54"/>
        <v>40750.208333333336</v>
      </c>
    </row>
    <row r="855" spans="1:20" hidden="1" x14ac:dyDescent="0.6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4">
        <f t="shared" si="52"/>
        <v>652.05847953216369</v>
      </c>
      <c r="H855">
        <f t="shared" si="55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9">
        <f t="shared" si="53"/>
        <v>40714.208333333336</v>
      </c>
      <c r="T855" s="10">
        <f t="shared" si="54"/>
        <v>40719.208333333336</v>
      </c>
    </row>
    <row r="856" spans="1:20" hidden="1" x14ac:dyDescent="0.6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4">
        <f t="shared" si="52"/>
        <v>113.63099415204678</v>
      </c>
      <c r="H856">
        <f t="shared" si="55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9">
        <f t="shared" si="53"/>
        <v>43787.25</v>
      </c>
      <c r="T856" s="10">
        <f t="shared" si="54"/>
        <v>43814.25</v>
      </c>
    </row>
    <row r="857" spans="1:20" hidden="1" x14ac:dyDescent="0.6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4">
        <f t="shared" si="52"/>
        <v>102.37606837606839</v>
      </c>
      <c r="H857">
        <f t="shared" si="55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9">
        <f t="shared" si="53"/>
        <v>40712.208333333336</v>
      </c>
      <c r="T857" s="10">
        <f t="shared" si="54"/>
        <v>40743.208333333336</v>
      </c>
    </row>
    <row r="858" spans="1:20" hidden="1" x14ac:dyDescent="0.6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4">
        <f t="shared" si="52"/>
        <v>356.58333333333331</v>
      </c>
      <c r="H858">
        <f t="shared" si="55"/>
        <v>54.164556962025316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9">
        <f t="shared" si="53"/>
        <v>41023.208333333336</v>
      </c>
      <c r="T858" s="10">
        <f t="shared" si="54"/>
        <v>41040.208333333336</v>
      </c>
    </row>
    <row r="859" spans="1:20" ht="31.2" hidden="1" x14ac:dyDescent="0.6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4">
        <f t="shared" si="52"/>
        <v>139.86792452830187</v>
      </c>
      <c r="H859">
        <f t="shared" si="55"/>
        <v>32.946666666666665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9">
        <f t="shared" si="53"/>
        <v>40944.25</v>
      </c>
      <c r="T859" s="10">
        <f t="shared" si="54"/>
        <v>40967.25</v>
      </c>
    </row>
    <row r="860" spans="1:20" ht="31.2" x14ac:dyDescent="0.6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4">
        <f t="shared" si="52"/>
        <v>69.45</v>
      </c>
      <c r="H860">
        <f t="shared" si="55"/>
        <v>79.371428571428567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9">
        <f t="shared" si="53"/>
        <v>43211.208333333328</v>
      </c>
      <c r="T860" s="10">
        <f t="shared" si="54"/>
        <v>43218.208333333328</v>
      </c>
    </row>
    <row r="861" spans="1:20" ht="31.2" x14ac:dyDescent="0.6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4">
        <f t="shared" si="52"/>
        <v>35.534246575342465</v>
      </c>
      <c r="H861">
        <f t="shared" si="55"/>
        <v>41.174603174603178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9">
        <f t="shared" si="53"/>
        <v>41334.25</v>
      </c>
      <c r="T861" s="10">
        <f t="shared" si="54"/>
        <v>41352.208333333336</v>
      </c>
    </row>
    <row r="862" spans="1:20" ht="31.2" hidden="1" x14ac:dyDescent="0.6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4">
        <f t="shared" si="52"/>
        <v>251.65</v>
      </c>
      <c r="H862">
        <f t="shared" si="55"/>
        <v>77.430769230769229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9">
        <f t="shared" si="53"/>
        <v>43515.25</v>
      </c>
      <c r="T862" s="10">
        <f t="shared" si="54"/>
        <v>43525.25</v>
      </c>
    </row>
    <row r="863" spans="1:20" hidden="1" x14ac:dyDescent="0.6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4">
        <f t="shared" si="52"/>
        <v>105.87500000000001</v>
      </c>
      <c r="H863">
        <f t="shared" si="55"/>
        <v>57.159509202453989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9">
        <f t="shared" si="53"/>
        <v>40258.208333333336</v>
      </c>
      <c r="T863" s="10">
        <f t="shared" si="54"/>
        <v>40266.208333333336</v>
      </c>
    </row>
    <row r="864" spans="1:20" hidden="1" x14ac:dyDescent="0.6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4">
        <f t="shared" si="52"/>
        <v>187.42857142857144</v>
      </c>
      <c r="H864">
        <f t="shared" si="55"/>
        <v>77.17647058823529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9">
        <f t="shared" si="53"/>
        <v>40756.208333333336</v>
      </c>
      <c r="T864" s="10">
        <f t="shared" si="54"/>
        <v>40760.208333333336</v>
      </c>
    </row>
    <row r="865" spans="1:20" hidden="1" x14ac:dyDescent="0.6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4">
        <f t="shared" si="52"/>
        <v>386.78571428571428</v>
      </c>
      <c r="H865">
        <f t="shared" si="55"/>
        <v>24.953917050691246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9">
        <f t="shared" si="53"/>
        <v>42172.208333333328</v>
      </c>
      <c r="T865" s="10">
        <f t="shared" si="54"/>
        <v>42195.208333333328</v>
      </c>
    </row>
    <row r="866" spans="1:20" hidden="1" x14ac:dyDescent="0.6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4">
        <f t="shared" si="52"/>
        <v>347.07142857142856</v>
      </c>
      <c r="H866">
        <f t="shared" si="55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9">
        <f t="shared" si="53"/>
        <v>42601.208333333328</v>
      </c>
      <c r="T866" s="10">
        <f t="shared" si="54"/>
        <v>42606.208333333328</v>
      </c>
    </row>
    <row r="867" spans="1:20" hidden="1" x14ac:dyDescent="0.6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4">
        <f t="shared" si="52"/>
        <v>185.82098765432099</v>
      </c>
      <c r="H867">
        <f t="shared" si="55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9">
        <f t="shared" si="53"/>
        <v>41897.208333333336</v>
      </c>
      <c r="T867" s="10">
        <f t="shared" si="54"/>
        <v>41906.208333333336</v>
      </c>
    </row>
    <row r="868" spans="1:20" hidden="1" x14ac:dyDescent="0.6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4">
        <f t="shared" si="52"/>
        <v>43.241247264770237</v>
      </c>
      <c r="H868">
        <f t="shared" si="55"/>
        <v>88.023385300668153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9">
        <f t="shared" si="53"/>
        <v>40671.208333333336</v>
      </c>
      <c r="T868" s="10">
        <f t="shared" si="54"/>
        <v>40672.208333333336</v>
      </c>
    </row>
    <row r="869" spans="1:20" ht="31.2" hidden="1" x14ac:dyDescent="0.6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4">
        <f t="shared" si="52"/>
        <v>162.4375</v>
      </c>
      <c r="H869">
        <f t="shared" si="55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9">
        <f t="shared" si="53"/>
        <v>43382.208333333328</v>
      </c>
      <c r="T869" s="10">
        <f t="shared" si="54"/>
        <v>43388.208333333328</v>
      </c>
    </row>
    <row r="870" spans="1:20" hidden="1" x14ac:dyDescent="0.6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4">
        <f t="shared" si="52"/>
        <v>184.84285714285716</v>
      </c>
      <c r="H870">
        <f t="shared" si="55"/>
        <v>102.69047619047619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9">
        <f t="shared" si="53"/>
        <v>41559.208333333336</v>
      </c>
      <c r="T870" s="10">
        <f t="shared" si="54"/>
        <v>41570.208333333336</v>
      </c>
    </row>
    <row r="871" spans="1:20" x14ac:dyDescent="0.6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4">
        <f t="shared" si="52"/>
        <v>23.703520691785052</v>
      </c>
      <c r="H871">
        <f t="shared" si="55"/>
        <v>72.958174904942965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9">
        <f t="shared" si="53"/>
        <v>40350.208333333336</v>
      </c>
      <c r="T871" s="10">
        <f t="shared" si="54"/>
        <v>40364.208333333336</v>
      </c>
    </row>
    <row r="872" spans="1:20" x14ac:dyDescent="0.6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4">
        <f t="shared" si="52"/>
        <v>89.870129870129873</v>
      </c>
      <c r="H872">
        <f t="shared" si="55"/>
        <v>57.190082644628099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9">
        <f t="shared" si="53"/>
        <v>42240.208333333328</v>
      </c>
      <c r="T872" s="10">
        <f t="shared" si="54"/>
        <v>42265.208333333328</v>
      </c>
    </row>
    <row r="873" spans="1:20" ht="31.2" hidden="1" x14ac:dyDescent="0.6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4">
        <f t="shared" si="52"/>
        <v>272.6041958041958</v>
      </c>
      <c r="H873">
        <f t="shared" si="55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9">
        <f t="shared" si="53"/>
        <v>43040.208333333328</v>
      </c>
      <c r="T873" s="10">
        <f t="shared" si="54"/>
        <v>43058.25</v>
      </c>
    </row>
    <row r="874" spans="1:20" hidden="1" x14ac:dyDescent="0.6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4">
        <f t="shared" si="52"/>
        <v>170.04255319148936</v>
      </c>
      <c r="H874">
        <f t="shared" si="55"/>
        <v>98.666666666666671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9">
        <f t="shared" si="53"/>
        <v>43346.208333333328</v>
      </c>
      <c r="T874" s="10">
        <f t="shared" si="54"/>
        <v>43351.208333333328</v>
      </c>
    </row>
    <row r="875" spans="1:20" hidden="1" x14ac:dyDescent="0.6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4">
        <f t="shared" si="52"/>
        <v>188.28503562945369</v>
      </c>
      <c r="H875">
        <f t="shared" si="55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9">
        <f t="shared" si="53"/>
        <v>41647.25</v>
      </c>
      <c r="T875" s="10">
        <f t="shared" si="54"/>
        <v>41652.25</v>
      </c>
    </row>
    <row r="876" spans="1:20" hidden="1" x14ac:dyDescent="0.6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4">
        <f t="shared" si="52"/>
        <v>346.93532338308455</v>
      </c>
      <c r="H876">
        <f t="shared" si="55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9">
        <f t="shared" si="53"/>
        <v>40291.208333333336</v>
      </c>
      <c r="T876" s="10">
        <f t="shared" si="54"/>
        <v>40329.208333333336</v>
      </c>
    </row>
    <row r="877" spans="1:20" x14ac:dyDescent="0.6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4">
        <f t="shared" si="52"/>
        <v>69.177215189873422</v>
      </c>
      <c r="H877">
        <f t="shared" si="55"/>
        <v>81.567164179104481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9">
        <f t="shared" si="53"/>
        <v>40556.25</v>
      </c>
      <c r="T877" s="10">
        <f t="shared" si="54"/>
        <v>40557.25</v>
      </c>
    </row>
    <row r="878" spans="1:20" x14ac:dyDescent="0.6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4">
        <f t="shared" si="52"/>
        <v>25.433734939759034</v>
      </c>
      <c r="H878">
        <f t="shared" si="55"/>
        <v>37.035087719298247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9">
        <f t="shared" si="53"/>
        <v>43624.208333333328</v>
      </c>
      <c r="T878" s="10">
        <f t="shared" si="54"/>
        <v>43648.208333333328</v>
      </c>
    </row>
    <row r="879" spans="1:20" x14ac:dyDescent="0.6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4">
        <f t="shared" si="52"/>
        <v>77.400977995110026</v>
      </c>
      <c r="H879">
        <f t="shared" si="55"/>
        <v>103.033360455655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9">
        <f t="shared" si="53"/>
        <v>42577.208333333328</v>
      </c>
      <c r="T879" s="10">
        <f t="shared" si="54"/>
        <v>42578.208333333328</v>
      </c>
    </row>
    <row r="880" spans="1:20" x14ac:dyDescent="0.6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4">
        <f t="shared" si="52"/>
        <v>37.481481481481481</v>
      </c>
      <c r="H880">
        <f t="shared" si="55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9">
        <f t="shared" si="53"/>
        <v>43845.25</v>
      </c>
      <c r="T880" s="10">
        <f t="shared" si="54"/>
        <v>43869.25</v>
      </c>
    </row>
    <row r="881" spans="1:20" hidden="1" x14ac:dyDescent="0.6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4">
        <f t="shared" si="52"/>
        <v>543.79999999999995</v>
      </c>
      <c r="H881">
        <f t="shared" si="55"/>
        <v>102.60377358490567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9">
        <f t="shared" si="53"/>
        <v>42788.25</v>
      </c>
      <c r="T881" s="10">
        <f t="shared" si="54"/>
        <v>42797.25</v>
      </c>
    </row>
    <row r="882" spans="1:20" hidden="1" x14ac:dyDescent="0.6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4">
        <f t="shared" si="52"/>
        <v>228.52189349112427</v>
      </c>
      <c r="H882">
        <f t="shared" si="55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9">
        <f t="shared" si="53"/>
        <v>43667.208333333328</v>
      </c>
      <c r="T882" s="10">
        <f t="shared" si="54"/>
        <v>43669.208333333328</v>
      </c>
    </row>
    <row r="883" spans="1:20" x14ac:dyDescent="0.6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4">
        <f t="shared" si="52"/>
        <v>38.948339483394832</v>
      </c>
      <c r="H883">
        <f t="shared" si="55"/>
        <v>70.055309734513273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9">
        <f t="shared" si="53"/>
        <v>42194.208333333328</v>
      </c>
      <c r="T883" s="10">
        <f t="shared" si="54"/>
        <v>42223.208333333328</v>
      </c>
    </row>
    <row r="884" spans="1:20" hidden="1" x14ac:dyDescent="0.6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4">
        <f t="shared" si="52"/>
        <v>370</v>
      </c>
      <c r="H884">
        <f t="shared" si="55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9">
        <f t="shared" si="53"/>
        <v>42025.25</v>
      </c>
      <c r="T884" s="10">
        <f t="shared" si="54"/>
        <v>42029.25</v>
      </c>
    </row>
    <row r="885" spans="1:20" ht="31.2" hidden="1" x14ac:dyDescent="0.6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4">
        <f t="shared" si="52"/>
        <v>237.91176470588232</v>
      </c>
      <c r="H885">
        <f t="shared" si="55"/>
        <v>41.911917098445599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9">
        <f t="shared" si="53"/>
        <v>40323.208333333336</v>
      </c>
      <c r="T885" s="10">
        <f t="shared" si="54"/>
        <v>40359.208333333336</v>
      </c>
    </row>
    <row r="886" spans="1:20" x14ac:dyDescent="0.6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4">
        <f t="shared" si="52"/>
        <v>64.036299765807954</v>
      </c>
      <c r="H886">
        <f t="shared" si="55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9">
        <f t="shared" si="53"/>
        <v>41763.208333333336</v>
      </c>
      <c r="T886" s="10">
        <f t="shared" si="54"/>
        <v>41765.208333333336</v>
      </c>
    </row>
    <row r="887" spans="1:20" hidden="1" x14ac:dyDescent="0.6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4">
        <f t="shared" si="52"/>
        <v>118.27777777777777</v>
      </c>
      <c r="H887">
        <f t="shared" si="55"/>
        <v>40.942307692307693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9">
        <f t="shared" si="53"/>
        <v>40335.208333333336</v>
      </c>
      <c r="T887" s="10">
        <f t="shared" si="54"/>
        <v>40373.208333333336</v>
      </c>
    </row>
    <row r="888" spans="1:20" x14ac:dyDescent="0.6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4">
        <f t="shared" si="52"/>
        <v>84.824037184594957</v>
      </c>
      <c r="H888">
        <f t="shared" si="55"/>
        <v>69.9972602739726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9">
        <f t="shared" si="53"/>
        <v>40416.208333333336</v>
      </c>
      <c r="T888" s="10">
        <f t="shared" si="54"/>
        <v>40434.208333333336</v>
      </c>
    </row>
    <row r="889" spans="1:20" ht="31.2" x14ac:dyDescent="0.6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4">
        <f t="shared" si="52"/>
        <v>29.346153846153843</v>
      </c>
      <c r="H889">
        <f t="shared" si="55"/>
        <v>73.838709677419359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9">
        <f t="shared" si="53"/>
        <v>42202.208333333328</v>
      </c>
      <c r="T889" s="10">
        <f t="shared" si="54"/>
        <v>42249.208333333328</v>
      </c>
    </row>
    <row r="890" spans="1:20" ht="31.2" hidden="1" x14ac:dyDescent="0.6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4">
        <f t="shared" si="52"/>
        <v>209.89655172413794</v>
      </c>
      <c r="H890">
        <f t="shared" si="55"/>
        <v>41.979310344827589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9">
        <f t="shared" si="53"/>
        <v>42836.208333333328</v>
      </c>
      <c r="T890" s="10">
        <f t="shared" si="54"/>
        <v>42855.208333333328</v>
      </c>
    </row>
    <row r="891" spans="1:20" hidden="1" x14ac:dyDescent="0.6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4">
        <f t="shared" si="52"/>
        <v>169.78571428571431</v>
      </c>
      <c r="H891">
        <f t="shared" si="55"/>
        <v>77.93442622950819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9">
        <f t="shared" si="53"/>
        <v>41710.208333333336</v>
      </c>
      <c r="T891" s="10">
        <f t="shared" si="54"/>
        <v>41717.208333333336</v>
      </c>
    </row>
    <row r="892" spans="1:20" hidden="1" x14ac:dyDescent="0.6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4">
        <f t="shared" si="52"/>
        <v>115.95907738095239</v>
      </c>
      <c r="H892">
        <f t="shared" si="55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9">
        <f t="shared" si="53"/>
        <v>43640.208333333328</v>
      </c>
      <c r="T892" s="10">
        <f t="shared" si="54"/>
        <v>43641.208333333328</v>
      </c>
    </row>
    <row r="893" spans="1:20" ht="31.2" hidden="1" x14ac:dyDescent="0.6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4">
        <f t="shared" si="52"/>
        <v>258.59999999999997</v>
      </c>
      <c r="H893">
        <f t="shared" si="55"/>
        <v>47.018181818181816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9">
        <f t="shared" si="53"/>
        <v>40880.25</v>
      </c>
      <c r="T893" s="10">
        <f t="shared" si="54"/>
        <v>40924.25</v>
      </c>
    </row>
    <row r="894" spans="1:20" hidden="1" x14ac:dyDescent="0.6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4">
        <f t="shared" si="52"/>
        <v>230.58333333333331</v>
      </c>
      <c r="H894">
        <f t="shared" si="55"/>
        <v>76.016483516483518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9">
        <f t="shared" si="53"/>
        <v>40319.208333333336</v>
      </c>
      <c r="T894" s="10">
        <f t="shared" si="54"/>
        <v>40360.208333333336</v>
      </c>
    </row>
    <row r="895" spans="1:20" hidden="1" x14ac:dyDescent="0.6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4">
        <f t="shared" si="52"/>
        <v>128.21428571428572</v>
      </c>
      <c r="H895">
        <f t="shared" si="55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9">
        <f t="shared" si="53"/>
        <v>42170.208333333328</v>
      </c>
      <c r="T895" s="10">
        <f t="shared" si="54"/>
        <v>42174.208333333328</v>
      </c>
    </row>
    <row r="896" spans="1:20" hidden="1" x14ac:dyDescent="0.6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4">
        <f t="shared" si="52"/>
        <v>188.70588235294116</v>
      </c>
      <c r="H896">
        <f t="shared" si="55"/>
        <v>57.285714285714285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9">
        <f t="shared" si="53"/>
        <v>41466.208333333336</v>
      </c>
      <c r="T896" s="10">
        <f t="shared" si="54"/>
        <v>41496.208333333336</v>
      </c>
    </row>
    <row r="897" spans="1:20" ht="31.2" x14ac:dyDescent="0.6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4">
        <f t="shared" si="52"/>
        <v>6.9511889862327907</v>
      </c>
      <c r="H897">
        <f t="shared" si="55"/>
        <v>103.81308411214954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9">
        <f t="shared" si="53"/>
        <v>43134.25</v>
      </c>
      <c r="T897" s="10">
        <f t="shared" si="54"/>
        <v>43143.25</v>
      </c>
    </row>
    <row r="898" spans="1:20" ht="31.2" hidden="1" x14ac:dyDescent="0.6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4">
        <f t="shared" si="52"/>
        <v>774.43434343434342</v>
      </c>
      <c r="H898">
        <f t="shared" si="55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9">
        <f t="shared" si="53"/>
        <v>40738.208333333336</v>
      </c>
      <c r="T898" s="10">
        <f t="shared" si="54"/>
        <v>40741.208333333336</v>
      </c>
    </row>
    <row r="899" spans="1:20" x14ac:dyDescent="0.6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4">
        <f t="shared" ref="G899:G962" si="56">(E899/D899)*100</f>
        <v>27.693181818181817</v>
      </c>
      <c r="H899">
        <f t="shared" si="55"/>
        <v>90.259259259259252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9">
        <f t="shared" ref="S899:S962" si="57">(((L899/60)/60)/24)+DATE(1970,1,1)</f>
        <v>43583.208333333328</v>
      </c>
      <c r="T899" s="10">
        <f t="shared" ref="T899:T962" si="58">(((M899/60)/60)/24)+DATE(1970,1,1)</f>
        <v>43585.208333333328</v>
      </c>
    </row>
    <row r="900" spans="1:20" x14ac:dyDescent="0.6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4">
        <f t="shared" si="56"/>
        <v>52.479620323841424</v>
      </c>
      <c r="H900">
        <f t="shared" ref="H900:H963" si="59">(E900/I900)</f>
        <v>76.978705978705975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9">
        <f t="shared" si="57"/>
        <v>43815.25</v>
      </c>
      <c r="T900" s="10">
        <f t="shared" si="58"/>
        <v>43821.25</v>
      </c>
    </row>
    <row r="901" spans="1:20" hidden="1" x14ac:dyDescent="0.6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4">
        <f t="shared" si="56"/>
        <v>407.09677419354841</v>
      </c>
      <c r="H901">
        <f t="shared" si="59"/>
        <v>102.60162601626017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9">
        <f t="shared" si="57"/>
        <v>41554.208333333336</v>
      </c>
      <c r="T901" s="10">
        <f t="shared" si="58"/>
        <v>41572.208333333336</v>
      </c>
    </row>
    <row r="902" spans="1:20" x14ac:dyDescent="0.6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4">
        <f t="shared" si="56"/>
        <v>2</v>
      </c>
      <c r="H902">
        <f t="shared" si="59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9">
        <f t="shared" si="57"/>
        <v>41901.208333333336</v>
      </c>
      <c r="T902" s="10">
        <f t="shared" si="58"/>
        <v>41902.208333333336</v>
      </c>
    </row>
    <row r="903" spans="1:20" hidden="1" x14ac:dyDescent="0.6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4">
        <f t="shared" si="56"/>
        <v>156.17857142857144</v>
      </c>
      <c r="H903">
        <f t="shared" si="59"/>
        <v>55.0062893081761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9">
        <f t="shared" si="57"/>
        <v>43298.208333333328</v>
      </c>
      <c r="T903" s="10">
        <f t="shared" si="58"/>
        <v>43331.208333333328</v>
      </c>
    </row>
    <row r="904" spans="1:20" hidden="1" x14ac:dyDescent="0.6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4">
        <f t="shared" si="56"/>
        <v>252.42857142857144</v>
      </c>
      <c r="H904">
        <f t="shared" si="59"/>
        <v>32.127272727272725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9">
        <f t="shared" si="57"/>
        <v>42399.25</v>
      </c>
      <c r="T904" s="10">
        <f t="shared" si="58"/>
        <v>42441.25</v>
      </c>
    </row>
    <row r="905" spans="1:20" ht="31.2" hidden="1" x14ac:dyDescent="0.6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4">
        <f t="shared" si="56"/>
        <v>1.729268292682927</v>
      </c>
      <c r="H905">
        <f t="shared" si="59"/>
        <v>50.642857142857146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9">
        <f t="shared" si="57"/>
        <v>41034.208333333336</v>
      </c>
      <c r="T905" s="10">
        <f t="shared" si="58"/>
        <v>41049.208333333336</v>
      </c>
    </row>
    <row r="906" spans="1:20" x14ac:dyDescent="0.6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4">
        <f t="shared" si="56"/>
        <v>12.230769230769232</v>
      </c>
      <c r="H906">
        <f t="shared" si="59"/>
        <v>49.6875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9">
        <f t="shared" si="57"/>
        <v>41186.208333333336</v>
      </c>
      <c r="T906" s="10">
        <f t="shared" si="58"/>
        <v>41190.208333333336</v>
      </c>
    </row>
    <row r="907" spans="1:20" hidden="1" x14ac:dyDescent="0.6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4">
        <f t="shared" si="56"/>
        <v>163.98734177215189</v>
      </c>
      <c r="H907">
        <f t="shared" si="59"/>
        <v>54.894067796610166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9">
        <f t="shared" si="57"/>
        <v>41536.208333333336</v>
      </c>
      <c r="T907" s="10">
        <f t="shared" si="58"/>
        <v>41539.208333333336</v>
      </c>
    </row>
    <row r="908" spans="1:20" ht="31.2" hidden="1" x14ac:dyDescent="0.6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4">
        <f t="shared" si="56"/>
        <v>162.98181818181817</v>
      </c>
      <c r="H908">
        <f t="shared" si="59"/>
        <v>46.931937172774866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9">
        <f t="shared" si="57"/>
        <v>42868.208333333328</v>
      </c>
      <c r="T908" s="10">
        <f t="shared" si="58"/>
        <v>42904.208333333328</v>
      </c>
    </row>
    <row r="909" spans="1:20" x14ac:dyDescent="0.6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4">
        <f t="shared" si="56"/>
        <v>20.252747252747252</v>
      </c>
      <c r="H909">
        <f t="shared" si="59"/>
        <v>44.951219512195124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9">
        <f t="shared" si="57"/>
        <v>40660.208333333336</v>
      </c>
      <c r="T909" s="10">
        <f t="shared" si="58"/>
        <v>40667.208333333336</v>
      </c>
    </row>
    <row r="910" spans="1:20" hidden="1" x14ac:dyDescent="0.6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4">
        <f t="shared" si="56"/>
        <v>319.24083769633506</v>
      </c>
      <c r="H910">
        <f t="shared" si="59"/>
        <v>30.99898322318251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9">
        <f t="shared" si="57"/>
        <v>41031.208333333336</v>
      </c>
      <c r="T910" s="10">
        <f t="shared" si="58"/>
        <v>41042.208333333336</v>
      </c>
    </row>
    <row r="911" spans="1:20" hidden="1" x14ac:dyDescent="0.6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4">
        <f t="shared" si="56"/>
        <v>478.94444444444446</v>
      </c>
      <c r="H911">
        <f t="shared" si="59"/>
        <v>107.7625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9">
        <f t="shared" si="57"/>
        <v>43255.208333333328</v>
      </c>
      <c r="T911" s="10">
        <f t="shared" si="58"/>
        <v>43282.208333333328</v>
      </c>
    </row>
    <row r="912" spans="1:20" hidden="1" x14ac:dyDescent="0.6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4">
        <f t="shared" si="56"/>
        <v>19.556634304207122</v>
      </c>
      <c r="H912">
        <f t="shared" si="59"/>
        <v>102.07770270270271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9">
        <f t="shared" si="57"/>
        <v>42026.25</v>
      </c>
      <c r="T912" s="10">
        <f t="shared" si="58"/>
        <v>42027.25</v>
      </c>
    </row>
    <row r="913" spans="1:20" hidden="1" x14ac:dyDescent="0.6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4">
        <f t="shared" si="56"/>
        <v>198.94827586206895</v>
      </c>
      <c r="H913">
        <f t="shared" si="59"/>
        <v>24.976190476190474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9">
        <f t="shared" si="57"/>
        <v>43717.208333333328</v>
      </c>
      <c r="T913" s="10">
        <f t="shared" si="58"/>
        <v>43719.208333333328</v>
      </c>
    </row>
    <row r="914" spans="1:20" hidden="1" x14ac:dyDescent="0.6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4">
        <f t="shared" si="56"/>
        <v>795</v>
      </c>
      <c r="H914">
        <f t="shared" si="59"/>
        <v>79.944134078212286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9">
        <f t="shared" si="57"/>
        <v>41157.208333333336</v>
      </c>
      <c r="T914" s="10">
        <f t="shared" si="58"/>
        <v>41170.208333333336</v>
      </c>
    </row>
    <row r="915" spans="1:20" x14ac:dyDescent="0.6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4">
        <f t="shared" si="56"/>
        <v>50.621082621082621</v>
      </c>
      <c r="H915">
        <f t="shared" si="59"/>
        <v>67.946462715105156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9">
        <f t="shared" si="57"/>
        <v>43597.208333333328</v>
      </c>
      <c r="T915" s="10">
        <f t="shared" si="58"/>
        <v>43610.208333333328</v>
      </c>
    </row>
    <row r="916" spans="1:20" x14ac:dyDescent="0.6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4">
        <f t="shared" si="56"/>
        <v>57.4375</v>
      </c>
      <c r="H916">
        <f t="shared" si="59"/>
        <v>26.070921985815602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9">
        <f t="shared" si="57"/>
        <v>41490.208333333336</v>
      </c>
      <c r="T916" s="10">
        <f t="shared" si="58"/>
        <v>41502.208333333336</v>
      </c>
    </row>
    <row r="917" spans="1:20" hidden="1" x14ac:dyDescent="0.6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4">
        <f t="shared" si="56"/>
        <v>155.62827640984909</v>
      </c>
      <c r="H917">
        <f t="shared" si="59"/>
        <v>105.0032154340836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9">
        <f t="shared" si="57"/>
        <v>42976.208333333328</v>
      </c>
      <c r="T917" s="10">
        <f t="shared" si="58"/>
        <v>42985.208333333328</v>
      </c>
    </row>
    <row r="918" spans="1:20" ht="31.2" x14ac:dyDescent="0.6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4">
        <f t="shared" si="56"/>
        <v>36.297297297297298</v>
      </c>
      <c r="H918">
        <f t="shared" si="59"/>
        <v>25.826923076923077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9">
        <f t="shared" si="57"/>
        <v>41991.25</v>
      </c>
      <c r="T918" s="10">
        <f t="shared" si="58"/>
        <v>42000.25</v>
      </c>
    </row>
    <row r="919" spans="1:20" hidden="1" x14ac:dyDescent="0.6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4">
        <f t="shared" si="56"/>
        <v>58.25</v>
      </c>
      <c r="H919">
        <f t="shared" si="59"/>
        <v>77.666666666666671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9">
        <f t="shared" si="57"/>
        <v>40722.208333333336</v>
      </c>
      <c r="T919" s="10">
        <f t="shared" si="58"/>
        <v>40746.208333333336</v>
      </c>
    </row>
    <row r="920" spans="1:20" hidden="1" x14ac:dyDescent="0.6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4">
        <f t="shared" si="56"/>
        <v>237.39473684210526</v>
      </c>
      <c r="H920">
        <f t="shared" si="59"/>
        <v>57.82692307692308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9">
        <f t="shared" si="57"/>
        <v>41117.208333333336</v>
      </c>
      <c r="T920" s="10">
        <f t="shared" si="58"/>
        <v>41128.208333333336</v>
      </c>
    </row>
    <row r="921" spans="1:20" x14ac:dyDescent="0.6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4">
        <f t="shared" si="56"/>
        <v>58.75</v>
      </c>
      <c r="H921">
        <f t="shared" si="59"/>
        <v>92.955555555555549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9">
        <f t="shared" si="57"/>
        <v>43022.208333333328</v>
      </c>
      <c r="T921" s="10">
        <f t="shared" si="58"/>
        <v>43054.25</v>
      </c>
    </row>
    <row r="922" spans="1:20" hidden="1" x14ac:dyDescent="0.6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4">
        <f t="shared" si="56"/>
        <v>182.56603773584905</v>
      </c>
      <c r="H922">
        <f t="shared" si="59"/>
        <v>37.945098039215686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9">
        <f t="shared" si="57"/>
        <v>43503.25</v>
      </c>
      <c r="T922" s="10">
        <f t="shared" si="58"/>
        <v>43523.25</v>
      </c>
    </row>
    <row r="923" spans="1:20" x14ac:dyDescent="0.6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4">
        <f t="shared" si="56"/>
        <v>0.75436408977556113</v>
      </c>
      <c r="H923">
        <f t="shared" si="59"/>
        <v>31.842105263157894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9">
        <f t="shared" si="57"/>
        <v>40951.25</v>
      </c>
      <c r="T923" s="10">
        <f t="shared" si="58"/>
        <v>40965.25</v>
      </c>
    </row>
    <row r="924" spans="1:20" hidden="1" x14ac:dyDescent="0.6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4">
        <f t="shared" si="56"/>
        <v>175.95330739299609</v>
      </c>
      <c r="H924">
        <f t="shared" si="59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9">
        <f t="shared" si="57"/>
        <v>43443.25</v>
      </c>
      <c r="T924" s="10">
        <f t="shared" si="58"/>
        <v>43452.25</v>
      </c>
    </row>
    <row r="925" spans="1:20" hidden="1" x14ac:dyDescent="0.6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4">
        <f t="shared" si="56"/>
        <v>237.88235294117646</v>
      </c>
      <c r="H925">
        <f t="shared" si="59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9">
        <f t="shared" si="57"/>
        <v>40373.208333333336</v>
      </c>
      <c r="T925" s="10">
        <f t="shared" si="58"/>
        <v>40374.208333333336</v>
      </c>
    </row>
    <row r="926" spans="1:20" hidden="1" x14ac:dyDescent="0.6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4">
        <f t="shared" si="56"/>
        <v>488.05076142131981</v>
      </c>
      <c r="H926">
        <f t="shared" si="59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9">
        <f t="shared" si="57"/>
        <v>43769.208333333328</v>
      </c>
      <c r="T926" s="10">
        <f t="shared" si="58"/>
        <v>43780.25</v>
      </c>
    </row>
    <row r="927" spans="1:20" ht="31.2" hidden="1" x14ac:dyDescent="0.6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4">
        <f t="shared" si="56"/>
        <v>224.06666666666669</v>
      </c>
      <c r="H927">
        <f t="shared" si="59"/>
        <v>103.41538461538461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9">
        <f t="shared" si="57"/>
        <v>43000.208333333328</v>
      </c>
      <c r="T927" s="10">
        <f t="shared" si="58"/>
        <v>43012.208333333328</v>
      </c>
    </row>
    <row r="928" spans="1:20" x14ac:dyDescent="0.6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4">
        <f t="shared" si="56"/>
        <v>18.126436781609197</v>
      </c>
      <c r="H928">
        <f t="shared" si="59"/>
        <v>105.13333333333334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9">
        <f t="shared" si="57"/>
        <v>42502.208333333328</v>
      </c>
      <c r="T928" s="10">
        <f t="shared" si="58"/>
        <v>42506.208333333328</v>
      </c>
    </row>
    <row r="929" spans="1:20" x14ac:dyDescent="0.6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4">
        <f t="shared" si="56"/>
        <v>45.847222222222221</v>
      </c>
      <c r="H929">
        <f t="shared" si="59"/>
        <v>89.21621621621621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9">
        <f t="shared" si="57"/>
        <v>41102.208333333336</v>
      </c>
      <c r="T929" s="10">
        <f t="shared" si="58"/>
        <v>41131.208333333336</v>
      </c>
    </row>
    <row r="930" spans="1:20" hidden="1" x14ac:dyDescent="0.6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4">
        <f t="shared" si="56"/>
        <v>117.31541218637993</v>
      </c>
      <c r="H930">
        <f t="shared" si="59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9">
        <f t="shared" si="57"/>
        <v>41637.25</v>
      </c>
      <c r="T930" s="10">
        <f t="shared" si="58"/>
        <v>41646.25</v>
      </c>
    </row>
    <row r="931" spans="1:20" hidden="1" x14ac:dyDescent="0.6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4">
        <f t="shared" si="56"/>
        <v>217.30909090909088</v>
      </c>
      <c r="H931">
        <f t="shared" si="59"/>
        <v>64.956521739130437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9">
        <f t="shared" si="57"/>
        <v>42858.208333333328</v>
      </c>
      <c r="T931" s="10">
        <f t="shared" si="58"/>
        <v>42872.208333333328</v>
      </c>
    </row>
    <row r="932" spans="1:20" hidden="1" x14ac:dyDescent="0.6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4">
        <f t="shared" si="56"/>
        <v>112.28571428571428</v>
      </c>
      <c r="H932">
        <f t="shared" si="59"/>
        <v>46.235294117647058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9">
        <f t="shared" si="57"/>
        <v>42060.25</v>
      </c>
      <c r="T932" s="10">
        <f t="shared" si="58"/>
        <v>42067.25</v>
      </c>
    </row>
    <row r="933" spans="1:20" x14ac:dyDescent="0.6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4">
        <f t="shared" si="56"/>
        <v>72.51898734177216</v>
      </c>
      <c r="H933">
        <f t="shared" si="59"/>
        <v>51.151785714285715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9">
        <f t="shared" si="57"/>
        <v>41818.208333333336</v>
      </c>
      <c r="T933" s="10">
        <f t="shared" si="58"/>
        <v>41820.208333333336</v>
      </c>
    </row>
    <row r="934" spans="1:20" hidden="1" x14ac:dyDescent="0.6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4">
        <f t="shared" si="56"/>
        <v>212.30434782608697</v>
      </c>
      <c r="H934">
        <f t="shared" si="59"/>
        <v>33.909722222222221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9">
        <f t="shared" si="57"/>
        <v>41709.208333333336</v>
      </c>
      <c r="T934" s="10">
        <f t="shared" si="58"/>
        <v>41712.208333333336</v>
      </c>
    </row>
    <row r="935" spans="1:20" hidden="1" x14ac:dyDescent="0.6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4">
        <f t="shared" si="56"/>
        <v>239.74657534246577</v>
      </c>
      <c r="H935">
        <f t="shared" si="59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9">
        <f t="shared" si="57"/>
        <v>41372.208333333336</v>
      </c>
      <c r="T935" s="10">
        <f t="shared" si="58"/>
        <v>41385.208333333336</v>
      </c>
    </row>
    <row r="936" spans="1:20" hidden="1" x14ac:dyDescent="0.6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4">
        <f t="shared" si="56"/>
        <v>181.93548387096774</v>
      </c>
      <c r="H936">
        <f t="shared" si="59"/>
        <v>107.42857142857143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9">
        <f t="shared" si="57"/>
        <v>42422.25</v>
      </c>
      <c r="T936" s="10">
        <f t="shared" si="58"/>
        <v>42428.25</v>
      </c>
    </row>
    <row r="937" spans="1:20" hidden="1" x14ac:dyDescent="0.6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4">
        <f t="shared" si="56"/>
        <v>164.13114754098362</v>
      </c>
      <c r="H937">
        <f t="shared" si="59"/>
        <v>75.848484848484844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9">
        <f t="shared" si="57"/>
        <v>42209.208333333328</v>
      </c>
      <c r="T937" s="10">
        <f t="shared" si="58"/>
        <v>42216.208333333328</v>
      </c>
    </row>
    <row r="938" spans="1:20" x14ac:dyDescent="0.6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4">
        <f t="shared" si="56"/>
        <v>1.6375968992248062</v>
      </c>
      <c r="H938">
        <f t="shared" si="59"/>
        <v>80.476190476190482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9">
        <f t="shared" si="57"/>
        <v>43668.208333333328</v>
      </c>
      <c r="T938" s="10">
        <f t="shared" si="58"/>
        <v>43671.208333333328</v>
      </c>
    </row>
    <row r="939" spans="1:20" hidden="1" x14ac:dyDescent="0.6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4">
        <f t="shared" si="56"/>
        <v>49.64385964912281</v>
      </c>
      <c r="H939">
        <f t="shared" si="59"/>
        <v>86.978483606557376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9">
        <f t="shared" si="57"/>
        <v>42334.25</v>
      </c>
      <c r="T939" s="10">
        <f t="shared" si="58"/>
        <v>42343.25</v>
      </c>
    </row>
    <row r="940" spans="1:20" hidden="1" x14ac:dyDescent="0.6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4">
        <f t="shared" si="56"/>
        <v>109.70652173913042</v>
      </c>
      <c r="H940">
        <f t="shared" si="59"/>
        <v>105.13541666666667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9">
        <f t="shared" si="57"/>
        <v>43263.208333333328</v>
      </c>
      <c r="T940" s="10">
        <f t="shared" si="58"/>
        <v>43299.208333333328</v>
      </c>
    </row>
    <row r="941" spans="1:20" ht="31.2" x14ac:dyDescent="0.6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4">
        <f t="shared" si="56"/>
        <v>49.217948717948715</v>
      </c>
      <c r="H941">
        <f t="shared" si="59"/>
        <v>57.298507462686565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9">
        <f t="shared" si="57"/>
        <v>40670.208333333336</v>
      </c>
      <c r="T941" s="10">
        <f t="shared" si="58"/>
        <v>40687.208333333336</v>
      </c>
    </row>
    <row r="942" spans="1:20" hidden="1" x14ac:dyDescent="0.6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4">
        <f t="shared" si="56"/>
        <v>62.232323232323225</v>
      </c>
      <c r="H942">
        <f t="shared" si="59"/>
        <v>93.348484848484844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9">
        <f t="shared" si="57"/>
        <v>41244.25</v>
      </c>
      <c r="T942" s="10">
        <f t="shared" si="58"/>
        <v>41266.25</v>
      </c>
    </row>
    <row r="943" spans="1:20" x14ac:dyDescent="0.6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4">
        <f t="shared" si="56"/>
        <v>13.05813953488372</v>
      </c>
      <c r="H943">
        <f t="shared" si="59"/>
        <v>71.987179487179489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9">
        <f t="shared" si="57"/>
        <v>40552.25</v>
      </c>
      <c r="T943" s="10">
        <f t="shared" si="58"/>
        <v>40587.25</v>
      </c>
    </row>
    <row r="944" spans="1:20" x14ac:dyDescent="0.6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4">
        <f t="shared" si="56"/>
        <v>64.635416666666671</v>
      </c>
      <c r="H944">
        <f t="shared" si="59"/>
        <v>92.611940298507463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9">
        <f t="shared" si="57"/>
        <v>40568.25</v>
      </c>
      <c r="T944" s="10">
        <f t="shared" si="58"/>
        <v>40571.25</v>
      </c>
    </row>
    <row r="945" spans="1:20" hidden="1" x14ac:dyDescent="0.6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4">
        <f t="shared" si="56"/>
        <v>159.58666666666667</v>
      </c>
      <c r="H945">
        <f t="shared" si="59"/>
        <v>104.99122807017544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9">
        <f t="shared" si="57"/>
        <v>41906.208333333336</v>
      </c>
      <c r="T945" s="10">
        <f t="shared" si="58"/>
        <v>41941.208333333336</v>
      </c>
    </row>
    <row r="946" spans="1:20" x14ac:dyDescent="0.6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4">
        <f t="shared" si="56"/>
        <v>81.42</v>
      </c>
      <c r="H946">
        <f t="shared" si="59"/>
        <v>30.958174904942965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9">
        <f t="shared" si="57"/>
        <v>42776.25</v>
      </c>
      <c r="T946" s="10">
        <f t="shared" si="58"/>
        <v>42795.25</v>
      </c>
    </row>
    <row r="947" spans="1:20" x14ac:dyDescent="0.6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4">
        <f t="shared" si="56"/>
        <v>32.444767441860463</v>
      </c>
      <c r="H947">
        <f t="shared" si="59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9">
        <f t="shared" si="57"/>
        <v>41004.208333333336</v>
      </c>
      <c r="T947" s="10">
        <f t="shared" si="58"/>
        <v>41019.208333333336</v>
      </c>
    </row>
    <row r="948" spans="1:20" ht="31.2" x14ac:dyDescent="0.6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4">
        <f t="shared" si="56"/>
        <v>9.9141184124918666</v>
      </c>
      <c r="H948">
        <f t="shared" si="59"/>
        <v>84.187845303867405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9">
        <f t="shared" si="57"/>
        <v>40710.208333333336</v>
      </c>
      <c r="T948" s="10">
        <f t="shared" si="58"/>
        <v>40712.208333333336</v>
      </c>
    </row>
    <row r="949" spans="1:20" x14ac:dyDescent="0.6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4">
        <f t="shared" si="56"/>
        <v>26.694444444444443</v>
      </c>
      <c r="H949">
        <f t="shared" si="59"/>
        <v>73.92307692307692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9">
        <f t="shared" si="57"/>
        <v>41908.208333333336</v>
      </c>
      <c r="T949" s="10">
        <f t="shared" si="58"/>
        <v>41915.208333333336</v>
      </c>
    </row>
    <row r="950" spans="1:20" hidden="1" x14ac:dyDescent="0.6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4">
        <f t="shared" si="56"/>
        <v>62.957446808510639</v>
      </c>
      <c r="H950">
        <f t="shared" si="59"/>
        <v>36.987499999999997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9">
        <f t="shared" si="57"/>
        <v>41985.25</v>
      </c>
      <c r="T950" s="10">
        <f t="shared" si="58"/>
        <v>41995.25</v>
      </c>
    </row>
    <row r="951" spans="1:20" hidden="1" x14ac:dyDescent="0.6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4">
        <f t="shared" si="56"/>
        <v>161.35593220338984</v>
      </c>
      <c r="H951">
        <f t="shared" si="59"/>
        <v>46.896551724137929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9">
        <f t="shared" si="57"/>
        <v>42112.208333333328</v>
      </c>
      <c r="T951" s="10">
        <f t="shared" si="58"/>
        <v>42131.208333333328</v>
      </c>
    </row>
    <row r="952" spans="1:20" x14ac:dyDescent="0.6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4">
        <f t="shared" si="56"/>
        <v>5</v>
      </c>
      <c r="H952">
        <f t="shared" si="59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9">
        <f t="shared" si="57"/>
        <v>43571.208333333328</v>
      </c>
      <c r="T952" s="10">
        <f t="shared" si="58"/>
        <v>43576.208333333328</v>
      </c>
    </row>
    <row r="953" spans="1:20" hidden="1" x14ac:dyDescent="0.6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4">
        <f t="shared" si="56"/>
        <v>1096.9379310344827</v>
      </c>
      <c r="H953">
        <f t="shared" si="59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9">
        <f t="shared" si="57"/>
        <v>42730.25</v>
      </c>
      <c r="T953" s="10">
        <f t="shared" si="58"/>
        <v>42731.25</v>
      </c>
    </row>
    <row r="954" spans="1:20" hidden="1" x14ac:dyDescent="0.6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4">
        <f t="shared" si="56"/>
        <v>70.094158075601371</v>
      </c>
      <c r="H954">
        <f t="shared" si="59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9">
        <f t="shared" si="57"/>
        <v>42591.208333333328</v>
      </c>
      <c r="T954" s="10">
        <f t="shared" si="58"/>
        <v>42605.208333333328</v>
      </c>
    </row>
    <row r="955" spans="1:20" ht="31.2" x14ac:dyDescent="0.6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4">
        <f t="shared" si="56"/>
        <v>60</v>
      </c>
      <c r="H955">
        <f t="shared" si="59"/>
        <v>94.285714285714292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9">
        <f t="shared" si="57"/>
        <v>42358.25</v>
      </c>
      <c r="T955" s="10">
        <f t="shared" si="58"/>
        <v>42394.25</v>
      </c>
    </row>
    <row r="956" spans="1:20" hidden="1" x14ac:dyDescent="0.6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4">
        <f t="shared" si="56"/>
        <v>367.0985915492958</v>
      </c>
      <c r="H956">
        <f t="shared" si="59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9">
        <f t="shared" si="57"/>
        <v>41174.208333333336</v>
      </c>
      <c r="T956" s="10">
        <f t="shared" si="58"/>
        <v>41198.208333333336</v>
      </c>
    </row>
    <row r="957" spans="1:20" ht="31.2" hidden="1" x14ac:dyDescent="0.6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4">
        <f t="shared" si="56"/>
        <v>1109</v>
      </c>
      <c r="H957">
        <f t="shared" si="59"/>
        <v>97.037499999999994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9">
        <f t="shared" si="57"/>
        <v>41238.25</v>
      </c>
      <c r="T957" s="10">
        <f t="shared" si="58"/>
        <v>41240.25</v>
      </c>
    </row>
    <row r="958" spans="1:20" x14ac:dyDescent="0.6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4">
        <f t="shared" si="56"/>
        <v>19.028784648187631</v>
      </c>
      <c r="H958">
        <f t="shared" si="59"/>
        <v>43.00963855421687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9">
        <f t="shared" si="57"/>
        <v>42360.25</v>
      </c>
      <c r="T958" s="10">
        <f t="shared" si="58"/>
        <v>42364.25</v>
      </c>
    </row>
    <row r="959" spans="1:20" hidden="1" x14ac:dyDescent="0.6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4">
        <f t="shared" si="56"/>
        <v>126.87755102040816</v>
      </c>
      <c r="H959">
        <f t="shared" si="59"/>
        <v>94.916030534351151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9">
        <f t="shared" si="57"/>
        <v>40955.25</v>
      </c>
      <c r="T959" s="10">
        <f t="shared" si="58"/>
        <v>40958.25</v>
      </c>
    </row>
    <row r="960" spans="1:20" ht="31.2" hidden="1" x14ac:dyDescent="0.6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4">
        <f t="shared" si="56"/>
        <v>734.63636363636363</v>
      </c>
      <c r="H960">
        <f t="shared" si="59"/>
        <v>72.151785714285708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9">
        <f t="shared" si="57"/>
        <v>40350.208333333336</v>
      </c>
      <c r="T960" s="10">
        <f t="shared" si="58"/>
        <v>40372.208333333336</v>
      </c>
    </row>
    <row r="961" spans="1:20" x14ac:dyDescent="0.6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4">
        <f t="shared" si="56"/>
        <v>4.5731034482758623</v>
      </c>
      <c r="H961">
        <f t="shared" si="59"/>
        <v>51.007692307692309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9">
        <f t="shared" si="57"/>
        <v>40357.208333333336</v>
      </c>
      <c r="T961" s="10">
        <f t="shared" si="58"/>
        <v>40385.208333333336</v>
      </c>
    </row>
    <row r="962" spans="1:20" x14ac:dyDescent="0.6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4">
        <f t="shared" si="56"/>
        <v>85.054545454545448</v>
      </c>
      <c r="H962">
        <f t="shared" si="59"/>
        <v>85.054545454545448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9">
        <f t="shared" si="57"/>
        <v>42408.25</v>
      </c>
      <c r="T962" s="10">
        <f t="shared" si="58"/>
        <v>42445.208333333328</v>
      </c>
    </row>
    <row r="963" spans="1:20" hidden="1" x14ac:dyDescent="0.6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4">
        <f t="shared" ref="G963:G1001" si="60">(E963/D963)*100</f>
        <v>119.29824561403508</v>
      </c>
      <c r="H963">
        <f t="shared" si="59"/>
        <v>43.87096774193548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9">
        <f t="shared" ref="S963:S1001" si="61">(((L963/60)/60)/24)+DATE(1970,1,1)</f>
        <v>40591.25</v>
      </c>
      <c r="T963" s="10">
        <f t="shared" ref="T963:T1001" si="62">(((M963/60)/60)/24)+DATE(1970,1,1)</f>
        <v>40595.25</v>
      </c>
    </row>
    <row r="964" spans="1:20" hidden="1" x14ac:dyDescent="0.6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4">
        <f t="shared" si="60"/>
        <v>296.02777777777777</v>
      </c>
      <c r="H964">
        <f t="shared" ref="H964:H1001" si="63">(E964/I964)</f>
        <v>40.063909774436091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9">
        <f t="shared" si="61"/>
        <v>41592.25</v>
      </c>
      <c r="T964" s="10">
        <f t="shared" si="62"/>
        <v>41613.25</v>
      </c>
    </row>
    <row r="965" spans="1:20" x14ac:dyDescent="0.6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4">
        <f t="shared" si="60"/>
        <v>84.694915254237287</v>
      </c>
      <c r="H965">
        <f t="shared" si="63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9">
        <f t="shared" si="61"/>
        <v>40607.25</v>
      </c>
      <c r="T965" s="10">
        <f t="shared" si="62"/>
        <v>40613.25</v>
      </c>
    </row>
    <row r="966" spans="1:20" hidden="1" x14ac:dyDescent="0.6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4">
        <f t="shared" si="60"/>
        <v>355.7837837837838</v>
      </c>
      <c r="H966">
        <f t="shared" si="63"/>
        <v>84.92903225806451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9">
        <f t="shared" si="61"/>
        <v>42135.208333333328</v>
      </c>
      <c r="T966" s="10">
        <f t="shared" si="62"/>
        <v>42140.208333333328</v>
      </c>
    </row>
    <row r="967" spans="1:20" hidden="1" x14ac:dyDescent="0.6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4">
        <f t="shared" si="60"/>
        <v>386.40909090909093</v>
      </c>
      <c r="H967">
        <f t="shared" si="63"/>
        <v>41.067632850241544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9">
        <f t="shared" si="61"/>
        <v>40203.25</v>
      </c>
      <c r="T967" s="10">
        <f t="shared" si="62"/>
        <v>40243.25</v>
      </c>
    </row>
    <row r="968" spans="1:20" hidden="1" x14ac:dyDescent="0.6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4">
        <f t="shared" si="60"/>
        <v>792.23529411764707</v>
      </c>
      <c r="H968">
        <f t="shared" si="63"/>
        <v>54.971428571428568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9">
        <f t="shared" si="61"/>
        <v>42901.208333333328</v>
      </c>
      <c r="T968" s="10">
        <f t="shared" si="62"/>
        <v>42903.208333333328</v>
      </c>
    </row>
    <row r="969" spans="1:20" hidden="1" x14ac:dyDescent="0.6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4">
        <f t="shared" si="60"/>
        <v>137.03393665158373</v>
      </c>
      <c r="H969">
        <f t="shared" si="63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9">
        <f t="shared" si="61"/>
        <v>41005.208333333336</v>
      </c>
      <c r="T969" s="10">
        <f t="shared" si="62"/>
        <v>41042.208333333336</v>
      </c>
    </row>
    <row r="970" spans="1:20" ht="31.2" hidden="1" x14ac:dyDescent="0.6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4">
        <f t="shared" si="60"/>
        <v>338.20833333333337</v>
      </c>
      <c r="H970">
        <f t="shared" si="63"/>
        <v>71.201754385964918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9">
        <f t="shared" si="61"/>
        <v>40544.25</v>
      </c>
      <c r="T970" s="10">
        <f t="shared" si="62"/>
        <v>40559.25</v>
      </c>
    </row>
    <row r="971" spans="1:20" hidden="1" x14ac:dyDescent="0.6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4">
        <f t="shared" si="60"/>
        <v>108.22784810126582</v>
      </c>
      <c r="H971">
        <f t="shared" si="63"/>
        <v>91.935483870967744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9">
        <f t="shared" si="61"/>
        <v>43821.25</v>
      </c>
      <c r="T971" s="10">
        <f t="shared" si="62"/>
        <v>43828.25</v>
      </c>
    </row>
    <row r="972" spans="1:20" x14ac:dyDescent="0.6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4">
        <f t="shared" si="60"/>
        <v>60.757639620653315</v>
      </c>
      <c r="H972">
        <f t="shared" si="63"/>
        <v>97.069023569023571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9">
        <f t="shared" si="61"/>
        <v>40672.208333333336</v>
      </c>
      <c r="T972" s="10">
        <f t="shared" si="62"/>
        <v>40673.208333333336</v>
      </c>
    </row>
    <row r="973" spans="1:20" x14ac:dyDescent="0.6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4">
        <f t="shared" si="60"/>
        <v>27.725490196078432</v>
      </c>
      <c r="H973">
        <f t="shared" si="63"/>
        <v>58.916666666666664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9">
        <f t="shared" si="61"/>
        <v>41555.208333333336</v>
      </c>
      <c r="T973" s="10">
        <f t="shared" si="62"/>
        <v>41561.208333333336</v>
      </c>
    </row>
    <row r="974" spans="1:20" hidden="1" x14ac:dyDescent="0.6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4">
        <f t="shared" si="60"/>
        <v>228.3934426229508</v>
      </c>
      <c r="H974">
        <f t="shared" si="63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9">
        <f t="shared" si="61"/>
        <v>41792.208333333336</v>
      </c>
      <c r="T974" s="10">
        <f t="shared" si="62"/>
        <v>41801.208333333336</v>
      </c>
    </row>
    <row r="975" spans="1:20" x14ac:dyDescent="0.6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4">
        <f t="shared" si="60"/>
        <v>21.615194054500414</v>
      </c>
      <c r="H975">
        <f t="shared" si="63"/>
        <v>103.87301587301587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9">
        <f t="shared" si="61"/>
        <v>40522.25</v>
      </c>
      <c r="T975" s="10">
        <f t="shared" si="62"/>
        <v>40524.25</v>
      </c>
    </row>
    <row r="976" spans="1:20" hidden="1" x14ac:dyDescent="0.6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4">
        <f t="shared" si="60"/>
        <v>373.875</v>
      </c>
      <c r="H976">
        <f t="shared" si="63"/>
        <v>93.46875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9">
        <f t="shared" si="61"/>
        <v>41412.208333333336</v>
      </c>
      <c r="T976" s="10">
        <f t="shared" si="62"/>
        <v>41413.208333333336</v>
      </c>
    </row>
    <row r="977" spans="1:20" hidden="1" x14ac:dyDescent="0.6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4">
        <f t="shared" si="60"/>
        <v>154.92592592592592</v>
      </c>
      <c r="H977">
        <f t="shared" si="63"/>
        <v>61.970370370370368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9">
        <f t="shared" si="61"/>
        <v>42337.25</v>
      </c>
      <c r="T977" s="10">
        <f t="shared" si="62"/>
        <v>42376.25</v>
      </c>
    </row>
    <row r="978" spans="1:20" ht="31.2" hidden="1" x14ac:dyDescent="0.6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4">
        <f t="shared" si="60"/>
        <v>322.14999999999998</v>
      </c>
      <c r="H978">
        <f t="shared" si="63"/>
        <v>92.042857142857144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9">
        <f t="shared" si="61"/>
        <v>40571.25</v>
      </c>
      <c r="T978" s="10">
        <f t="shared" si="62"/>
        <v>40577.25</v>
      </c>
    </row>
    <row r="979" spans="1:20" x14ac:dyDescent="0.6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4">
        <f t="shared" si="60"/>
        <v>73.957142857142856</v>
      </c>
      <c r="H979">
        <f t="shared" si="63"/>
        <v>77.268656716417908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9">
        <f t="shared" si="61"/>
        <v>43138.25</v>
      </c>
      <c r="T979" s="10">
        <f t="shared" si="62"/>
        <v>43170.25</v>
      </c>
    </row>
    <row r="980" spans="1:20" hidden="1" x14ac:dyDescent="0.6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4">
        <f t="shared" si="60"/>
        <v>864.1</v>
      </c>
      <c r="H980">
        <f t="shared" si="63"/>
        <v>93.923913043478265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9">
        <f t="shared" si="61"/>
        <v>42686.25</v>
      </c>
      <c r="T980" s="10">
        <f t="shared" si="62"/>
        <v>42708.25</v>
      </c>
    </row>
    <row r="981" spans="1:20" hidden="1" x14ac:dyDescent="0.6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4">
        <f t="shared" si="60"/>
        <v>143.26245847176079</v>
      </c>
      <c r="H981">
        <f t="shared" si="63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9">
        <f t="shared" si="61"/>
        <v>42078.208333333328</v>
      </c>
      <c r="T981" s="10">
        <f t="shared" si="62"/>
        <v>42084.208333333328</v>
      </c>
    </row>
    <row r="982" spans="1:20" x14ac:dyDescent="0.6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4">
        <f t="shared" si="60"/>
        <v>40.281762295081968</v>
      </c>
      <c r="H982">
        <f t="shared" si="63"/>
        <v>105.97035040431267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9">
        <f t="shared" si="61"/>
        <v>42307.208333333328</v>
      </c>
      <c r="T982" s="10">
        <f t="shared" si="62"/>
        <v>42312.25</v>
      </c>
    </row>
    <row r="983" spans="1:20" hidden="1" x14ac:dyDescent="0.6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4">
        <f t="shared" si="60"/>
        <v>178.22388059701493</v>
      </c>
      <c r="H983">
        <f t="shared" si="63"/>
        <v>36.969040247678016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9">
        <f t="shared" si="61"/>
        <v>43094.25</v>
      </c>
      <c r="T983" s="10">
        <f t="shared" si="62"/>
        <v>43127.25</v>
      </c>
    </row>
    <row r="984" spans="1:20" x14ac:dyDescent="0.6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4">
        <f t="shared" si="60"/>
        <v>84.930555555555557</v>
      </c>
      <c r="H984">
        <f t="shared" si="63"/>
        <v>81.533333333333331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9">
        <f t="shared" si="61"/>
        <v>40743.208333333336</v>
      </c>
      <c r="T984" s="10">
        <f t="shared" si="62"/>
        <v>40745.208333333336</v>
      </c>
    </row>
    <row r="985" spans="1:20" hidden="1" x14ac:dyDescent="0.6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4">
        <f t="shared" si="60"/>
        <v>145.93648334624322</v>
      </c>
      <c r="H985">
        <f t="shared" si="63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9">
        <f t="shared" si="61"/>
        <v>43681.208333333328</v>
      </c>
      <c r="T985" s="10">
        <f t="shared" si="62"/>
        <v>43696.208333333328</v>
      </c>
    </row>
    <row r="986" spans="1:20" ht="31.2" hidden="1" x14ac:dyDescent="0.6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4">
        <f t="shared" si="60"/>
        <v>152.46153846153848</v>
      </c>
      <c r="H986">
        <f t="shared" si="63"/>
        <v>26.010498687664043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9">
        <f t="shared" si="61"/>
        <v>43716.208333333328</v>
      </c>
      <c r="T986" s="10">
        <f t="shared" si="62"/>
        <v>43742.208333333328</v>
      </c>
    </row>
    <row r="987" spans="1:20" x14ac:dyDescent="0.6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4">
        <f t="shared" si="60"/>
        <v>67.129542790152414</v>
      </c>
      <c r="H987">
        <f t="shared" si="63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9">
        <f t="shared" si="61"/>
        <v>41614.25</v>
      </c>
      <c r="T987" s="10">
        <f t="shared" si="62"/>
        <v>41640.25</v>
      </c>
    </row>
    <row r="988" spans="1:20" x14ac:dyDescent="0.6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4">
        <f t="shared" si="60"/>
        <v>40.307692307692307</v>
      </c>
      <c r="H988">
        <f t="shared" si="63"/>
        <v>34.173913043478258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9">
        <f t="shared" si="61"/>
        <v>40638.208333333336</v>
      </c>
      <c r="T988" s="10">
        <f t="shared" si="62"/>
        <v>40652.208333333336</v>
      </c>
    </row>
    <row r="989" spans="1:20" hidden="1" x14ac:dyDescent="0.6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4">
        <f t="shared" si="60"/>
        <v>216.79032258064518</v>
      </c>
      <c r="H989">
        <f t="shared" si="63"/>
        <v>28.002083333333335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9">
        <f t="shared" si="61"/>
        <v>42852.208333333328</v>
      </c>
      <c r="T989" s="10">
        <f t="shared" si="62"/>
        <v>42866.208333333328</v>
      </c>
    </row>
    <row r="990" spans="1:20" x14ac:dyDescent="0.6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4">
        <f t="shared" si="60"/>
        <v>52.117021276595743</v>
      </c>
      <c r="H990">
        <f t="shared" si="63"/>
        <v>76.546875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9">
        <f t="shared" si="61"/>
        <v>42686.25</v>
      </c>
      <c r="T990" s="10">
        <f t="shared" si="62"/>
        <v>42707.25</v>
      </c>
    </row>
    <row r="991" spans="1:20" hidden="1" x14ac:dyDescent="0.6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4">
        <f t="shared" si="60"/>
        <v>499.58333333333337</v>
      </c>
      <c r="H991">
        <f t="shared" si="63"/>
        <v>53.053097345132741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9">
        <f t="shared" si="61"/>
        <v>43571.208333333328</v>
      </c>
      <c r="T991" s="10">
        <f t="shared" si="62"/>
        <v>43576.208333333328</v>
      </c>
    </row>
    <row r="992" spans="1:20" x14ac:dyDescent="0.6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4">
        <f t="shared" si="60"/>
        <v>87.679487179487182</v>
      </c>
      <c r="H992">
        <f t="shared" si="63"/>
        <v>106.859375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9">
        <f t="shared" si="61"/>
        <v>42432.25</v>
      </c>
      <c r="T992" s="10">
        <f t="shared" si="62"/>
        <v>42454.208333333328</v>
      </c>
    </row>
    <row r="993" spans="1:20" hidden="1" x14ac:dyDescent="0.6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4">
        <f t="shared" si="60"/>
        <v>113.17346938775511</v>
      </c>
      <c r="H993">
        <f t="shared" si="63"/>
        <v>46.020746887966808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9">
        <f t="shared" si="61"/>
        <v>41907.208333333336</v>
      </c>
      <c r="T993" s="10">
        <f t="shared" si="62"/>
        <v>41911.208333333336</v>
      </c>
    </row>
    <row r="994" spans="1:20" hidden="1" x14ac:dyDescent="0.6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4">
        <f t="shared" si="60"/>
        <v>426.54838709677421</v>
      </c>
      <c r="H994">
        <f t="shared" si="63"/>
        <v>100.17424242424242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9">
        <f t="shared" si="61"/>
        <v>43227.208333333328</v>
      </c>
      <c r="T994" s="10">
        <f t="shared" si="62"/>
        <v>43241.208333333328</v>
      </c>
    </row>
    <row r="995" spans="1:20" hidden="1" x14ac:dyDescent="0.6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4">
        <f t="shared" si="60"/>
        <v>77.632653061224488</v>
      </c>
      <c r="H995">
        <f t="shared" si="63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9">
        <f t="shared" si="61"/>
        <v>42362.25</v>
      </c>
      <c r="T995" s="10">
        <f t="shared" si="62"/>
        <v>42379.25</v>
      </c>
    </row>
    <row r="996" spans="1:20" x14ac:dyDescent="0.6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4">
        <f t="shared" si="60"/>
        <v>52.496810772501767</v>
      </c>
      <c r="H996">
        <f t="shared" si="63"/>
        <v>87.972684085510693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9">
        <f t="shared" si="61"/>
        <v>41929.208333333336</v>
      </c>
      <c r="T996" s="10">
        <f t="shared" si="62"/>
        <v>41935.208333333336</v>
      </c>
    </row>
    <row r="997" spans="1:20" hidden="1" x14ac:dyDescent="0.6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4">
        <f t="shared" si="60"/>
        <v>157.46762589928059</v>
      </c>
      <c r="H997">
        <f t="shared" si="63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9">
        <f t="shared" si="61"/>
        <v>43408.208333333328</v>
      </c>
      <c r="T997" s="10">
        <f t="shared" si="62"/>
        <v>43437.25</v>
      </c>
    </row>
    <row r="998" spans="1:20" ht="31.2" x14ac:dyDescent="0.6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4">
        <f t="shared" si="60"/>
        <v>72.939393939393938</v>
      </c>
      <c r="H998">
        <f t="shared" si="63"/>
        <v>42.982142857142854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9">
        <f t="shared" si="61"/>
        <v>41276.25</v>
      </c>
      <c r="T998" s="10">
        <f t="shared" si="62"/>
        <v>41306.25</v>
      </c>
    </row>
    <row r="999" spans="1:20" hidden="1" x14ac:dyDescent="0.6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4">
        <f t="shared" si="60"/>
        <v>60.565789473684205</v>
      </c>
      <c r="H999">
        <f t="shared" si="63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9">
        <f t="shared" si="61"/>
        <v>41659.25</v>
      </c>
      <c r="T999" s="10">
        <f t="shared" si="62"/>
        <v>41664.25</v>
      </c>
    </row>
    <row r="1000" spans="1:20" x14ac:dyDescent="0.6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4">
        <f t="shared" si="60"/>
        <v>56.791291291291287</v>
      </c>
      <c r="H1000">
        <f t="shared" si="63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9">
        <f t="shared" si="61"/>
        <v>40220.25</v>
      </c>
      <c r="T1000" s="10">
        <f t="shared" si="62"/>
        <v>40234.25</v>
      </c>
    </row>
    <row r="1001" spans="1:20" hidden="1" x14ac:dyDescent="0.6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4">
        <f t="shared" si="60"/>
        <v>56.542754275427541</v>
      </c>
      <c r="H1001">
        <f t="shared" si="63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9">
        <f t="shared" si="61"/>
        <v>42550.208333333328</v>
      </c>
      <c r="T1001" s="10">
        <f t="shared" si="62"/>
        <v>42557.208333333328</v>
      </c>
    </row>
  </sheetData>
  <autoFilter ref="F1:F1001" xr:uid="{00000000-0001-0000-0000-000000000000}">
    <filterColumn colId="0">
      <filters>
        <filter val="failed"/>
      </filters>
    </filterColumn>
  </autoFilter>
  <conditionalFormatting sqref="F1:H1048576">
    <cfRule type="containsText" dxfId="13" priority="4" operator="containsText" text="live">
      <formula>NOT(ISERROR(SEARCH("live",F1)))</formula>
    </cfRule>
    <cfRule type="containsText" dxfId="12" priority="5" operator="containsText" text="canceled">
      <formula>NOT(ISERROR(SEARCH("canceled",F1)))</formula>
    </cfRule>
    <cfRule type="containsText" dxfId="11" priority="7" operator="containsText" text="successful">
      <formula>NOT(ISERROR(SEARCH("successful",F1)))</formula>
    </cfRule>
    <cfRule type="containsText" dxfId="10" priority="8" operator="containsText" text="failed">
      <formula>NOT(ISERROR(SEARCH("failed",F1)))</formula>
    </cfRule>
  </conditionalFormatting>
  <conditionalFormatting sqref="G1:H1048576">
    <cfRule type="colorScale" priority="1">
      <colorScale>
        <cfvo type="num" val="0"/>
        <cfvo type="num" val="100"/>
        <cfvo type="num" val="200"/>
        <color rgb="FFC00000"/>
        <color rgb="FF00B050"/>
        <color rgb="FF002060"/>
      </colorScale>
    </cfRule>
  </conditionalFormatting>
  <conditionalFormatting sqref="I499">
    <cfRule type="containsText" dxfId="9" priority="6" operator="containsText" text="Canceled">
      <formula>NOT(ISERROR(SEARCH("Canceled",I499)))</formula>
    </cfRule>
  </conditionalFormatting>
  <conditionalFormatting sqref="J1002">
    <cfRule type="colorScale" priority="2">
      <colorScale>
        <cfvo type="num" val="0"/>
        <cfvo type="num" val="100"/>
        <cfvo type="num" val="200"/>
        <color rgb="FFC00000"/>
        <color rgb="FF00B050"/>
        <color rgb="FF002060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7A50-AE7D-4557-BDE9-C8AB969CA5CA}">
  <dimension ref="A1:K566"/>
  <sheetViews>
    <sheetView tabSelected="1" workbookViewId="0">
      <selection activeCell="K9" sqref="K9"/>
    </sheetView>
  </sheetViews>
  <sheetFormatPr defaultRowHeight="15.6" x14ac:dyDescent="0.6"/>
  <cols>
    <col min="1" max="1" width="9.69921875" customWidth="1"/>
    <col min="2" max="2" width="14.6484375" customWidth="1"/>
    <col min="5" max="5" width="12.19921875" customWidth="1"/>
    <col min="7" max="7" width="10.8984375" customWidth="1"/>
    <col min="10" max="10" width="10.796875" customWidth="1"/>
  </cols>
  <sheetData>
    <row r="1" spans="1:11" x14ac:dyDescent="0.6">
      <c r="A1" s="1" t="s">
        <v>4</v>
      </c>
      <c r="B1" s="1" t="s">
        <v>5</v>
      </c>
      <c r="D1" s="1" t="s">
        <v>4</v>
      </c>
      <c r="E1" s="1" t="s">
        <v>5</v>
      </c>
    </row>
    <row r="2" spans="1:11" x14ac:dyDescent="0.6">
      <c r="A2" t="s">
        <v>20</v>
      </c>
      <c r="B2">
        <v>158</v>
      </c>
      <c r="D2" t="s">
        <v>14</v>
      </c>
      <c r="E2">
        <v>0</v>
      </c>
      <c r="G2" t="s">
        <v>20</v>
      </c>
      <c r="J2" t="s">
        <v>2113</v>
      </c>
    </row>
    <row r="3" spans="1:11" x14ac:dyDescent="0.6">
      <c r="A3" t="s">
        <v>20</v>
      </c>
      <c r="B3">
        <v>1425</v>
      </c>
      <c r="D3" t="s">
        <v>14</v>
      </c>
      <c r="E3">
        <v>24</v>
      </c>
      <c r="G3" t="s">
        <v>2107</v>
      </c>
      <c r="H3">
        <f>AVERAGE(B2:B566)</f>
        <v>851.14690265486729</v>
      </c>
      <c r="J3" t="s">
        <v>2107</v>
      </c>
      <c r="K3">
        <f>AVERAGE(E2:E365)</f>
        <v>585.61538461538464</v>
      </c>
    </row>
    <row r="4" spans="1:11" x14ac:dyDescent="0.6">
      <c r="A4" t="s">
        <v>20</v>
      </c>
      <c r="B4">
        <v>174</v>
      </c>
      <c r="D4" t="s">
        <v>14</v>
      </c>
      <c r="E4">
        <v>53</v>
      </c>
      <c r="G4" t="s">
        <v>2108</v>
      </c>
      <c r="H4">
        <f>MEDIAN(B2:B566)</f>
        <v>201</v>
      </c>
      <c r="J4" t="s">
        <v>2108</v>
      </c>
      <c r="K4">
        <f>MEDIAN(E2:E365)</f>
        <v>114.5</v>
      </c>
    </row>
    <row r="5" spans="1:11" x14ac:dyDescent="0.6">
      <c r="A5" t="s">
        <v>20</v>
      </c>
      <c r="B5">
        <v>227</v>
      </c>
      <c r="D5" t="s">
        <v>14</v>
      </c>
      <c r="E5">
        <v>18</v>
      </c>
      <c r="G5" t="s">
        <v>2109</v>
      </c>
      <c r="H5">
        <f>MIN(B2:B566)</f>
        <v>16</v>
      </c>
      <c r="J5" t="s">
        <v>2109</v>
      </c>
      <c r="K5">
        <f>MIN(E2:E365)</f>
        <v>0</v>
      </c>
    </row>
    <row r="6" spans="1:11" x14ac:dyDescent="0.6">
      <c r="A6" t="s">
        <v>20</v>
      </c>
      <c r="B6">
        <v>220</v>
      </c>
      <c r="D6" t="s">
        <v>14</v>
      </c>
      <c r="E6">
        <v>44</v>
      </c>
      <c r="G6" t="s">
        <v>2110</v>
      </c>
      <c r="H6">
        <f>MAX(B2:B566)</f>
        <v>7295</v>
      </c>
      <c r="J6" t="s">
        <v>2110</v>
      </c>
      <c r="K6">
        <f>MAX(E2:E365)</f>
        <v>6080</v>
      </c>
    </row>
    <row r="7" spans="1:11" x14ac:dyDescent="0.6">
      <c r="A7" t="s">
        <v>20</v>
      </c>
      <c r="B7">
        <v>98</v>
      </c>
      <c r="D7" t="s">
        <v>14</v>
      </c>
      <c r="E7">
        <v>27</v>
      </c>
      <c r="G7" t="s">
        <v>2111</v>
      </c>
      <c r="H7">
        <f>_xlfn.VAR.S(B2:B566)</f>
        <v>1606216.5936295739</v>
      </c>
      <c r="J7" t="s">
        <v>2111</v>
      </c>
      <c r="K7">
        <f>_xlfn.VAR.S(E2:E365)</f>
        <v>924113.45496927318</v>
      </c>
    </row>
    <row r="8" spans="1:11" x14ac:dyDescent="0.6">
      <c r="A8" t="s">
        <v>20</v>
      </c>
      <c r="B8">
        <v>100</v>
      </c>
      <c r="D8" t="s">
        <v>14</v>
      </c>
      <c r="E8">
        <v>55</v>
      </c>
      <c r="G8" t="s">
        <v>2112</v>
      </c>
      <c r="H8">
        <f>_xlfn.STDEV.S(B2:B566)</f>
        <v>1267.366006183523</v>
      </c>
      <c r="J8" t="s">
        <v>2112</v>
      </c>
      <c r="K8">
        <f>_xlfn.STDEV.S(E2:E365)</f>
        <v>961.30819978260524</v>
      </c>
    </row>
    <row r="9" spans="1:11" x14ac:dyDescent="0.6">
      <c r="A9" t="s">
        <v>20</v>
      </c>
      <c r="B9">
        <v>1249</v>
      </c>
      <c r="D9" t="s">
        <v>14</v>
      </c>
      <c r="E9">
        <v>200</v>
      </c>
    </row>
    <row r="10" spans="1:11" x14ac:dyDescent="0.6">
      <c r="A10" t="s">
        <v>20</v>
      </c>
      <c r="B10">
        <v>1396</v>
      </c>
      <c r="D10" t="s">
        <v>14</v>
      </c>
      <c r="E10">
        <v>452</v>
      </c>
    </row>
    <row r="11" spans="1:11" x14ac:dyDescent="0.6">
      <c r="A11" t="s">
        <v>20</v>
      </c>
      <c r="B11">
        <v>890</v>
      </c>
      <c r="D11" t="s">
        <v>14</v>
      </c>
      <c r="E11">
        <v>674</v>
      </c>
    </row>
    <row r="12" spans="1:11" x14ac:dyDescent="0.6">
      <c r="A12" t="s">
        <v>20</v>
      </c>
      <c r="B12">
        <v>142</v>
      </c>
      <c r="D12" t="s">
        <v>14</v>
      </c>
      <c r="E12">
        <v>558</v>
      </c>
    </row>
    <row r="13" spans="1:11" x14ac:dyDescent="0.6">
      <c r="A13" t="s">
        <v>20</v>
      </c>
      <c r="B13">
        <v>2673</v>
      </c>
      <c r="D13" t="s">
        <v>14</v>
      </c>
      <c r="E13">
        <v>15</v>
      </c>
    </row>
    <row r="14" spans="1:11" x14ac:dyDescent="0.6">
      <c r="A14" t="s">
        <v>20</v>
      </c>
      <c r="B14">
        <v>163</v>
      </c>
      <c r="D14" t="s">
        <v>14</v>
      </c>
      <c r="E14">
        <v>2307</v>
      </c>
    </row>
    <row r="15" spans="1:11" x14ac:dyDescent="0.6">
      <c r="A15" t="s">
        <v>20</v>
      </c>
      <c r="B15">
        <v>2220</v>
      </c>
      <c r="D15" t="s">
        <v>14</v>
      </c>
      <c r="E15">
        <v>88</v>
      </c>
    </row>
    <row r="16" spans="1:11" x14ac:dyDescent="0.6">
      <c r="A16" t="s">
        <v>20</v>
      </c>
      <c r="B16">
        <v>1606</v>
      </c>
      <c r="D16" t="s">
        <v>14</v>
      </c>
      <c r="E16">
        <v>48</v>
      </c>
    </row>
    <row r="17" spans="1:5" x14ac:dyDescent="0.6">
      <c r="A17" t="s">
        <v>20</v>
      </c>
      <c r="B17">
        <v>129</v>
      </c>
      <c r="D17" t="s">
        <v>14</v>
      </c>
      <c r="E17">
        <v>1</v>
      </c>
    </row>
    <row r="18" spans="1:5" x14ac:dyDescent="0.6">
      <c r="A18" t="s">
        <v>20</v>
      </c>
      <c r="B18">
        <v>226</v>
      </c>
      <c r="D18" t="s">
        <v>14</v>
      </c>
      <c r="E18">
        <v>1467</v>
      </c>
    </row>
    <row r="19" spans="1:5" x14ac:dyDescent="0.6">
      <c r="A19" t="s">
        <v>20</v>
      </c>
      <c r="B19">
        <v>5419</v>
      </c>
      <c r="D19" t="s">
        <v>14</v>
      </c>
      <c r="E19">
        <v>75</v>
      </c>
    </row>
    <row r="20" spans="1:5" x14ac:dyDescent="0.6">
      <c r="A20" t="s">
        <v>20</v>
      </c>
      <c r="B20">
        <v>165</v>
      </c>
      <c r="D20" t="s">
        <v>14</v>
      </c>
      <c r="E20">
        <v>120</v>
      </c>
    </row>
    <row r="21" spans="1:5" x14ac:dyDescent="0.6">
      <c r="A21" t="s">
        <v>20</v>
      </c>
      <c r="B21">
        <v>1965</v>
      </c>
      <c r="D21" t="s">
        <v>14</v>
      </c>
      <c r="E21">
        <v>2253</v>
      </c>
    </row>
    <row r="22" spans="1:5" x14ac:dyDescent="0.6">
      <c r="A22" t="s">
        <v>20</v>
      </c>
      <c r="B22">
        <v>16</v>
      </c>
      <c r="D22" t="s">
        <v>14</v>
      </c>
      <c r="E22">
        <v>5</v>
      </c>
    </row>
    <row r="23" spans="1:5" x14ac:dyDescent="0.6">
      <c r="A23" t="s">
        <v>20</v>
      </c>
      <c r="B23">
        <v>107</v>
      </c>
      <c r="D23" t="s">
        <v>14</v>
      </c>
      <c r="E23">
        <v>38</v>
      </c>
    </row>
    <row r="24" spans="1:5" x14ac:dyDescent="0.6">
      <c r="A24" t="s">
        <v>20</v>
      </c>
      <c r="B24">
        <v>134</v>
      </c>
      <c r="D24" t="s">
        <v>14</v>
      </c>
      <c r="E24">
        <v>12</v>
      </c>
    </row>
    <row r="25" spans="1:5" x14ac:dyDescent="0.6">
      <c r="A25" t="s">
        <v>20</v>
      </c>
      <c r="B25">
        <v>198</v>
      </c>
      <c r="D25" t="s">
        <v>14</v>
      </c>
      <c r="E25">
        <v>1684</v>
      </c>
    </row>
    <row r="26" spans="1:5" x14ac:dyDescent="0.6">
      <c r="A26" t="s">
        <v>20</v>
      </c>
      <c r="B26">
        <v>111</v>
      </c>
      <c r="D26" t="s">
        <v>14</v>
      </c>
      <c r="E26">
        <v>56</v>
      </c>
    </row>
    <row r="27" spans="1:5" x14ac:dyDescent="0.6">
      <c r="A27" t="s">
        <v>20</v>
      </c>
      <c r="B27">
        <v>222</v>
      </c>
      <c r="D27" t="s">
        <v>14</v>
      </c>
      <c r="E27">
        <v>838</v>
      </c>
    </row>
    <row r="28" spans="1:5" x14ac:dyDescent="0.6">
      <c r="A28" t="s">
        <v>20</v>
      </c>
      <c r="B28">
        <v>6212</v>
      </c>
      <c r="D28" t="s">
        <v>14</v>
      </c>
      <c r="E28">
        <v>1000</v>
      </c>
    </row>
    <row r="29" spans="1:5" x14ac:dyDescent="0.6">
      <c r="A29" t="s">
        <v>20</v>
      </c>
      <c r="B29">
        <v>98</v>
      </c>
      <c r="D29" t="s">
        <v>14</v>
      </c>
      <c r="E29">
        <v>1482</v>
      </c>
    </row>
    <row r="30" spans="1:5" x14ac:dyDescent="0.6">
      <c r="A30" t="s">
        <v>20</v>
      </c>
      <c r="B30">
        <v>92</v>
      </c>
      <c r="D30" t="s">
        <v>14</v>
      </c>
      <c r="E30">
        <v>106</v>
      </c>
    </row>
    <row r="31" spans="1:5" x14ac:dyDescent="0.6">
      <c r="A31" t="s">
        <v>20</v>
      </c>
      <c r="B31">
        <v>149</v>
      </c>
      <c r="D31" t="s">
        <v>14</v>
      </c>
      <c r="E31">
        <v>679</v>
      </c>
    </row>
    <row r="32" spans="1:5" x14ac:dyDescent="0.6">
      <c r="A32" t="s">
        <v>20</v>
      </c>
      <c r="B32">
        <v>2431</v>
      </c>
      <c r="D32" t="s">
        <v>14</v>
      </c>
      <c r="E32">
        <v>1220</v>
      </c>
    </row>
    <row r="33" spans="1:5" x14ac:dyDescent="0.6">
      <c r="A33" t="s">
        <v>20</v>
      </c>
      <c r="B33">
        <v>303</v>
      </c>
      <c r="D33" t="s">
        <v>14</v>
      </c>
      <c r="E33">
        <v>1</v>
      </c>
    </row>
    <row r="34" spans="1:5" x14ac:dyDescent="0.6">
      <c r="A34" t="s">
        <v>20</v>
      </c>
      <c r="B34">
        <v>209</v>
      </c>
      <c r="D34" t="s">
        <v>14</v>
      </c>
      <c r="E34">
        <v>37</v>
      </c>
    </row>
    <row r="35" spans="1:5" x14ac:dyDescent="0.6">
      <c r="A35" t="s">
        <v>20</v>
      </c>
      <c r="B35">
        <v>131</v>
      </c>
      <c r="D35" t="s">
        <v>14</v>
      </c>
      <c r="E35">
        <v>60</v>
      </c>
    </row>
    <row r="36" spans="1:5" x14ac:dyDescent="0.6">
      <c r="A36" t="s">
        <v>20</v>
      </c>
      <c r="B36">
        <v>164</v>
      </c>
      <c r="D36" t="s">
        <v>14</v>
      </c>
      <c r="E36">
        <v>296</v>
      </c>
    </row>
    <row r="37" spans="1:5" x14ac:dyDescent="0.6">
      <c r="A37" t="s">
        <v>20</v>
      </c>
      <c r="B37">
        <v>201</v>
      </c>
      <c r="D37" t="s">
        <v>14</v>
      </c>
      <c r="E37">
        <v>3304</v>
      </c>
    </row>
    <row r="38" spans="1:5" x14ac:dyDescent="0.6">
      <c r="A38" t="s">
        <v>20</v>
      </c>
      <c r="B38">
        <v>211</v>
      </c>
      <c r="D38" t="s">
        <v>14</v>
      </c>
      <c r="E38">
        <v>73</v>
      </c>
    </row>
    <row r="39" spans="1:5" x14ac:dyDescent="0.6">
      <c r="A39" t="s">
        <v>20</v>
      </c>
      <c r="B39">
        <v>128</v>
      </c>
      <c r="D39" t="s">
        <v>14</v>
      </c>
      <c r="E39">
        <v>3387</v>
      </c>
    </row>
    <row r="40" spans="1:5" x14ac:dyDescent="0.6">
      <c r="A40" t="s">
        <v>20</v>
      </c>
      <c r="B40">
        <v>1600</v>
      </c>
      <c r="D40" t="s">
        <v>14</v>
      </c>
      <c r="E40">
        <v>662</v>
      </c>
    </row>
    <row r="41" spans="1:5" x14ac:dyDescent="0.6">
      <c r="A41" t="s">
        <v>20</v>
      </c>
      <c r="B41">
        <v>249</v>
      </c>
      <c r="D41" t="s">
        <v>14</v>
      </c>
      <c r="E41">
        <v>774</v>
      </c>
    </row>
    <row r="42" spans="1:5" x14ac:dyDescent="0.6">
      <c r="A42" t="s">
        <v>20</v>
      </c>
      <c r="B42">
        <v>236</v>
      </c>
      <c r="D42" t="s">
        <v>14</v>
      </c>
      <c r="E42">
        <v>672</v>
      </c>
    </row>
    <row r="43" spans="1:5" x14ac:dyDescent="0.6">
      <c r="A43" t="s">
        <v>20</v>
      </c>
      <c r="B43">
        <v>4065</v>
      </c>
      <c r="D43" t="s">
        <v>14</v>
      </c>
      <c r="E43">
        <v>940</v>
      </c>
    </row>
    <row r="44" spans="1:5" x14ac:dyDescent="0.6">
      <c r="A44" t="s">
        <v>20</v>
      </c>
      <c r="B44">
        <v>246</v>
      </c>
      <c r="D44" t="s">
        <v>14</v>
      </c>
      <c r="E44">
        <v>117</v>
      </c>
    </row>
    <row r="45" spans="1:5" x14ac:dyDescent="0.6">
      <c r="A45" t="s">
        <v>20</v>
      </c>
      <c r="B45">
        <v>2475</v>
      </c>
      <c r="D45" t="s">
        <v>14</v>
      </c>
      <c r="E45">
        <v>115</v>
      </c>
    </row>
    <row r="46" spans="1:5" x14ac:dyDescent="0.6">
      <c r="A46" t="s">
        <v>20</v>
      </c>
      <c r="B46">
        <v>76</v>
      </c>
      <c r="D46" t="s">
        <v>14</v>
      </c>
      <c r="E46">
        <v>326</v>
      </c>
    </row>
    <row r="47" spans="1:5" x14ac:dyDescent="0.6">
      <c r="A47" t="s">
        <v>20</v>
      </c>
      <c r="B47">
        <v>54</v>
      </c>
      <c r="D47" t="s">
        <v>14</v>
      </c>
      <c r="E47">
        <v>1</v>
      </c>
    </row>
    <row r="48" spans="1:5" x14ac:dyDescent="0.6">
      <c r="A48" t="s">
        <v>20</v>
      </c>
      <c r="B48">
        <v>88</v>
      </c>
      <c r="D48" t="s">
        <v>14</v>
      </c>
      <c r="E48">
        <v>1467</v>
      </c>
    </row>
    <row r="49" spans="1:5" x14ac:dyDescent="0.6">
      <c r="A49" t="s">
        <v>20</v>
      </c>
      <c r="B49">
        <v>85</v>
      </c>
      <c r="D49" t="s">
        <v>14</v>
      </c>
      <c r="E49">
        <v>5681</v>
      </c>
    </row>
    <row r="50" spans="1:5" x14ac:dyDescent="0.6">
      <c r="A50" t="s">
        <v>20</v>
      </c>
      <c r="B50">
        <v>170</v>
      </c>
      <c r="D50" t="s">
        <v>14</v>
      </c>
      <c r="E50">
        <v>1059</v>
      </c>
    </row>
    <row r="51" spans="1:5" x14ac:dyDescent="0.6">
      <c r="A51" t="s">
        <v>20</v>
      </c>
      <c r="B51">
        <v>330</v>
      </c>
      <c r="D51" t="s">
        <v>14</v>
      </c>
      <c r="E51">
        <v>1194</v>
      </c>
    </row>
    <row r="52" spans="1:5" x14ac:dyDescent="0.6">
      <c r="A52" t="s">
        <v>20</v>
      </c>
      <c r="B52">
        <v>127</v>
      </c>
      <c r="D52" t="s">
        <v>14</v>
      </c>
      <c r="E52">
        <v>30</v>
      </c>
    </row>
    <row r="53" spans="1:5" x14ac:dyDescent="0.6">
      <c r="A53" t="s">
        <v>20</v>
      </c>
      <c r="B53">
        <v>411</v>
      </c>
      <c r="D53" t="s">
        <v>14</v>
      </c>
      <c r="E53">
        <v>75</v>
      </c>
    </row>
    <row r="54" spans="1:5" x14ac:dyDescent="0.6">
      <c r="A54" t="s">
        <v>20</v>
      </c>
      <c r="B54">
        <v>180</v>
      </c>
      <c r="D54" t="s">
        <v>14</v>
      </c>
      <c r="E54">
        <v>955</v>
      </c>
    </row>
    <row r="55" spans="1:5" x14ac:dyDescent="0.6">
      <c r="A55" t="s">
        <v>20</v>
      </c>
      <c r="B55">
        <v>374</v>
      </c>
      <c r="D55" t="s">
        <v>14</v>
      </c>
      <c r="E55">
        <v>67</v>
      </c>
    </row>
    <row r="56" spans="1:5" x14ac:dyDescent="0.6">
      <c r="A56" t="s">
        <v>20</v>
      </c>
      <c r="B56">
        <v>71</v>
      </c>
      <c r="D56" t="s">
        <v>14</v>
      </c>
      <c r="E56">
        <v>5</v>
      </c>
    </row>
    <row r="57" spans="1:5" x14ac:dyDescent="0.6">
      <c r="A57" t="s">
        <v>20</v>
      </c>
      <c r="B57">
        <v>203</v>
      </c>
      <c r="D57" t="s">
        <v>14</v>
      </c>
      <c r="E57">
        <v>26</v>
      </c>
    </row>
    <row r="58" spans="1:5" x14ac:dyDescent="0.6">
      <c r="A58" t="s">
        <v>20</v>
      </c>
      <c r="B58">
        <v>113</v>
      </c>
      <c r="D58" t="s">
        <v>14</v>
      </c>
      <c r="E58">
        <v>1130</v>
      </c>
    </row>
    <row r="59" spans="1:5" x14ac:dyDescent="0.6">
      <c r="A59" t="s">
        <v>20</v>
      </c>
      <c r="B59">
        <v>96</v>
      </c>
      <c r="D59" t="s">
        <v>14</v>
      </c>
      <c r="E59">
        <v>782</v>
      </c>
    </row>
    <row r="60" spans="1:5" x14ac:dyDescent="0.6">
      <c r="A60" t="s">
        <v>20</v>
      </c>
      <c r="B60">
        <v>498</v>
      </c>
      <c r="D60" t="s">
        <v>14</v>
      </c>
      <c r="E60">
        <v>210</v>
      </c>
    </row>
    <row r="61" spans="1:5" x14ac:dyDescent="0.6">
      <c r="A61" t="s">
        <v>20</v>
      </c>
      <c r="B61">
        <v>180</v>
      </c>
      <c r="D61" t="s">
        <v>14</v>
      </c>
      <c r="E61">
        <v>136</v>
      </c>
    </row>
    <row r="62" spans="1:5" x14ac:dyDescent="0.6">
      <c r="A62" t="s">
        <v>20</v>
      </c>
      <c r="B62">
        <v>27</v>
      </c>
      <c r="D62" t="s">
        <v>14</v>
      </c>
      <c r="E62">
        <v>86</v>
      </c>
    </row>
    <row r="63" spans="1:5" x14ac:dyDescent="0.6">
      <c r="A63" t="s">
        <v>20</v>
      </c>
      <c r="B63">
        <v>2331</v>
      </c>
      <c r="D63" t="s">
        <v>14</v>
      </c>
      <c r="E63">
        <v>19</v>
      </c>
    </row>
    <row r="64" spans="1:5" x14ac:dyDescent="0.6">
      <c r="A64" t="s">
        <v>20</v>
      </c>
      <c r="B64">
        <v>113</v>
      </c>
      <c r="D64" t="s">
        <v>14</v>
      </c>
      <c r="E64">
        <v>886</v>
      </c>
    </row>
    <row r="65" spans="1:5" x14ac:dyDescent="0.6">
      <c r="A65" t="s">
        <v>20</v>
      </c>
      <c r="B65">
        <v>164</v>
      </c>
      <c r="D65" t="s">
        <v>14</v>
      </c>
      <c r="E65">
        <v>35</v>
      </c>
    </row>
    <row r="66" spans="1:5" x14ac:dyDescent="0.6">
      <c r="A66" t="s">
        <v>20</v>
      </c>
      <c r="B66">
        <v>164</v>
      </c>
      <c r="D66" t="s">
        <v>14</v>
      </c>
      <c r="E66">
        <v>24</v>
      </c>
    </row>
    <row r="67" spans="1:5" x14ac:dyDescent="0.6">
      <c r="A67" t="s">
        <v>20</v>
      </c>
      <c r="B67">
        <v>336</v>
      </c>
      <c r="D67" t="s">
        <v>14</v>
      </c>
      <c r="E67">
        <v>86</v>
      </c>
    </row>
    <row r="68" spans="1:5" x14ac:dyDescent="0.6">
      <c r="A68" t="s">
        <v>20</v>
      </c>
      <c r="B68">
        <v>1917</v>
      </c>
      <c r="D68" t="s">
        <v>14</v>
      </c>
      <c r="E68">
        <v>243</v>
      </c>
    </row>
    <row r="69" spans="1:5" x14ac:dyDescent="0.6">
      <c r="A69" t="s">
        <v>20</v>
      </c>
      <c r="B69">
        <v>95</v>
      </c>
      <c r="D69" t="s">
        <v>14</v>
      </c>
      <c r="E69">
        <v>65</v>
      </c>
    </row>
    <row r="70" spans="1:5" x14ac:dyDescent="0.6">
      <c r="A70" t="s">
        <v>20</v>
      </c>
      <c r="B70">
        <v>147</v>
      </c>
      <c r="D70" t="s">
        <v>14</v>
      </c>
      <c r="E70">
        <v>100</v>
      </c>
    </row>
    <row r="71" spans="1:5" x14ac:dyDescent="0.6">
      <c r="A71" t="s">
        <v>20</v>
      </c>
      <c r="B71">
        <v>86</v>
      </c>
      <c r="D71" t="s">
        <v>14</v>
      </c>
      <c r="E71">
        <v>168</v>
      </c>
    </row>
    <row r="72" spans="1:5" x14ac:dyDescent="0.6">
      <c r="A72" t="s">
        <v>20</v>
      </c>
      <c r="B72">
        <v>83</v>
      </c>
      <c r="D72" t="s">
        <v>14</v>
      </c>
      <c r="E72">
        <v>13</v>
      </c>
    </row>
    <row r="73" spans="1:5" x14ac:dyDescent="0.6">
      <c r="A73" t="s">
        <v>20</v>
      </c>
      <c r="B73">
        <v>676</v>
      </c>
      <c r="D73" t="s">
        <v>14</v>
      </c>
      <c r="E73">
        <v>1</v>
      </c>
    </row>
    <row r="74" spans="1:5" x14ac:dyDescent="0.6">
      <c r="A74" t="s">
        <v>20</v>
      </c>
      <c r="B74">
        <v>361</v>
      </c>
      <c r="D74" t="s">
        <v>14</v>
      </c>
      <c r="E74">
        <v>40</v>
      </c>
    </row>
    <row r="75" spans="1:5" x14ac:dyDescent="0.6">
      <c r="A75" t="s">
        <v>20</v>
      </c>
      <c r="B75">
        <v>131</v>
      </c>
      <c r="D75" t="s">
        <v>14</v>
      </c>
      <c r="E75">
        <v>226</v>
      </c>
    </row>
    <row r="76" spans="1:5" x14ac:dyDescent="0.6">
      <c r="A76" t="s">
        <v>20</v>
      </c>
      <c r="B76">
        <v>126</v>
      </c>
      <c r="D76" t="s">
        <v>14</v>
      </c>
      <c r="E76">
        <v>1625</v>
      </c>
    </row>
    <row r="77" spans="1:5" x14ac:dyDescent="0.6">
      <c r="A77" t="s">
        <v>20</v>
      </c>
      <c r="B77">
        <v>275</v>
      </c>
      <c r="D77" t="s">
        <v>14</v>
      </c>
      <c r="E77">
        <v>143</v>
      </c>
    </row>
    <row r="78" spans="1:5" x14ac:dyDescent="0.6">
      <c r="A78" t="s">
        <v>20</v>
      </c>
      <c r="B78">
        <v>67</v>
      </c>
      <c r="D78" t="s">
        <v>14</v>
      </c>
      <c r="E78">
        <v>934</v>
      </c>
    </row>
    <row r="79" spans="1:5" x14ac:dyDescent="0.6">
      <c r="A79" t="s">
        <v>20</v>
      </c>
      <c r="B79">
        <v>154</v>
      </c>
      <c r="D79" t="s">
        <v>14</v>
      </c>
      <c r="E79">
        <v>17</v>
      </c>
    </row>
    <row r="80" spans="1:5" x14ac:dyDescent="0.6">
      <c r="A80" t="s">
        <v>20</v>
      </c>
      <c r="B80">
        <v>1782</v>
      </c>
      <c r="D80" t="s">
        <v>14</v>
      </c>
      <c r="E80">
        <v>2179</v>
      </c>
    </row>
    <row r="81" spans="1:5" x14ac:dyDescent="0.6">
      <c r="A81" t="s">
        <v>20</v>
      </c>
      <c r="B81">
        <v>903</v>
      </c>
      <c r="D81" t="s">
        <v>14</v>
      </c>
      <c r="E81">
        <v>931</v>
      </c>
    </row>
    <row r="82" spans="1:5" x14ac:dyDescent="0.6">
      <c r="A82" t="s">
        <v>20</v>
      </c>
      <c r="B82">
        <v>94</v>
      </c>
      <c r="D82" t="s">
        <v>14</v>
      </c>
      <c r="E82">
        <v>92</v>
      </c>
    </row>
    <row r="83" spans="1:5" x14ac:dyDescent="0.6">
      <c r="A83" t="s">
        <v>20</v>
      </c>
      <c r="B83">
        <v>180</v>
      </c>
      <c r="D83" t="s">
        <v>14</v>
      </c>
      <c r="E83">
        <v>57</v>
      </c>
    </row>
    <row r="84" spans="1:5" x14ac:dyDescent="0.6">
      <c r="A84" t="s">
        <v>20</v>
      </c>
      <c r="B84">
        <v>533</v>
      </c>
      <c r="D84" t="s">
        <v>14</v>
      </c>
      <c r="E84">
        <v>41</v>
      </c>
    </row>
    <row r="85" spans="1:5" x14ac:dyDescent="0.6">
      <c r="A85" t="s">
        <v>20</v>
      </c>
      <c r="B85">
        <v>2443</v>
      </c>
      <c r="D85" t="s">
        <v>14</v>
      </c>
      <c r="E85">
        <v>1</v>
      </c>
    </row>
    <row r="86" spans="1:5" x14ac:dyDescent="0.6">
      <c r="A86" t="s">
        <v>20</v>
      </c>
      <c r="B86">
        <v>89</v>
      </c>
      <c r="D86" t="s">
        <v>14</v>
      </c>
      <c r="E86">
        <v>101</v>
      </c>
    </row>
    <row r="87" spans="1:5" x14ac:dyDescent="0.6">
      <c r="A87" t="s">
        <v>20</v>
      </c>
      <c r="B87">
        <v>159</v>
      </c>
      <c r="D87" t="s">
        <v>14</v>
      </c>
      <c r="E87">
        <v>1335</v>
      </c>
    </row>
    <row r="88" spans="1:5" x14ac:dyDescent="0.6">
      <c r="A88" t="s">
        <v>20</v>
      </c>
      <c r="B88">
        <v>50</v>
      </c>
      <c r="D88" t="s">
        <v>14</v>
      </c>
      <c r="E88">
        <v>15</v>
      </c>
    </row>
    <row r="89" spans="1:5" x14ac:dyDescent="0.6">
      <c r="A89" t="s">
        <v>20</v>
      </c>
      <c r="B89">
        <v>186</v>
      </c>
      <c r="D89" t="s">
        <v>14</v>
      </c>
      <c r="E89">
        <v>454</v>
      </c>
    </row>
    <row r="90" spans="1:5" x14ac:dyDescent="0.6">
      <c r="A90" t="s">
        <v>20</v>
      </c>
      <c r="B90">
        <v>1071</v>
      </c>
      <c r="D90" t="s">
        <v>14</v>
      </c>
      <c r="E90">
        <v>3182</v>
      </c>
    </row>
    <row r="91" spans="1:5" x14ac:dyDescent="0.6">
      <c r="A91" t="s">
        <v>20</v>
      </c>
      <c r="B91">
        <v>117</v>
      </c>
      <c r="D91" t="s">
        <v>14</v>
      </c>
      <c r="E91">
        <v>15</v>
      </c>
    </row>
    <row r="92" spans="1:5" x14ac:dyDescent="0.6">
      <c r="A92" t="s">
        <v>20</v>
      </c>
      <c r="B92">
        <v>70</v>
      </c>
      <c r="D92" t="s">
        <v>14</v>
      </c>
      <c r="E92">
        <v>133</v>
      </c>
    </row>
    <row r="93" spans="1:5" x14ac:dyDescent="0.6">
      <c r="A93" t="s">
        <v>20</v>
      </c>
      <c r="B93">
        <v>135</v>
      </c>
      <c r="D93" t="s">
        <v>14</v>
      </c>
      <c r="E93">
        <v>2062</v>
      </c>
    </row>
    <row r="94" spans="1:5" x14ac:dyDescent="0.6">
      <c r="A94" t="s">
        <v>20</v>
      </c>
      <c r="B94">
        <v>768</v>
      </c>
      <c r="D94" t="s">
        <v>14</v>
      </c>
      <c r="E94">
        <v>29</v>
      </c>
    </row>
    <row r="95" spans="1:5" x14ac:dyDescent="0.6">
      <c r="A95" t="s">
        <v>20</v>
      </c>
      <c r="B95">
        <v>199</v>
      </c>
      <c r="D95" t="s">
        <v>14</v>
      </c>
      <c r="E95">
        <v>132</v>
      </c>
    </row>
    <row r="96" spans="1:5" x14ac:dyDescent="0.6">
      <c r="A96" t="s">
        <v>20</v>
      </c>
      <c r="B96">
        <v>107</v>
      </c>
      <c r="D96" t="s">
        <v>14</v>
      </c>
      <c r="E96">
        <v>137</v>
      </c>
    </row>
    <row r="97" spans="1:5" x14ac:dyDescent="0.6">
      <c r="A97" t="s">
        <v>20</v>
      </c>
      <c r="B97">
        <v>195</v>
      </c>
      <c r="D97" t="s">
        <v>14</v>
      </c>
      <c r="E97">
        <v>908</v>
      </c>
    </row>
    <row r="98" spans="1:5" x14ac:dyDescent="0.6">
      <c r="A98" t="s">
        <v>20</v>
      </c>
      <c r="B98">
        <v>3376</v>
      </c>
      <c r="D98" t="s">
        <v>14</v>
      </c>
      <c r="E98">
        <v>10</v>
      </c>
    </row>
    <row r="99" spans="1:5" x14ac:dyDescent="0.6">
      <c r="A99" t="s">
        <v>20</v>
      </c>
      <c r="B99">
        <v>41</v>
      </c>
      <c r="D99" t="s">
        <v>14</v>
      </c>
      <c r="E99">
        <v>1910</v>
      </c>
    </row>
    <row r="100" spans="1:5" x14ac:dyDescent="0.6">
      <c r="A100" t="s">
        <v>20</v>
      </c>
      <c r="B100">
        <v>1821</v>
      </c>
      <c r="D100" t="s">
        <v>14</v>
      </c>
      <c r="E100">
        <v>38</v>
      </c>
    </row>
    <row r="101" spans="1:5" x14ac:dyDescent="0.6">
      <c r="A101" t="s">
        <v>20</v>
      </c>
      <c r="B101">
        <v>164</v>
      </c>
      <c r="D101" t="s">
        <v>14</v>
      </c>
      <c r="E101">
        <v>104</v>
      </c>
    </row>
    <row r="102" spans="1:5" x14ac:dyDescent="0.6">
      <c r="A102" t="s">
        <v>20</v>
      </c>
      <c r="B102">
        <v>157</v>
      </c>
      <c r="D102" t="s">
        <v>14</v>
      </c>
      <c r="E102">
        <v>49</v>
      </c>
    </row>
    <row r="103" spans="1:5" x14ac:dyDescent="0.6">
      <c r="A103" t="s">
        <v>20</v>
      </c>
      <c r="B103">
        <v>246</v>
      </c>
      <c r="D103" t="s">
        <v>14</v>
      </c>
      <c r="E103">
        <v>1</v>
      </c>
    </row>
    <row r="104" spans="1:5" x14ac:dyDescent="0.6">
      <c r="A104" t="s">
        <v>20</v>
      </c>
      <c r="B104">
        <v>1396</v>
      </c>
      <c r="D104" t="s">
        <v>14</v>
      </c>
      <c r="E104">
        <v>245</v>
      </c>
    </row>
    <row r="105" spans="1:5" x14ac:dyDescent="0.6">
      <c r="A105" t="s">
        <v>20</v>
      </c>
      <c r="B105">
        <v>2506</v>
      </c>
      <c r="D105" t="s">
        <v>14</v>
      </c>
      <c r="E105">
        <v>32</v>
      </c>
    </row>
    <row r="106" spans="1:5" x14ac:dyDescent="0.6">
      <c r="A106" t="s">
        <v>20</v>
      </c>
      <c r="B106">
        <v>244</v>
      </c>
      <c r="D106" t="s">
        <v>14</v>
      </c>
      <c r="E106">
        <v>7</v>
      </c>
    </row>
    <row r="107" spans="1:5" x14ac:dyDescent="0.6">
      <c r="A107" t="s">
        <v>20</v>
      </c>
      <c r="B107">
        <v>146</v>
      </c>
      <c r="D107" t="s">
        <v>14</v>
      </c>
      <c r="E107">
        <v>803</v>
      </c>
    </row>
    <row r="108" spans="1:5" x14ac:dyDescent="0.6">
      <c r="A108" t="s">
        <v>20</v>
      </c>
      <c r="B108">
        <v>1267</v>
      </c>
      <c r="D108" t="s">
        <v>14</v>
      </c>
      <c r="E108">
        <v>16</v>
      </c>
    </row>
    <row r="109" spans="1:5" x14ac:dyDescent="0.6">
      <c r="A109" t="s">
        <v>20</v>
      </c>
      <c r="B109">
        <v>1561</v>
      </c>
      <c r="D109" t="s">
        <v>14</v>
      </c>
      <c r="E109">
        <v>31</v>
      </c>
    </row>
    <row r="110" spans="1:5" x14ac:dyDescent="0.6">
      <c r="A110" t="s">
        <v>20</v>
      </c>
      <c r="B110">
        <v>48</v>
      </c>
      <c r="D110" t="s">
        <v>14</v>
      </c>
      <c r="E110">
        <v>108</v>
      </c>
    </row>
    <row r="111" spans="1:5" x14ac:dyDescent="0.6">
      <c r="A111" t="s">
        <v>20</v>
      </c>
      <c r="B111">
        <v>2739</v>
      </c>
      <c r="D111" t="s">
        <v>14</v>
      </c>
      <c r="E111">
        <v>30</v>
      </c>
    </row>
    <row r="112" spans="1:5" x14ac:dyDescent="0.6">
      <c r="A112" t="s">
        <v>20</v>
      </c>
      <c r="B112">
        <v>3537</v>
      </c>
      <c r="D112" t="s">
        <v>14</v>
      </c>
      <c r="E112">
        <v>17</v>
      </c>
    </row>
    <row r="113" spans="1:5" x14ac:dyDescent="0.6">
      <c r="A113" t="s">
        <v>20</v>
      </c>
      <c r="B113">
        <v>2107</v>
      </c>
      <c r="D113" t="s">
        <v>14</v>
      </c>
      <c r="E113">
        <v>80</v>
      </c>
    </row>
    <row r="114" spans="1:5" x14ac:dyDescent="0.6">
      <c r="A114" t="s">
        <v>20</v>
      </c>
      <c r="B114">
        <v>3318</v>
      </c>
      <c r="D114" t="s">
        <v>14</v>
      </c>
      <c r="E114">
        <v>2468</v>
      </c>
    </row>
    <row r="115" spans="1:5" x14ac:dyDescent="0.6">
      <c r="A115" t="s">
        <v>20</v>
      </c>
      <c r="B115">
        <v>340</v>
      </c>
      <c r="D115" t="s">
        <v>14</v>
      </c>
      <c r="E115">
        <v>26</v>
      </c>
    </row>
    <row r="116" spans="1:5" x14ac:dyDescent="0.6">
      <c r="A116" t="s">
        <v>20</v>
      </c>
      <c r="B116">
        <v>1442</v>
      </c>
      <c r="D116" t="s">
        <v>14</v>
      </c>
      <c r="E116">
        <v>73</v>
      </c>
    </row>
    <row r="117" spans="1:5" x14ac:dyDescent="0.6">
      <c r="A117" t="s">
        <v>20</v>
      </c>
      <c r="B117">
        <v>126</v>
      </c>
      <c r="D117" t="s">
        <v>14</v>
      </c>
      <c r="E117">
        <v>128</v>
      </c>
    </row>
    <row r="118" spans="1:5" x14ac:dyDescent="0.6">
      <c r="A118" t="s">
        <v>20</v>
      </c>
      <c r="B118">
        <v>524</v>
      </c>
      <c r="D118" t="s">
        <v>14</v>
      </c>
      <c r="E118">
        <v>33</v>
      </c>
    </row>
    <row r="119" spans="1:5" x14ac:dyDescent="0.6">
      <c r="A119" t="s">
        <v>20</v>
      </c>
      <c r="B119">
        <v>1989</v>
      </c>
      <c r="D119" t="s">
        <v>14</v>
      </c>
      <c r="E119">
        <v>1072</v>
      </c>
    </row>
    <row r="120" spans="1:5" x14ac:dyDescent="0.6">
      <c r="A120" t="s">
        <v>20</v>
      </c>
      <c r="B120">
        <v>157</v>
      </c>
      <c r="D120" t="s">
        <v>14</v>
      </c>
      <c r="E120">
        <v>393</v>
      </c>
    </row>
    <row r="121" spans="1:5" x14ac:dyDescent="0.6">
      <c r="A121" t="s">
        <v>20</v>
      </c>
      <c r="B121">
        <v>4498</v>
      </c>
      <c r="D121" t="s">
        <v>14</v>
      </c>
      <c r="E121">
        <v>1257</v>
      </c>
    </row>
    <row r="122" spans="1:5" x14ac:dyDescent="0.6">
      <c r="A122" t="s">
        <v>20</v>
      </c>
      <c r="B122">
        <v>80</v>
      </c>
      <c r="D122" t="s">
        <v>14</v>
      </c>
      <c r="E122">
        <v>328</v>
      </c>
    </row>
    <row r="123" spans="1:5" x14ac:dyDescent="0.6">
      <c r="A123" t="s">
        <v>20</v>
      </c>
      <c r="B123">
        <v>43</v>
      </c>
      <c r="D123" t="s">
        <v>14</v>
      </c>
      <c r="E123">
        <v>147</v>
      </c>
    </row>
    <row r="124" spans="1:5" x14ac:dyDescent="0.6">
      <c r="A124" t="s">
        <v>20</v>
      </c>
      <c r="B124">
        <v>2053</v>
      </c>
      <c r="D124" t="s">
        <v>14</v>
      </c>
      <c r="E124">
        <v>830</v>
      </c>
    </row>
    <row r="125" spans="1:5" x14ac:dyDescent="0.6">
      <c r="A125" t="s">
        <v>20</v>
      </c>
      <c r="B125">
        <v>168</v>
      </c>
      <c r="D125" t="s">
        <v>14</v>
      </c>
      <c r="E125">
        <v>331</v>
      </c>
    </row>
    <row r="126" spans="1:5" x14ac:dyDescent="0.6">
      <c r="A126" t="s">
        <v>20</v>
      </c>
      <c r="B126">
        <v>4289</v>
      </c>
      <c r="D126" t="s">
        <v>14</v>
      </c>
      <c r="E126">
        <v>25</v>
      </c>
    </row>
    <row r="127" spans="1:5" x14ac:dyDescent="0.6">
      <c r="A127" t="s">
        <v>20</v>
      </c>
      <c r="B127">
        <v>165</v>
      </c>
      <c r="D127" t="s">
        <v>14</v>
      </c>
      <c r="E127">
        <v>3483</v>
      </c>
    </row>
    <row r="128" spans="1:5" x14ac:dyDescent="0.6">
      <c r="A128" t="s">
        <v>20</v>
      </c>
      <c r="B128">
        <v>1815</v>
      </c>
      <c r="D128" t="s">
        <v>14</v>
      </c>
      <c r="E128">
        <v>923</v>
      </c>
    </row>
    <row r="129" spans="1:5" x14ac:dyDescent="0.6">
      <c r="A129" t="s">
        <v>20</v>
      </c>
      <c r="B129">
        <v>397</v>
      </c>
      <c r="D129" t="s">
        <v>14</v>
      </c>
      <c r="E129">
        <v>1</v>
      </c>
    </row>
    <row r="130" spans="1:5" x14ac:dyDescent="0.6">
      <c r="A130" t="s">
        <v>20</v>
      </c>
      <c r="B130">
        <v>1539</v>
      </c>
      <c r="D130" t="s">
        <v>14</v>
      </c>
      <c r="E130">
        <v>33</v>
      </c>
    </row>
    <row r="131" spans="1:5" x14ac:dyDescent="0.6">
      <c r="A131" t="s">
        <v>20</v>
      </c>
      <c r="B131">
        <v>138</v>
      </c>
      <c r="D131" t="s">
        <v>14</v>
      </c>
      <c r="E131">
        <v>40</v>
      </c>
    </row>
    <row r="132" spans="1:5" x14ac:dyDescent="0.6">
      <c r="A132" t="s">
        <v>20</v>
      </c>
      <c r="B132">
        <v>3594</v>
      </c>
      <c r="D132" t="s">
        <v>14</v>
      </c>
      <c r="E132">
        <v>23</v>
      </c>
    </row>
    <row r="133" spans="1:5" x14ac:dyDescent="0.6">
      <c r="A133" t="s">
        <v>20</v>
      </c>
      <c r="B133">
        <v>5880</v>
      </c>
      <c r="D133" t="s">
        <v>14</v>
      </c>
      <c r="E133">
        <v>75</v>
      </c>
    </row>
    <row r="134" spans="1:5" x14ac:dyDescent="0.6">
      <c r="A134" t="s">
        <v>20</v>
      </c>
      <c r="B134">
        <v>112</v>
      </c>
      <c r="D134" t="s">
        <v>14</v>
      </c>
      <c r="E134">
        <v>2176</v>
      </c>
    </row>
    <row r="135" spans="1:5" x14ac:dyDescent="0.6">
      <c r="A135" t="s">
        <v>20</v>
      </c>
      <c r="B135">
        <v>943</v>
      </c>
      <c r="D135" t="s">
        <v>14</v>
      </c>
      <c r="E135">
        <v>441</v>
      </c>
    </row>
    <row r="136" spans="1:5" x14ac:dyDescent="0.6">
      <c r="A136" t="s">
        <v>20</v>
      </c>
      <c r="B136">
        <v>2468</v>
      </c>
      <c r="D136" t="s">
        <v>14</v>
      </c>
      <c r="E136">
        <v>25</v>
      </c>
    </row>
    <row r="137" spans="1:5" x14ac:dyDescent="0.6">
      <c r="A137" t="s">
        <v>20</v>
      </c>
      <c r="B137">
        <v>2551</v>
      </c>
      <c r="D137" t="s">
        <v>14</v>
      </c>
      <c r="E137">
        <v>127</v>
      </c>
    </row>
    <row r="138" spans="1:5" x14ac:dyDescent="0.6">
      <c r="A138" t="s">
        <v>20</v>
      </c>
      <c r="B138">
        <v>101</v>
      </c>
      <c r="D138" t="s">
        <v>14</v>
      </c>
      <c r="E138">
        <v>355</v>
      </c>
    </row>
    <row r="139" spans="1:5" x14ac:dyDescent="0.6">
      <c r="A139" t="s">
        <v>20</v>
      </c>
      <c r="B139">
        <v>92</v>
      </c>
      <c r="D139" t="s">
        <v>14</v>
      </c>
      <c r="E139">
        <v>44</v>
      </c>
    </row>
    <row r="140" spans="1:5" x14ac:dyDescent="0.6">
      <c r="A140" t="s">
        <v>20</v>
      </c>
      <c r="B140">
        <v>62</v>
      </c>
      <c r="D140" t="s">
        <v>14</v>
      </c>
      <c r="E140">
        <v>67</v>
      </c>
    </row>
    <row r="141" spans="1:5" x14ac:dyDescent="0.6">
      <c r="A141" t="s">
        <v>20</v>
      </c>
      <c r="B141">
        <v>149</v>
      </c>
      <c r="D141" t="s">
        <v>14</v>
      </c>
      <c r="E141">
        <v>1068</v>
      </c>
    </row>
    <row r="142" spans="1:5" x14ac:dyDescent="0.6">
      <c r="A142" t="s">
        <v>20</v>
      </c>
      <c r="B142">
        <v>329</v>
      </c>
      <c r="D142" t="s">
        <v>14</v>
      </c>
      <c r="E142">
        <v>424</v>
      </c>
    </row>
    <row r="143" spans="1:5" x14ac:dyDescent="0.6">
      <c r="A143" t="s">
        <v>20</v>
      </c>
      <c r="B143">
        <v>97</v>
      </c>
      <c r="D143" t="s">
        <v>14</v>
      </c>
      <c r="E143">
        <v>151</v>
      </c>
    </row>
    <row r="144" spans="1:5" x14ac:dyDescent="0.6">
      <c r="A144" t="s">
        <v>20</v>
      </c>
      <c r="B144">
        <v>1784</v>
      </c>
      <c r="D144" t="s">
        <v>14</v>
      </c>
      <c r="E144">
        <v>1608</v>
      </c>
    </row>
    <row r="145" spans="1:5" x14ac:dyDescent="0.6">
      <c r="A145" t="s">
        <v>20</v>
      </c>
      <c r="B145">
        <v>1684</v>
      </c>
      <c r="D145" t="s">
        <v>14</v>
      </c>
      <c r="E145">
        <v>941</v>
      </c>
    </row>
    <row r="146" spans="1:5" x14ac:dyDescent="0.6">
      <c r="A146" t="s">
        <v>20</v>
      </c>
      <c r="B146">
        <v>250</v>
      </c>
      <c r="D146" t="s">
        <v>14</v>
      </c>
      <c r="E146">
        <v>1</v>
      </c>
    </row>
    <row r="147" spans="1:5" x14ac:dyDescent="0.6">
      <c r="A147" t="s">
        <v>20</v>
      </c>
      <c r="B147">
        <v>238</v>
      </c>
      <c r="D147" t="s">
        <v>14</v>
      </c>
      <c r="E147">
        <v>40</v>
      </c>
    </row>
    <row r="148" spans="1:5" x14ac:dyDescent="0.6">
      <c r="A148" t="s">
        <v>20</v>
      </c>
      <c r="B148">
        <v>53</v>
      </c>
      <c r="D148" t="s">
        <v>14</v>
      </c>
      <c r="E148">
        <v>3015</v>
      </c>
    </row>
    <row r="149" spans="1:5" x14ac:dyDescent="0.6">
      <c r="A149" t="s">
        <v>20</v>
      </c>
      <c r="B149">
        <v>214</v>
      </c>
      <c r="D149" t="s">
        <v>14</v>
      </c>
      <c r="E149">
        <v>435</v>
      </c>
    </row>
    <row r="150" spans="1:5" x14ac:dyDescent="0.6">
      <c r="A150" t="s">
        <v>20</v>
      </c>
      <c r="B150">
        <v>222</v>
      </c>
      <c r="D150" t="s">
        <v>14</v>
      </c>
      <c r="E150">
        <v>714</v>
      </c>
    </row>
    <row r="151" spans="1:5" x14ac:dyDescent="0.6">
      <c r="A151" t="s">
        <v>20</v>
      </c>
      <c r="B151">
        <v>1884</v>
      </c>
      <c r="D151" t="s">
        <v>14</v>
      </c>
      <c r="E151">
        <v>5497</v>
      </c>
    </row>
    <row r="152" spans="1:5" x14ac:dyDescent="0.6">
      <c r="A152" t="s">
        <v>20</v>
      </c>
      <c r="B152">
        <v>218</v>
      </c>
      <c r="D152" t="s">
        <v>14</v>
      </c>
      <c r="E152">
        <v>418</v>
      </c>
    </row>
    <row r="153" spans="1:5" x14ac:dyDescent="0.6">
      <c r="A153" t="s">
        <v>20</v>
      </c>
      <c r="B153">
        <v>6465</v>
      </c>
      <c r="D153" t="s">
        <v>14</v>
      </c>
      <c r="E153">
        <v>1439</v>
      </c>
    </row>
    <row r="154" spans="1:5" x14ac:dyDescent="0.6">
      <c r="A154" t="s">
        <v>20</v>
      </c>
      <c r="B154">
        <v>59</v>
      </c>
      <c r="D154" t="s">
        <v>14</v>
      </c>
      <c r="E154">
        <v>15</v>
      </c>
    </row>
    <row r="155" spans="1:5" x14ac:dyDescent="0.6">
      <c r="A155" t="s">
        <v>20</v>
      </c>
      <c r="B155">
        <v>88</v>
      </c>
      <c r="D155" t="s">
        <v>14</v>
      </c>
      <c r="E155">
        <v>1999</v>
      </c>
    </row>
    <row r="156" spans="1:5" x14ac:dyDescent="0.6">
      <c r="A156" t="s">
        <v>20</v>
      </c>
      <c r="B156">
        <v>1697</v>
      </c>
      <c r="D156" t="s">
        <v>14</v>
      </c>
      <c r="E156">
        <v>118</v>
      </c>
    </row>
    <row r="157" spans="1:5" x14ac:dyDescent="0.6">
      <c r="A157" t="s">
        <v>20</v>
      </c>
      <c r="B157">
        <v>92</v>
      </c>
      <c r="D157" t="s">
        <v>14</v>
      </c>
      <c r="E157">
        <v>162</v>
      </c>
    </row>
    <row r="158" spans="1:5" x14ac:dyDescent="0.6">
      <c r="A158" t="s">
        <v>20</v>
      </c>
      <c r="B158">
        <v>186</v>
      </c>
      <c r="D158" t="s">
        <v>14</v>
      </c>
      <c r="E158">
        <v>83</v>
      </c>
    </row>
    <row r="159" spans="1:5" x14ac:dyDescent="0.6">
      <c r="A159" t="s">
        <v>20</v>
      </c>
      <c r="B159">
        <v>138</v>
      </c>
      <c r="D159" t="s">
        <v>14</v>
      </c>
      <c r="E159">
        <v>747</v>
      </c>
    </row>
    <row r="160" spans="1:5" x14ac:dyDescent="0.6">
      <c r="A160" t="s">
        <v>20</v>
      </c>
      <c r="B160">
        <v>261</v>
      </c>
      <c r="D160" t="s">
        <v>14</v>
      </c>
      <c r="E160">
        <v>84</v>
      </c>
    </row>
    <row r="161" spans="1:5" x14ac:dyDescent="0.6">
      <c r="A161" t="s">
        <v>20</v>
      </c>
      <c r="B161">
        <v>107</v>
      </c>
      <c r="D161" t="s">
        <v>14</v>
      </c>
      <c r="E161">
        <v>91</v>
      </c>
    </row>
    <row r="162" spans="1:5" x14ac:dyDescent="0.6">
      <c r="A162" t="s">
        <v>20</v>
      </c>
      <c r="B162">
        <v>199</v>
      </c>
      <c r="D162" t="s">
        <v>14</v>
      </c>
      <c r="E162">
        <v>792</v>
      </c>
    </row>
    <row r="163" spans="1:5" x14ac:dyDescent="0.6">
      <c r="A163" t="s">
        <v>20</v>
      </c>
      <c r="B163">
        <v>5512</v>
      </c>
      <c r="D163" t="s">
        <v>14</v>
      </c>
      <c r="E163">
        <v>32</v>
      </c>
    </row>
    <row r="164" spans="1:5" x14ac:dyDescent="0.6">
      <c r="A164" t="s">
        <v>20</v>
      </c>
      <c r="B164">
        <v>86</v>
      </c>
      <c r="D164" t="s">
        <v>14</v>
      </c>
      <c r="E164">
        <v>186</v>
      </c>
    </row>
    <row r="165" spans="1:5" x14ac:dyDescent="0.6">
      <c r="A165" t="s">
        <v>20</v>
      </c>
      <c r="B165">
        <v>2768</v>
      </c>
      <c r="D165" t="s">
        <v>14</v>
      </c>
      <c r="E165">
        <v>605</v>
      </c>
    </row>
    <row r="166" spans="1:5" x14ac:dyDescent="0.6">
      <c r="A166" t="s">
        <v>20</v>
      </c>
      <c r="B166">
        <v>48</v>
      </c>
      <c r="D166" t="s">
        <v>14</v>
      </c>
      <c r="E166">
        <v>1</v>
      </c>
    </row>
    <row r="167" spans="1:5" x14ac:dyDescent="0.6">
      <c r="A167" t="s">
        <v>20</v>
      </c>
      <c r="B167">
        <v>87</v>
      </c>
      <c r="D167" t="s">
        <v>14</v>
      </c>
      <c r="E167">
        <v>31</v>
      </c>
    </row>
    <row r="168" spans="1:5" x14ac:dyDescent="0.6">
      <c r="A168" t="s">
        <v>20</v>
      </c>
      <c r="B168">
        <v>1894</v>
      </c>
      <c r="D168" t="s">
        <v>14</v>
      </c>
      <c r="E168">
        <v>1181</v>
      </c>
    </row>
    <row r="169" spans="1:5" x14ac:dyDescent="0.6">
      <c r="A169" t="s">
        <v>20</v>
      </c>
      <c r="B169">
        <v>282</v>
      </c>
      <c r="D169" t="s">
        <v>14</v>
      </c>
      <c r="E169">
        <v>39</v>
      </c>
    </row>
    <row r="170" spans="1:5" x14ac:dyDescent="0.6">
      <c r="A170" t="s">
        <v>20</v>
      </c>
      <c r="B170">
        <v>116</v>
      </c>
      <c r="D170" t="s">
        <v>14</v>
      </c>
      <c r="E170">
        <v>46</v>
      </c>
    </row>
    <row r="171" spans="1:5" x14ac:dyDescent="0.6">
      <c r="A171" t="s">
        <v>20</v>
      </c>
      <c r="B171">
        <v>83</v>
      </c>
      <c r="D171" t="s">
        <v>14</v>
      </c>
      <c r="E171">
        <v>105</v>
      </c>
    </row>
    <row r="172" spans="1:5" x14ac:dyDescent="0.6">
      <c r="A172" t="s">
        <v>20</v>
      </c>
      <c r="B172">
        <v>91</v>
      </c>
      <c r="D172" t="s">
        <v>14</v>
      </c>
      <c r="E172">
        <v>535</v>
      </c>
    </row>
    <row r="173" spans="1:5" x14ac:dyDescent="0.6">
      <c r="A173" t="s">
        <v>20</v>
      </c>
      <c r="B173">
        <v>546</v>
      </c>
      <c r="D173" t="s">
        <v>14</v>
      </c>
      <c r="E173">
        <v>16</v>
      </c>
    </row>
    <row r="174" spans="1:5" x14ac:dyDescent="0.6">
      <c r="A174" t="s">
        <v>20</v>
      </c>
      <c r="B174">
        <v>393</v>
      </c>
      <c r="D174" t="s">
        <v>14</v>
      </c>
      <c r="E174">
        <v>575</v>
      </c>
    </row>
    <row r="175" spans="1:5" x14ac:dyDescent="0.6">
      <c r="A175" t="s">
        <v>20</v>
      </c>
      <c r="B175">
        <v>133</v>
      </c>
      <c r="D175" t="s">
        <v>14</v>
      </c>
      <c r="E175">
        <v>1120</v>
      </c>
    </row>
    <row r="176" spans="1:5" x14ac:dyDescent="0.6">
      <c r="A176" t="s">
        <v>20</v>
      </c>
      <c r="B176">
        <v>254</v>
      </c>
      <c r="D176" t="s">
        <v>14</v>
      </c>
      <c r="E176">
        <v>113</v>
      </c>
    </row>
    <row r="177" spans="1:5" x14ac:dyDescent="0.6">
      <c r="A177" t="s">
        <v>20</v>
      </c>
      <c r="B177">
        <v>176</v>
      </c>
      <c r="D177" t="s">
        <v>14</v>
      </c>
      <c r="E177">
        <v>1538</v>
      </c>
    </row>
    <row r="178" spans="1:5" x14ac:dyDescent="0.6">
      <c r="A178" t="s">
        <v>20</v>
      </c>
      <c r="B178">
        <v>337</v>
      </c>
      <c r="D178" t="s">
        <v>14</v>
      </c>
      <c r="E178">
        <v>9</v>
      </c>
    </row>
    <row r="179" spans="1:5" x14ac:dyDescent="0.6">
      <c r="A179" t="s">
        <v>20</v>
      </c>
      <c r="B179">
        <v>107</v>
      </c>
      <c r="D179" t="s">
        <v>14</v>
      </c>
      <c r="E179">
        <v>554</v>
      </c>
    </row>
    <row r="180" spans="1:5" x14ac:dyDescent="0.6">
      <c r="A180" t="s">
        <v>20</v>
      </c>
      <c r="B180">
        <v>183</v>
      </c>
      <c r="D180" t="s">
        <v>14</v>
      </c>
      <c r="E180">
        <v>648</v>
      </c>
    </row>
    <row r="181" spans="1:5" x14ac:dyDescent="0.6">
      <c r="A181" t="s">
        <v>20</v>
      </c>
      <c r="B181">
        <v>72</v>
      </c>
      <c r="D181" t="s">
        <v>14</v>
      </c>
      <c r="E181">
        <v>21</v>
      </c>
    </row>
    <row r="182" spans="1:5" x14ac:dyDescent="0.6">
      <c r="A182" t="s">
        <v>20</v>
      </c>
      <c r="B182">
        <v>295</v>
      </c>
      <c r="D182" t="s">
        <v>14</v>
      </c>
      <c r="E182">
        <v>54</v>
      </c>
    </row>
    <row r="183" spans="1:5" x14ac:dyDescent="0.6">
      <c r="A183" t="s">
        <v>20</v>
      </c>
      <c r="B183">
        <v>142</v>
      </c>
      <c r="D183" t="s">
        <v>14</v>
      </c>
      <c r="E183">
        <v>120</v>
      </c>
    </row>
    <row r="184" spans="1:5" x14ac:dyDescent="0.6">
      <c r="A184" t="s">
        <v>20</v>
      </c>
      <c r="B184">
        <v>85</v>
      </c>
      <c r="D184" t="s">
        <v>14</v>
      </c>
      <c r="E184">
        <v>579</v>
      </c>
    </row>
    <row r="185" spans="1:5" x14ac:dyDescent="0.6">
      <c r="A185" t="s">
        <v>20</v>
      </c>
      <c r="B185">
        <v>659</v>
      </c>
      <c r="D185" t="s">
        <v>14</v>
      </c>
      <c r="E185">
        <v>2072</v>
      </c>
    </row>
    <row r="186" spans="1:5" x14ac:dyDescent="0.6">
      <c r="A186" t="s">
        <v>20</v>
      </c>
      <c r="B186">
        <v>121</v>
      </c>
      <c r="D186" t="s">
        <v>14</v>
      </c>
      <c r="E186">
        <v>0</v>
      </c>
    </row>
    <row r="187" spans="1:5" x14ac:dyDescent="0.6">
      <c r="A187" t="s">
        <v>20</v>
      </c>
      <c r="B187">
        <v>3742</v>
      </c>
      <c r="D187" t="s">
        <v>14</v>
      </c>
      <c r="E187">
        <v>1796</v>
      </c>
    </row>
    <row r="188" spans="1:5" x14ac:dyDescent="0.6">
      <c r="A188" t="s">
        <v>20</v>
      </c>
      <c r="B188">
        <v>223</v>
      </c>
      <c r="D188" t="s">
        <v>14</v>
      </c>
      <c r="E188">
        <v>62</v>
      </c>
    </row>
    <row r="189" spans="1:5" x14ac:dyDescent="0.6">
      <c r="A189" t="s">
        <v>20</v>
      </c>
      <c r="B189">
        <v>133</v>
      </c>
      <c r="D189" t="s">
        <v>14</v>
      </c>
      <c r="E189">
        <v>347</v>
      </c>
    </row>
    <row r="190" spans="1:5" x14ac:dyDescent="0.6">
      <c r="A190" t="s">
        <v>20</v>
      </c>
      <c r="B190">
        <v>5168</v>
      </c>
      <c r="D190" t="s">
        <v>14</v>
      </c>
      <c r="E190">
        <v>19</v>
      </c>
    </row>
    <row r="191" spans="1:5" x14ac:dyDescent="0.6">
      <c r="A191" t="s">
        <v>20</v>
      </c>
      <c r="B191">
        <v>307</v>
      </c>
      <c r="D191" t="s">
        <v>14</v>
      </c>
      <c r="E191">
        <v>1258</v>
      </c>
    </row>
    <row r="192" spans="1:5" x14ac:dyDescent="0.6">
      <c r="A192" t="s">
        <v>20</v>
      </c>
      <c r="B192">
        <v>2441</v>
      </c>
      <c r="D192" t="s">
        <v>14</v>
      </c>
      <c r="E192">
        <v>362</v>
      </c>
    </row>
    <row r="193" spans="1:5" x14ac:dyDescent="0.6">
      <c r="A193" t="s">
        <v>20</v>
      </c>
      <c r="B193">
        <v>1385</v>
      </c>
      <c r="D193" t="s">
        <v>14</v>
      </c>
      <c r="E193">
        <v>133</v>
      </c>
    </row>
    <row r="194" spans="1:5" x14ac:dyDescent="0.6">
      <c r="A194" t="s">
        <v>20</v>
      </c>
      <c r="B194">
        <v>190</v>
      </c>
      <c r="D194" t="s">
        <v>14</v>
      </c>
      <c r="E194">
        <v>846</v>
      </c>
    </row>
    <row r="195" spans="1:5" x14ac:dyDescent="0.6">
      <c r="A195" t="s">
        <v>20</v>
      </c>
      <c r="B195">
        <v>470</v>
      </c>
      <c r="D195" t="s">
        <v>14</v>
      </c>
      <c r="E195">
        <v>10</v>
      </c>
    </row>
    <row r="196" spans="1:5" x14ac:dyDescent="0.6">
      <c r="A196" t="s">
        <v>20</v>
      </c>
      <c r="B196">
        <v>253</v>
      </c>
      <c r="D196" t="s">
        <v>14</v>
      </c>
      <c r="E196">
        <v>191</v>
      </c>
    </row>
    <row r="197" spans="1:5" x14ac:dyDescent="0.6">
      <c r="A197" t="s">
        <v>20</v>
      </c>
      <c r="B197">
        <v>1113</v>
      </c>
      <c r="D197" t="s">
        <v>14</v>
      </c>
      <c r="E197">
        <v>1979</v>
      </c>
    </row>
    <row r="198" spans="1:5" x14ac:dyDescent="0.6">
      <c r="A198" t="s">
        <v>20</v>
      </c>
      <c r="B198">
        <v>2283</v>
      </c>
      <c r="D198" t="s">
        <v>14</v>
      </c>
      <c r="E198">
        <v>63</v>
      </c>
    </row>
    <row r="199" spans="1:5" x14ac:dyDescent="0.6">
      <c r="A199" t="s">
        <v>20</v>
      </c>
      <c r="B199">
        <v>1095</v>
      </c>
      <c r="D199" t="s">
        <v>14</v>
      </c>
      <c r="E199">
        <v>6080</v>
      </c>
    </row>
    <row r="200" spans="1:5" x14ac:dyDescent="0.6">
      <c r="A200" t="s">
        <v>20</v>
      </c>
      <c r="B200">
        <v>1690</v>
      </c>
      <c r="D200" t="s">
        <v>14</v>
      </c>
      <c r="E200">
        <v>80</v>
      </c>
    </row>
    <row r="201" spans="1:5" x14ac:dyDescent="0.6">
      <c r="A201" t="s">
        <v>20</v>
      </c>
      <c r="B201">
        <v>191</v>
      </c>
      <c r="D201" t="s">
        <v>14</v>
      </c>
      <c r="E201">
        <v>9</v>
      </c>
    </row>
    <row r="202" spans="1:5" x14ac:dyDescent="0.6">
      <c r="A202" t="s">
        <v>20</v>
      </c>
      <c r="B202">
        <v>2013</v>
      </c>
      <c r="D202" t="s">
        <v>14</v>
      </c>
      <c r="E202">
        <v>1784</v>
      </c>
    </row>
    <row r="203" spans="1:5" x14ac:dyDescent="0.6">
      <c r="A203" t="s">
        <v>20</v>
      </c>
      <c r="B203">
        <v>1703</v>
      </c>
      <c r="D203" t="s">
        <v>14</v>
      </c>
      <c r="E203">
        <v>243</v>
      </c>
    </row>
    <row r="204" spans="1:5" x14ac:dyDescent="0.6">
      <c r="A204" t="s">
        <v>20</v>
      </c>
      <c r="B204">
        <v>80</v>
      </c>
      <c r="D204" t="s">
        <v>14</v>
      </c>
      <c r="E204">
        <v>1296</v>
      </c>
    </row>
    <row r="205" spans="1:5" x14ac:dyDescent="0.6">
      <c r="A205" t="s">
        <v>20</v>
      </c>
      <c r="B205">
        <v>41</v>
      </c>
      <c r="D205" t="s">
        <v>14</v>
      </c>
      <c r="E205">
        <v>77</v>
      </c>
    </row>
    <row r="206" spans="1:5" x14ac:dyDescent="0.6">
      <c r="A206" t="s">
        <v>20</v>
      </c>
      <c r="B206">
        <v>187</v>
      </c>
      <c r="D206" t="s">
        <v>14</v>
      </c>
      <c r="E206">
        <v>395</v>
      </c>
    </row>
    <row r="207" spans="1:5" x14ac:dyDescent="0.6">
      <c r="A207" t="s">
        <v>20</v>
      </c>
      <c r="B207">
        <v>2875</v>
      </c>
      <c r="D207" t="s">
        <v>14</v>
      </c>
      <c r="E207">
        <v>49</v>
      </c>
    </row>
    <row r="208" spans="1:5" x14ac:dyDescent="0.6">
      <c r="A208" t="s">
        <v>20</v>
      </c>
      <c r="B208">
        <v>88</v>
      </c>
      <c r="D208" t="s">
        <v>14</v>
      </c>
      <c r="E208">
        <v>180</v>
      </c>
    </row>
    <row r="209" spans="1:5" x14ac:dyDescent="0.6">
      <c r="A209" t="s">
        <v>20</v>
      </c>
      <c r="B209">
        <v>191</v>
      </c>
      <c r="D209" t="s">
        <v>14</v>
      </c>
      <c r="E209">
        <v>2690</v>
      </c>
    </row>
    <row r="210" spans="1:5" x14ac:dyDescent="0.6">
      <c r="A210" t="s">
        <v>20</v>
      </c>
      <c r="B210">
        <v>139</v>
      </c>
      <c r="D210" t="s">
        <v>14</v>
      </c>
      <c r="E210">
        <v>2779</v>
      </c>
    </row>
    <row r="211" spans="1:5" x14ac:dyDescent="0.6">
      <c r="A211" t="s">
        <v>20</v>
      </c>
      <c r="B211">
        <v>186</v>
      </c>
      <c r="D211" t="s">
        <v>14</v>
      </c>
      <c r="E211">
        <v>92</v>
      </c>
    </row>
    <row r="212" spans="1:5" x14ac:dyDescent="0.6">
      <c r="A212" t="s">
        <v>20</v>
      </c>
      <c r="B212">
        <v>112</v>
      </c>
      <c r="D212" t="s">
        <v>14</v>
      </c>
      <c r="E212">
        <v>1028</v>
      </c>
    </row>
    <row r="213" spans="1:5" x14ac:dyDescent="0.6">
      <c r="A213" t="s">
        <v>20</v>
      </c>
      <c r="B213">
        <v>101</v>
      </c>
      <c r="D213" t="s">
        <v>14</v>
      </c>
      <c r="E213">
        <v>26</v>
      </c>
    </row>
    <row r="214" spans="1:5" x14ac:dyDescent="0.6">
      <c r="A214" t="s">
        <v>20</v>
      </c>
      <c r="B214">
        <v>206</v>
      </c>
      <c r="D214" t="s">
        <v>14</v>
      </c>
      <c r="E214">
        <v>1790</v>
      </c>
    </row>
    <row r="215" spans="1:5" x14ac:dyDescent="0.6">
      <c r="A215" t="s">
        <v>20</v>
      </c>
      <c r="B215">
        <v>154</v>
      </c>
      <c r="D215" t="s">
        <v>14</v>
      </c>
      <c r="E215">
        <v>37</v>
      </c>
    </row>
    <row r="216" spans="1:5" x14ac:dyDescent="0.6">
      <c r="A216" t="s">
        <v>20</v>
      </c>
      <c r="B216">
        <v>5966</v>
      </c>
      <c r="D216" t="s">
        <v>14</v>
      </c>
      <c r="E216">
        <v>35</v>
      </c>
    </row>
    <row r="217" spans="1:5" x14ac:dyDescent="0.6">
      <c r="A217" t="s">
        <v>20</v>
      </c>
      <c r="B217">
        <v>169</v>
      </c>
      <c r="D217" t="s">
        <v>14</v>
      </c>
      <c r="E217">
        <v>558</v>
      </c>
    </row>
    <row r="218" spans="1:5" x14ac:dyDescent="0.6">
      <c r="A218" t="s">
        <v>20</v>
      </c>
      <c r="B218">
        <v>2106</v>
      </c>
      <c r="D218" t="s">
        <v>14</v>
      </c>
      <c r="E218">
        <v>64</v>
      </c>
    </row>
    <row r="219" spans="1:5" x14ac:dyDescent="0.6">
      <c r="A219" t="s">
        <v>20</v>
      </c>
      <c r="B219">
        <v>131</v>
      </c>
      <c r="D219" t="s">
        <v>14</v>
      </c>
      <c r="E219">
        <v>245</v>
      </c>
    </row>
    <row r="220" spans="1:5" x14ac:dyDescent="0.6">
      <c r="A220" t="s">
        <v>20</v>
      </c>
      <c r="B220">
        <v>84</v>
      </c>
      <c r="D220" t="s">
        <v>14</v>
      </c>
      <c r="E220">
        <v>71</v>
      </c>
    </row>
    <row r="221" spans="1:5" x14ac:dyDescent="0.6">
      <c r="A221" t="s">
        <v>20</v>
      </c>
      <c r="B221">
        <v>155</v>
      </c>
      <c r="D221" t="s">
        <v>14</v>
      </c>
      <c r="E221">
        <v>42</v>
      </c>
    </row>
    <row r="222" spans="1:5" x14ac:dyDescent="0.6">
      <c r="A222" t="s">
        <v>20</v>
      </c>
      <c r="B222">
        <v>189</v>
      </c>
      <c r="D222" t="s">
        <v>14</v>
      </c>
      <c r="E222">
        <v>156</v>
      </c>
    </row>
    <row r="223" spans="1:5" x14ac:dyDescent="0.6">
      <c r="A223" t="s">
        <v>20</v>
      </c>
      <c r="B223">
        <v>4799</v>
      </c>
      <c r="D223" t="s">
        <v>14</v>
      </c>
      <c r="E223">
        <v>1368</v>
      </c>
    </row>
    <row r="224" spans="1:5" x14ac:dyDescent="0.6">
      <c r="A224" t="s">
        <v>20</v>
      </c>
      <c r="B224">
        <v>1137</v>
      </c>
      <c r="D224" t="s">
        <v>14</v>
      </c>
      <c r="E224">
        <v>102</v>
      </c>
    </row>
    <row r="225" spans="1:5" x14ac:dyDescent="0.6">
      <c r="A225" t="s">
        <v>20</v>
      </c>
      <c r="B225">
        <v>1152</v>
      </c>
      <c r="D225" t="s">
        <v>14</v>
      </c>
      <c r="E225">
        <v>86</v>
      </c>
    </row>
    <row r="226" spans="1:5" x14ac:dyDescent="0.6">
      <c r="A226" t="s">
        <v>20</v>
      </c>
      <c r="B226">
        <v>50</v>
      </c>
      <c r="D226" t="s">
        <v>14</v>
      </c>
      <c r="E226">
        <v>253</v>
      </c>
    </row>
    <row r="227" spans="1:5" x14ac:dyDescent="0.6">
      <c r="A227" t="s">
        <v>20</v>
      </c>
      <c r="B227">
        <v>3059</v>
      </c>
      <c r="D227" t="s">
        <v>14</v>
      </c>
      <c r="E227">
        <v>157</v>
      </c>
    </row>
    <row r="228" spans="1:5" x14ac:dyDescent="0.6">
      <c r="A228" t="s">
        <v>20</v>
      </c>
      <c r="B228">
        <v>34</v>
      </c>
      <c r="D228" t="s">
        <v>14</v>
      </c>
      <c r="E228">
        <v>183</v>
      </c>
    </row>
    <row r="229" spans="1:5" x14ac:dyDescent="0.6">
      <c r="A229" t="s">
        <v>20</v>
      </c>
      <c r="B229">
        <v>220</v>
      </c>
      <c r="D229" t="s">
        <v>14</v>
      </c>
      <c r="E229">
        <v>82</v>
      </c>
    </row>
    <row r="230" spans="1:5" x14ac:dyDescent="0.6">
      <c r="A230" t="s">
        <v>20</v>
      </c>
      <c r="B230">
        <v>1604</v>
      </c>
      <c r="D230" t="s">
        <v>14</v>
      </c>
      <c r="E230">
        <v>1</v>
      </c>
    </row>
    <row r="231" spans="1:5" x14ac:dyDescent="0.6">
      <c r="A231" t="s">
        <v>20</v>
      </c>
      <c r="B231">
        <v>454</v>
      </c>
      <c r="D231" t="s">
        <v>14</v>
      </c>
      <c r="E231">
        <v>1198</v>
      </c>
    </row>
    <row r="232" spans="1:5" x14ac:dyDescent="0.6">
      <c r="A232" t="s">
        <v>20</v>
      </c>
      <c r="B232">
        <v>123</v>
      </c>
      <c r="D232" t="s">
        <v>14</v>
      </c>
      <c r="E232">
        <v>648</v>
      </c>
    </row>
    <row r="233" spans="1:5" x14ac:dyDescent="0.6">
      <c r="A233" t="s">
        <v>20</v>
      </c>
      <c r="B233">
        <v>299</v>
      </c>
      <c r="D233" t="s">
        <v>14</v>
      </c>
      <c r="E233">
        <v>64</v>
      </c>
    </row>
    <row r="234" spans="1:5" x14ac:dyDescent="0.6">
      <c r="A234" t="s">
        <v>20</v>
      </c>
      <c r="B234">
        <v>2237</v>
      </c>
      <c r="D234" t="s">
        <v>14</v>
      </c>
      <c r="E234">
        <v>62</v>
      </c>
    </row>
    <row r="235" spans="1:5" x14ac:dyDescent="0.6">
      <c r="A235" t="s">
        <v>20</v>
      </c>
      <c r="B235">
        <v>645</v>
      </c>
      <c r="D235" t="s">
        <v>14</v>
      </c>
      <c r="E235">
        <v>750</v>
      </c>
    </row>
    <row r="236" spans="1:5" x14ac:dyDescent="0.6">
      <c r="A236" t="s">
        <v>20</v>
      </c>
      <c r="B236">
        <v>484</v>
      </c>
      <c r="D236" t="s">
        <v>14</v>
      </c>
      <c r="E236">
        <v>105</v>
      </c>
    </row>
    <row r="237" spans="1:5" x14ac:dyDescent="0.6">
      <c r="A237" t="s">
        <v>20</v>
      </c>
      <c r="B237">
        <v>154</v>
      </c>
      <c r="D237" t="s">
        <v>14</v>
      </c>
      <c r="E237">
        <v>2604</v>
      </c>
    </row>
    <row r="238" spans="1:5" x14ac:dyDescent="0.6">
      <c r="A238" t="s">
        <v>20</v>
      </c>
      <c r="B238">
        <v>82</v>
      </c>
      <c r="D238" t="s">
        <v>14</v>
      </c>
      <c r="E238">
        <v>65</v>
      </c>
    </row>
    <row r="239" spans="1:5" x14ac:dyDescent="0.6">
      <c r="A239" t="s">
        <v>20</v>
      </c>
      <c r="B239">
        <v>134</v>
      </c>
      <c r="D239" t="s">
        <v>14</v>
      </c>
      <c r="E239">
        <v>94</v>
      </c>
    </row>
    <row r="240" spans="1:5" x14ac:dyDescent="0.6">
      <c r="A240" t="s">
        <v>20</v>
      </c>
      <c r="B240">
        <v>5203</v>
      </c>
      <c r="D240" t="s">
        <v>14</v>
      </c>
      <c r="E240">
        <v>257</v>
      </c>
    </row>
    <row r="241" spans="1:5" x14ac:dyDescent="0.6">
      <c r="A241" t="s">
        <v>20</v>
      </c>
      <c r="B241">
        <v>94</v>
      </c>
      <c r="D241" t="s">
        <v>14</v>
      </c>
      <c r="E241">
        <v>2928</v>
      </c>
    </row>
    <row r="242" spans="1:5" x14ac:dyDescent="0.6">
      <c r="A242" t="s">
        <v>20</v>
      </c>
      <c r="B242">
        <v>205</v>
      </c>
      <c r="D242" t="s">
        <v>14</v>
      </c>
      <c r="E242">
        <v>4697</v>
      </c>
    </row>
    <row r="243" spans="1:5" x14ac:dyDescent="0.6">
      <c r="A243" t="s">
        <v>20</v>
      </c>
      <c r="B243">
        <v>92</v>
      </c>
      <c r="D243" t="s">
        <v>14</v>
      </c>
      <c r="E243">
        <v>2915</v>
      </c>
    </row>
    <row r="244" spans="1:5" x14ac:dyDescent="0.6">
      <c r="A244" t="s">
        <v>20</v>
      </c>
      <c r="B244">
        <v>219</v>
      </c>
      <c r="D244" t="s">
        <v>14</v>
      </c>
      <c r="E244">
        <v>18</v>
      </c>
    </row>
    <row r="245" spans="1:5" x14ac:dyDescent="0.6">
      <c r="A245" t="s">
        <v>20</v>
      </c>
      <c r="B245">
        <v>2526</v>
      </c>
      <c r="D245" t="s">
        <v>14</v>
      </c>
      <c r="E245">
        <v>602</v>
      </c>
    </row>
    <row r="246" spans="1:5" x14ac:dyDescent="0.6">
      <c r="A246" t="s">
        <v>20</v>
      </c>
      <c r="B246">
        <v>94</v>
      </c>
      <c r="D246" t="s">
        <v>14</v>
      </c>
      <c r="E246">
        <v>1</v>
      </c>
    </row>
    <row r="247" spans="1:5" x14ac:dyDescent="0.6">
      <c r="A247" t="s">
        <v>20</v>
      </c>
      <c r="B247">
        <v>1713</v>
      </c>
      <c r="D247" t="s">
        <v>14</v>
      </c>
      <c r="E247">
        <v>3868</v>
      </c>
    </row>
    <row r="248" spans="1:5" x14ac:dyDescent="0.6">
      <c r="A248" t="s">
        <v>20</v>
      </c>
      <c r="B248">
        <v>249</v>
      </c>
      <c r="D248" t="s">
        <v>14</v>
      </c>
      <c r="E248">
        <v>504</v>
      </c>
    </row>
    <row r="249" spans="1:5" x14ac:dyDescent="0.6">
      <c r="A249" t="s">
        <v>20</v>
      </c>
      <c r="B249">
        <v>192</v>
      </c>
      <c r="D249" t="s">
        <v>14</v>
      </c>
      <c r="E249">
        <v>14</v>
      </c>
    </row>
    <row r="250" spans="1:5" x14ac:dyDescent="0.6">
      <c r="A250" t="s">
        <v>20</v>
      </c>
      <c r="B250">
        <v>247</v>
      </c>
      <c r="D250" t="s">
        <v>14</v>
      </c>
      <c r="E250">
        <v>750</v>
      </c>
    </row>
    <row r="251" spans="1:5" x14ac:dyDescent="0.6">
      <c r="A251" t="s">
        <v>20</v>
      </c>
      <c r="B251">
        <v>2293</v>
      </c>
      <c r="D251" t="s">
        <v>14</v>
      </c>
      <c r="E251">
        <v>77</v>
      </c>
    </row>
    <row r="252" spans="1:5" x14ac:dyDescent="0.6">
      <c r="A252" t="s">
        <v>20</v>
      </c>
      <c r="B252">
        <v>3131</v>
      </c>
      <c r="D252" t="s">
        <v>14</v>
      </c>
      <c r="E252">
        <v>752</v>
      </c>
    </row>
    <row r="253" spans="1:5" x14ac:dyDescent="0.6">
      <c r="A253" t="s">
        <v>20</v>
      </c>
      <c r="B253">
        <v>143</v>
      </c>
      <c r="D253" t="s">
        <v>14</v>
      </c>
      <c r="E253">
        <v>131</v>
      </c>
    </row>
    <row r="254" spans="1:5" x14ac:dyDescent="0.6">
      <c r="A254" t="s">
        <v>20</v>
      </c>
      <c r="B254">
        <v>296</v>
      </c>
      <c r="D254" t="s">
        <v>14</v>
      </c>
      <c r="E254">
        <v>87</v>
      </c>
    </row>
    <row r="255" spans="1:5" x14ac:dyDescent="0.6">
      <c r="A255" t="s">
        <v>20</v>
      </c>
      <c r="B255">
        <v>170</v>
      </c>
      <c r="D255" t="s">
        <v>14</v>
      </c>
      <c r="E255">
        <v>1063</v>
      </c>
    </row>
    <row r="256" spans="1:5" x14ac:dyDescent="0.6">
      <c r="A256" t="s">
        <v>20</v>
      </c>
      <c r="B256">
        <v>86</v>
      </c>
      <c r="D256" t="s">
        <v>14</v>
      </c>
      <c r="E256">
        <v>76</v>
      </c>
    </row>
    <row r="257" spans="1:5" x14ac:dyDescent="0.6">
      <c r="A257" t="s">
        <v>20</v>
      </c>
      <c r="B257">
        <v>6286</v>
      </c>
      <c r="D257" t="s">
        <v>14</v>
      </c>
      <c r="E257">
        <v>4428</v>
      </c>
    </row>
    <row r="258" spans="1:5" x14ac:dyDescent="0.6">
      <c r="A258" t="s">
        <v>20</v>
      </c>
      <c r="B258">
        <v>3727</v>
      </c>
      <c r="D258" t="s">
        <v>14</v>
      </c>
      <c r="E258">
        <v>58</v>
      </c>
    </row>
    <row r="259" spans="1:5" x14ac:dyDescent="0.6">
      <c r="A259" t="s">
        <v>20</v>
      </c>
      <c r="B259">
        <v>1605</v>
      </c>
      <c r="D259" t="s">
        <v>14</v>
      </c>
      <c r="E259">
        <v>111</v>
      </c>
    </row>
    <row r="260" spans="1:5" x14ac:dyDescent="0.6">
      <c r="A260" t="s">
        <v>20</v>
      </c>
      <c r="B260">
        <v>2120</v>
      </c>
      <c r="D260" t="s">
        <v>14</v>
      </c>
      <c r="E260">
        <v>2955</v>
      </c>
    </row>
    <row r="261" spans="1:5" x14ac:dyDescent="0.6">
      <c r="A261" t="s">
        <v>20</v>
      </c>
      <c r="B261">
        <v>50</v>
      </c>
      <c r="D261" t="s">
        <v>14</v>
      </c>
      <c r="E261">
        <v>1657</v>
      </c>
    </row>
    <row r="262" spans="1:5" x14ac:dyDescent="0.6">
      <c r="A262" t="s">
        <v>20</v>
      </c>
      <c r="B262">
        <v>2080</v>
      </c>
      <c r="D262" t="s">
        <v>14</v>
      </c>
      <c r="E262">
        <v>926</v>
      </c>
    </row>
    <row r="263" spans="1:5" x14ac:dyDescent="0.6">
      <c r="A263" t="s">
        <v>20</v>
      </c>
      <c r="B263">
        <v>2105</v>
      </c>
      <c r="D263" t="s">
        <v>14</v>
      </c>
      <c r="E263">
        <v>77</v>
      </c>
    </row>
    <row r="264" spans="1:5" x14ac:dyDescent="0.6">
      <c r="A264" t="s">
        <v>20</v>
      </c>
      <c r="B264">
        <v>2436</v>
      </c>
      <c r="D264" t="s">
        <v>14</v>
      </c>
      <c r="E264">
        <v>1748</v>
      </c>
    </row>
    <row r="265" spans="1:5" x14ac:dyDescent="0.6">
      <c r="A265" t="s">
        <v>20</v>
      </c>
      <c r="B265">
        <v>80</v>
      </c>
      <c r="D265" t="s">
        <v>14</v>
      </c>
      <c r="E265">
        <v>79</v>
      </c>
    </row>
    <row r="266" spans="1:5" x14ac:dyDescent="0.6">
      <c r="A266" t="s">
        <v>20</v>
      </c>
      <c r="B266">
        <v>42</v>
      </c>
      <c r="D266" t="s">
        <v>14</v>
      </c>
      <c r="E266">
        <v>889</v>
      </c>
    </row>
    <row r="267" spans="1:5" x14ac:dyDescent="0.6">
      <c r="A267" t="s">
        <v>20</v>
      </c>
      <c r="B267">
        <v>139</v>
      </c>
      <c r="D267" t="s">
        <v>14</v>
      </c>
      <c r="E267">
        <v>56</v>
      </c>
    </row>
    <row r="268" spans="1:5" x14ac:dyDescent="0.6">
      <c r="A268" t="s">
        <v>20</v>
      </c>
      <c r="B268">
        <v>159</v>
      </c>
      <c r="D268" t="s">
        <v>14</v>
      </c>
      <c r="E268">
        <v>1</v>
      </c>
    </row>
    <row r="269" spans="1:5" x14ac:dyDescent="0.6">
      <c r="A269" t="s">
        <v>20</v>
      </c>
      <c r="B269">
        <v>381</v>
      </c>
      <c r="D269" t="s">
        <v>14</v>
      </c>
      <c r="E269">
        <v>83</v>
      </c>
    </row>
    <row r="270" spans="1:5" x14ac:dyDescent="0.6">
      <c r="A270" t="s">
        <v>20</v>
      </c>
      <c r="B270">
        <v>194</v>
      </c>
      <c r="D270" t="s">
        <v>14</v>
      </c>
      <c r="E270">
        <v>2025</v>
      </c>
    </row>
    <row r="271" spans="1:5" x14ac:dyDescent="0.6">
      <c r="A271" t="s">
        <v>20</v>
      </c>
      <c r="B271">
        <v>106</v>
      </c>
      <c r="D271" t="s">
        <v>14</v>
      </c>
      <c r="E271">
        <v>14</v>
      </c>
    </row>
    <row r="272" spans="1:5" x14ac:dyDescent="0.6">
      <c r="A272" t="s">
        <v>20</v>
      </c>
      <c r="B272">
        <v>142</v>
      </c>
      <c r="D272" t="s">
        <v>14</v>
      </c>
      <c r="E272">
        <v>656</v>
      </c>
    </row>
    <row r="273" spans="1:5" x14ac:dyDescent="0.6">
      <c r="A273" t="s">
        <v>20</v>
      </c>
      <c r="B273">
        <v>211</v>
      </c>
      <c r="D273" t="s">
        <v>14</v>
      </c>
      <c r="E273">
        <v>1596</v>
      </c>
    </row>
    <row r="274" spans="1:5" x14ac:dyDescent="0.6">
      <c r="A274" t="s">
        <v>20</v>
      </c>
      <c r="B274">
        <v>2756</v>
      </c>
      <c r="D274" t="s">
        <v>14</v>
      </c>
      <c r="E274">
        <v>10</v>
      </c>
    </row>
    <row r="275" spans="1:5" x14ac:dyDescent="0.6">
      <c r="A275" t="s">
        <v>20</v>
      </c>
      <c r="B275">
        <v>173</v>
      </c>
      <c r="D275" t="s">
        <v>14</v>
      </c>
      <c r="E275">
        <v>1121</v>
      </c>
    </row>
    <row r="276" spans="1:5" x14ac:dyDescent="0.6">
      <c r="A276" t="s">
        <v>20</v>
      </c>
      <c r="B276">
        <v>87</v>
      </c>
      <c r="D276" t="s">
        <v>14</v>
      </c>
      <c r="E276">
        <v>15</v>
      </c>
    </row>
    <row r="277" spans="1:5" x14ac:dyDescent="0.6">
      <c r="A277" t="s">
        <v>20</v>
      </c>
      <c r="B277">
        <v>1572</v>
      </c>
      <c r="D277" t="s">
        <v>14</v>
      </c>
      <c r="E277">
        <v>191</v>
      </c>
    </row>
    <row r="278" spans="1:5" x14ac:dyDescent="0.6">
      <c r="A278" t="s">
        <v>20</v>
      </c>
      <c r="B278">
        <v>2346</v>
      </c>
      <c r="D278" t="s">
        <v>14</v>
      </c>
      <c r="E278">
        <v>16</v>
      </c>
    </row>
    <row r="279" spans="1:5" x14ac:dyDescent="0.6">
      <c r="A279" t="s">
        <v>20</v>
      </c>
      <c r="B279">
        <v>115</v>
      </c>
      <c r="D279" t="s">
        <v>14</v>
      </c>
      <c r="E279">
        <v>17</v>
      </c>
    </row>
    <row r="280" spans="1:5" x14ac:dyDescent="0.6">
      <c r="A280" t="s">
        <v>20</v>
      </c>
      <c r="B280">
        <v>85</v>
      </c>
      <c r="D280" t="s">
        <v>14</v>
      </c>
      <c r="E280">
        <v>34</v>
      </c>
    </row>
    <row r="281" spans="1:5" x14ac:dyDescent="0.6">
      <c r="A281" t="s">
        <v>20</v>
      </c>
      <c r="B281">
        <v>144</v>
      </c>
      <c r="D281" t="s">
        <v>14</v>
      </c>
      <c r="E281">
        <v>1</v>
      </c>
    </row>
    <row r="282" spans="1:5" x14ac:dyDescent="0.6">
      <c r="A282" t="s">
        <v>20</v>
      </c>
      <c r="B282">
        <v>2443</v>
      </c>
      <c r="D282" t="s">
        <v>14</v>
      </c>
      <c r="E282">
        <v>1274</v>
      </c>
    </row>
    <row r="283" spans="1:5" x14ac:dyDescent="0.6">
      <c r="A283" t="s">
        <v>20</v>
      </c>
      <c r="B283">
        <v>64</v>
      </c>
      <c r="D283" t="s">
        <v>14</v>
      </c>
      <c r="E283">
        <v>210</v>
      </c>
    </row>
    <row r="284" spans="1:5" x14ac:dyDescent="0.6">
      <c r="A284" t="s">
        <v>20</v>
      </c>
      <c r="B284">
        <v>268</v>
      </c>
      <c r="D284" t="s">
        <v>14</v>
      </c>
      <c r="E284">
        <v>248</v>
      </c>
    </row>
    <row r="285" spans="1:5" x14ac:dyDescent="0.6">
      <c r="A285" t="s">
        <v>20</v>
      </c>
      <c r="B285">
        <v>195</v>
      </c>
      <c r="D285" t="s">
        <v>14</v>
      </c>
      <c r="E285">
        <v>513</v>
      </c>
    </row>
    <row r="286" spans="1:5" x14ac:dyDescent="0.6">
      <c r="A286" t="s">
        <v>20</v>
      </c>
      <c r="B286">
        <v>186</v>
      </c>
      <c r="D286" t="s">
        <v>14</v>
      </c>
      <c r="E286">
        <v>3410</v>
      </c>
    </row>
    <row r="287" spans="1:5" x14ac:dyDescent="0.6">
      <c r="A287" t="s">
        <v>20</v>
      </c>
      <c r="B287">
        <v>460</v>
      </c>
      <c r="D287" t="s">
        <v>14</v>
      </c>
      <c r="E287">
        <v>10</v>
      </c>
    </row>
    <row r="288" spans="1:5" x14ac:dyDescent="0.6">
      <c r="A288" t="s">
        <v>20</v>
      </c>
      <c r="B288">
        <v>2528</v>
      </c>
      <c r="D288" t="s">
        <v>14</v>
      </c>
      <c r="E288">
        <v>2201</v>
      </c>
    </row>
    <row r="289" spans="1:5" x14ac:dyDescent="0.6">
      <c r="A289" t="s">
        <v>20</v>
      </c>
      <c r="B289">
        <v>3657</v>
      </c>
      <c r="D289" t="s">
        <v>14</v>
      </c>
      <c r="E289">
        <v>676</v>
      </c>
    </row>
    <row r="290" spans="1:5" x14ac:dyDescent="0.6">
      <c r="A290" t="s">
        <v>20</v>
      </c>
      <c r="B290">
        <v>131</v>
      </c>
      <c r="D290" t="s">
        <v>14</v>
      </c>
      <c r="E290">
        <v>831</v>
      </c>
    </row>
    <row r="291" spans="1:5" x14ac:dyDescent="0.6">
      <c r="A291" t="s">
        <v>20</v>
      </c>
      <c r="B291">
        <v>239</v>
      </c>
      <c r="D291" t="s">
        <v>14</v>
      </c>
      <c r="E291">
        <v>859</v>
      </c>
    </row>
    <row r="292" spans="1:5" x14ac:dyDescent="0.6">
      <c r="A292" t="s">
        <v>20</v>
      </c>
      <c r="B292">
        <v>78</v>
      </c>
      <c r="D292" t="s">
        <v>14</v>
      </c>
      <c r="E292">
        <v>45</v>
      </c>
    </row>
    <row r="293" spans="1:5" x14ac:dyDescent="0.6">
      <c r="A293" t="s">
        <v>20</v>
      </c>
      <c r="B293">
        <v>1773</v>
      </c>
      <c r="D293" t="s">
        <v>14</v>
      </c>
      <c r="E293">
        <v>6</v>
      </c>
    </row>
    <row r="294" spans="1:5" x14ac:dyDescent="0.6">
      <c r="A294" t="s">
        <v>20</v>
      </c>
      <c r="B294">
        <v>32</v>
      </c>
      <c r="D294" t="s">
        <v>14</v>
      </c>
      <c r="E294">
        <v>7</v>
      </c>
    </row>
    <row r="295" spans="1:5" x14ac:dyDescent="0.6">
      <c r="A295" t="s">
        <v>20</v>
      </c>
      <c r="B295">
        <v>369</v>
      </c>
      <c r="D295" t="s">
        <v>14</v>
      </c>
      <c r="E295">
        <v>31</v>
      </c>
    </row>
    <row r="296" spans="1:5" x14ac:dyDescent="0.6">
      <c r="A296" t="s">
        <v>20</v>
      </c>
      <c r="B296">
        <v>89</v>
      </c>
      <c r="D296" t="s">
        <v>14</v>
      </c>
      <c r="E296">
        <v>78</v>
      </c>
    </row>
    <row r="297" spans="1:5" x14ac:dyDescent="0.6">
      <c r="A297" t="s">
        <v>20</v>
      </c>
      <c r="B297">
        <v>147</v>
      </c>
      <c r="D297" t="s">
        <v>14</v>
      </c>
      <c r="E297">
        <v>1225</v>
      </c>
    </row>
    <row r="298" spans="1:5" x14ac:dyDescent="0.6">
      <c r="A298" t="s">
        <v>20</v>
      </c>
      <c r="B298">
        <v>126</v>
      </c>
      <c r="D298" t="s">
        <v>14</v>
      </c>
      <c r="E298">
        <v>1</v>
      </c>
    </row>
    <row r="299" spans="1:5" x14ac:dyDescent="0.6">
      <c r="A299" t="s">
        <v>20</v>
      </c>
      <c r="B299">
        <v>2218</v>
      </c>
      <c r="D299" t="s">
        <v>14</v>
      </c>
      <c r="E299">
        <v>67</v>
      </c>
    </row>
    <row r="300" spans="1:5" x14ac:dyDescent="0.6">
      <c r="A300" t="s">
        <v>20</v>
      </c>
      <c r="B300">
        <v>202</v>
      </c>
      <c r="D300" t="s">
        <v>14</v>
      </c>
      <c r="E300">
        <v>19</v>
      </c>
    </row>
    <row r="301" spans="1:5" x14ac:dyDescent="0.6">
      <c r="A301" t="s">
        <v>20</v>
      </c>
      <c r="B301">
        <v>140</v>
      </c>
      <c r="D301" t="s">
        <v>14</v>
      </c>
      <c r="E301">
        <v>2108</v>
      </c>
    </row>
    <row r="302" spans="1:5" x14ac:dyDescent="0.6">
      <c r="A302" t="s">
        <v>20</v>
      </c>
      <c r="B302">
        <v>1052</v>
      </c>
      <c r="D302" t="s">
        <v>14</v>
      </c>
      <c r="E302">
        <v>679</v>
      </c>
    </row>
    <row r="303" spans="1:5" x14ac:dyDescent="0.6">
      <c r="A303" t="s">
        <v>20</v>
      </c>
      <c r="B303">
        <v>247</v>
      </c>
      <c r="D303" t="s">
        <v>14</v>
      </c>
      <c r="E303">
        <v>36</v>
      </c>
    </row>
    <row r="304" spans="1:5" x14ac:dyDescent="0.6">
      <c r="A304" t="s">
        <v>20</v>
      </c>
      <c r="B304">
        <v>84</v>
      </c>
      <c r="D304" t="s">
        <v>14</v>
      </c>
      <c r="E304">
        <v>47</v>
      </c>
    </row>
    <row r="305" spans="1:5" x14ac:dyDescent="0.6">
      <c r="A305" t="s">
        <v>20</v>
      </c>
      <c r="B305">
        <v>88</v>
      </c>
      <c r="D305" t="s">
        <v>14</v>
      </c>
      <c r="E305">
        <v>70</v>
      </c>
    </row>
    <row r="306" spans="1:5" x14ac:dyDescent="0.6">
      <c r="A306" t="s">
        <v>20</v>
      </c>
      <c r="B306">
        <v>156</v>
      </c>
      <c r="D306" t="s">
        <v>14</v>
      </c>
      <c r="E306">
        <v>154</v>
      </c>
    </row>
    <row r="307" spans="1:5" x14ac:dyDescent="0.6">
      <c r="A307" t="s">
        <v>20</v>
      </c>
      <c r="B307">
        <v>2985</v>
      </c>
      <c r="D307" t="s">
        <v>14</v>
      </c>
      <c r="E307">
        <v>22</v>
      </c>
    </row>
    <row r="308" spans="1:5" x14ac:dyDescent="0.6">
      <c r="A308" t="s">
        <v>20</v>
      </c>
      <c r="B308">
        <v>762</v>
      </c>
      <c r="D308" t="s">
        <v>14</v>
      </c>
      <c r="E308">
        <v>1758</v>
      </c>
    </row>
    <row r="309" spans="1:5" x14ac:dyDescent="0.6">
      <c r="A309" t="s">
        <v>20</v>
      </c>
      <c r="B309">
        <v>554</v>
      </c>
      <c r="D309" t="s">
        <v>14</v>
      </c>
      <c r="E309">
        <v>94</v>
      </c>
    </row>
    <row r="310" spans="1:5" x14ac:dyDescent="0.6">
      <c r="A310" t="s">
        <v>20</v>
      </c>
      <c r="B310">
        <v>135</v>
      </c>
      <c r="D310" t="s">
        <v>14</v>
      </c>
      <c r="E310">
        <v>33</v>
      </c>
    </row>
    <row r="311" spans="1:5" x14ac:dyDescent="0.6">
      <c r="A311" t="s">
        <v>20</v>
      </c>
      <c r="B311">
        <v>122</v>
      </c>
      <c r="D311" t="s">
        <v>14</v>
      </c>
      <c r="E311">
        <v>1</v>
      </c>
    </row>
    <row r="312" spans="1:5" x14ac:dyDescent="0.6">
      <c r="A312" t="s">
        <v>20</v>
      </c>
      <c r="B312">
        <v>221</v>
      </c>
      <c r="D312" t="s">
        <v>14</v>
      </c>
      <c r="E312">
        <v>31</v>
      </c>
    </row>
    <row r="313" spans="1:5" x14ac:dyDescent="0.6">
      <c r="A313" t="s">
        <v>20</v>
      </c>
      <c r="B313">
        <v>126</v>
      </c>
      <c r="D313" t="s">
        <v>14</v>
      </c>
      <c r="E313">
        <v>35</v>
      </c>
    </row>
    <row r="314" spans="1:5" x14ac:dyDescent="0.6">
      <c r="A314" t="s">
        <v>20</v>
      </c>
      <c r="B314">
        <v>1022</v>
      </c>
      <c r="D314" t="s">
        <v>14</v>
      </c>
      <c r="E314">
        <v>63</v>
      </c>
    </row>
    <row r="315" spans="1:5" x14ac:dyDescent="0.6">
      <c r="A315" t="s">
        <v>20</v>
      </c>
      <c r="B315">
        <v>3177</v>
      </c>
      <c r="D315" t="s">
        <v>14</v>
      </c>
      <c r="E315">
        <v>526</v>
      </c>
    </row>
    <row r="316" spans="1:5" x14ac:dyDescent="0.6">
      <c r="A316" t="s">
        <v>20</v>
      </c>
      <c r="B316">
        <v>198</v>
      </c>
      <c r="D316" t="s">
        <v>14</v>
      </c>
      <c r="E316">
        <v>121</v>
      </c>
    </row>
    <row r="317" spans="1:5" x14ac:dyDescent="0.6">
      <c r="A317" t="s">
        <v>20</v>
      </c>
      <c r="B317">
        <v>85</v>
      </c>
      <c r="D317" t="s">
        <v>14</v>
      </c>
      <c r="E317">
        <v>67</v>
      </c>
    </row>
    <row r="318" spans="1:5" x14ac:dyDescent="0.6">
      <c r="A318" t="s">
        <v>20</v>
      </c>
      <c r="B318">
        <v>3596</v>
      </c>
      <c r="D318" t="s">
        <v>14</v>
      </c>
      <c r="E318">
        <v>57</v>
      </c>
    </row>
    <row r="319" spans="1:5" x14ac:dyDescent="0.6">
      <c r="A319" t="s">
        <v>20</v>
      </c>
      <c r="B319">
        <v>244</v>
      </c>
      <c r="D319" t="s">
        <v>14</v>
      </c>
      <c r="E319">
        <v>1229</v>
      </c>
    </row>
    <row r="320" spans="1:5" x14ac:dyDescent="0.6">
      <c r="A320" t="s">
        <v>20</v>
      </c>
      <c r="B320">
        <v>5180</v>
      </c>
      <c r="D320" t="s">
        <v>14</v>
      </c>
      <c r="E320">
        <v>12</v>
      </c>
    </row>
    <row r="321" spans="1:5" x14ac:dyDescent="0.6">
      <c r="A321" t="s">
        <v>20</v>
      </c>
      <c r="B321">
        <v>589</v>
      </c>
      <c r="D321" t="s">
        <v>14</v>
      </c>
      <c r="E321">
        <v>452</v>
      </c>
    </row>
    <row r="322" spans="1:5" x14ac:dyDescent="0.6">
      <c r="A322" t="s">
        <v>20</v>
      </c>
      <c r="B322">
        <v>2725</v>
      </c>
      <c r="D322" t="s">
        <v>14</v>
      </c>
      <c r="E322">
        <v>1886</v>
      </c>
    </row>
    <row r="323" spans="1:5" x14ac:dyDescent="0.6">
      <c r="A323" t="s">
        <v>20</v>
      </c>
      <c r="B323">
        <v>300</v>
      </c>
      <c r="D323" t="s">
        <v>14</v>
      </c>
      <c r="E323">
        <v>1825</v>
      </c>
    </row>
    <row r="324" spans="1:5" x14ac:dyDescent="0.6">
      <c r="A324" t="s">
        <v>20</v>
      </c>
      <c r="B324">
        <v>144</v>
      </c>
      <c r="D324" t="s">
        <v>14</v>
      </c>
      <c r="E324">
        <v>31</v>
      </c>
    </row>
    <row r="325" spans="1:5" x14ac:dyDescent="0.6">
      <c r="A325" t="s">
        <v>20</v>
      </c>
      <c r="B325">
        <v>87</v>
      </c>
      <c r="D325" t="s">
        <v>14</v>
      </c>
      <c r="E325">
        <v>107</v>
      </c>
    </row>
    <row r="326" spans="1:5" x14ac:dyDescent="0.6">
      <c r="A326" t="s">
        <v>20</v>
      </c>
      <c r="B326">
        <v>3116</v>
      </c>
      <c r="D326" t="s">
        <v>14</v>
      </c>
      <c r="E326">
        <v>27</v>
      </c>
    </row>
    <row r="327" spans="1:5" x14ac:dyDescent="0.6">
      <c r="A327" t="s">
        <v>20</v>
      </c>
      <c r="B327">
        <v>909</v>
      </c>
      <c r="D327" t="s">
        <v>14</v>
      </c>
      <c r="E327">
        <v>1221</v>
      </c>
    </row>
    <row r="328" spans="1:5" x14ac:dyDescent="0.6">
      <c r="A328" t="s">
        <v>20</v>
      </c>
      <c r="B328">
        <v>1613</v>
      </c>
      <c r="D328" t="s">
        <v>14</v>
      </c>
      <c r="E328">
        <v>1</v>
      </c>
    </row>
    <row r="329" spans="1:5" x14ac:dyDescent="0.6">
      <c r="A329" t="s">
        <v>20</v>
      </c>
      <c r="B329">
        <v>136</v>
      </c>
      <c r="D329" t="s">
        <v>14</v>
      </c>
      <c r="E329">
        <v>16</v>
      </c>
    </row>
    <row r="330" spans="1:5" x14ac:dyDescent="0.6">
      <c r="A330" t="s">
        <v>20</v>
      </c>
      <c r="B330">
        <v>130</v>
      </c>
      <c r="D330" t="s">
        <v>14</v>
      </c>
      <c r="E330">
        <v>41</v>
      </c>
    </row>
    <row r="331" spans="1:5" x14ac:dyDescent="0.6">
      <c r="A331" t="s">
        <v>20</v>
      </c>
      <c r="B331">
        <v>102</v>
      </c>
      <c r="D331" t="s">
        <v>14</v>
      </c>
      <c r="E331">
        <v>523</v>
      </c>
    </row>
    <row r="332" spans="1:5" x14ac:dyDescent="0.6">
      <c r="A332" t="s">
        <v>20</v>
      </c>
      <c r="B332">
        <v>4006</v>
      </c>
      <c r="D332" t="s">
        <v>14</v>
      </c>
      <c r="E332">
        <v>141</v>
      </c>
    </row>
    <row r="333" spans="1:5" x14ac:dyDescent="0.6">
      <c r="A333" t="s">
        <v>20</v>
      </c>
      <c r="B333">
        <v>1629</v>
      </c>
      <c r="D333" t="s">
        <v>14</v>
      </c>
      <c r="E333">
        <v>52</v>
      </c>
    </row>
    <row r="334" spans="1:5" x14ac:dyDescent="0.6">
      <c r="A334" t="s">
        <v>20</v>
      </c>
      <c r="B334">
        <v>2188</v>
      </c>
      <c r="D334" t="s">
        <v>14</v>
      </c>
      <c r="E334">
        <v>225</v>
      </c>
    </row>
    <row r="335" spans="1:5" x14ac:dyDescent="0.6">
      <c r="A335" t="s">
        <v>20</v>
      </c>
      <c r="B335">
        <v>2409</v>
      </c>
      <c r="D335" t="s">
        <v>14</v>
      </c>
      <c r="E335">
        <v>38</v>
      </c>
    </row>
    <row r="336" spans="1:5" x14ac:dyDescent="0.6">
      <c r="A336" t="s">
        <v>20</v>
      </c>
      <c r="B336">
        <v>194</v>
      </c>
      <c r="D336" t="s">
        <v>14</v>
      </c>
      <c r="E336">
        <v>15</v>
      </c>
    </row>
    <row r="337" spans="1:5" x14ac:dyDescent="0.6">
      <c r="A337" t="s">
        <v>20</v>
      </c>
      <c r="B337">
        <v>1140</v>
      </c>
      <c r="D337" t="s">
        <v>14</v>
      </c>
      <c r="E337">
        <v>37</v>
      </c>
    </row>
    <row r="338" spans="1:5" x14ac:dyDescent="0.6">
      <c r="A338" t="s">
        <v>20</v>
      </c>
      <c r="B338">
        <v>102</v>
      </c>
      <c r="D338" t="s">
        <v>14</v>
      </c>
      <c r="E338">
        <v>112</v>
      </c>
    </row>
    <row r="339" spans="1:5" x14ac:dyDescent="0.6">
      <c r="A339" t="s">
        <v>20</v>
      </c>
      <c r="B339">
        <v>2857</v>
      </c>
      <c r="D339" t="s">
        <v>14</v>
      </c>
      <c r="E339">
        <v>21</v>
      </c>
    </row>
    <row r="340" spans="1:5" x14ac:dyDescent="0.6">
      <c r="A340" t="s">
        <v>20</v>
      </c>
      <c r="B340">
        <v>107</v>
      </c>
      <c r="D340" t="s">
        <v>14</v>
      </c>
      <c r="E340">
        <v>67</v>
      </c>
    </row>
    <row r="341" spans="1:5" x14ac:dyDescent="0.6">
      <c r="A341" t="s">
        <v>20</v>
      </c>
      <c r="B341">
        <v>160</v>
      </c>
      <c r="D341" t="s">
        <v>14</v>
      </c>
      <c r="E341">
        <v>78</v>
      </c>
    </row>
    <row r="342" spans="1:5" x14ac:dyDescent="0.6">
      <c r="A342" t="s">
        <v>20</v>
      </c>
      <c r="B342">
        <v>2230</v>
      </c>
      <c r="D342" t="s">
        <v>14</v>
      </c>
      <c r="E342">
        <v>67</v>
      </c>
    </row>
    <row r="343" spans="1:5" x14ac:dyDescent="0.6">
      <c r="A343" t="s">
        <v>20</v>
      </c>
      <c r="B343">
        <v>316</v>
      </c>
      <c r="D343" t="s">
        <v>14</v>
      </c>
      <c r="E343">
        <v>263</v>
      </c>
    </row>
    <row r="344" spans="1:5" x14ac:dyDescent="0.6">
      <c r="A344" t="s">
        <v>20</v>
      </c>
      <c r="B344">
        <v>117</v>
      </c>
      <c r="D344" t="s">
        <v>14</v>
      </c>
      <c r="E344">
        <v>1691</v>
      </c>
    </row>
    <row r="345" spans="1:5" x14ac:dyDescent="0.6">
      <c r="A345" t="s">
        <v>20</v>
      </c>
      <c r="B345">
        <v>6406</v>
      </c>
      <c r="D345" t="s">
        <v>14</v>
      </c>
      <c r="E345">
        <v>181</v>
      </c>
    </row>
    <row r="346" spans="1:5" x14ac:dyDescent="0.6">
      <c r="A346" t="s">
        <v>20</v>
      </c>
      <c r="B346">
        <v>192</v>
      </c>
      <c r="D346" t="s">
        <v>14</v>
      </c>
      <c r="E346">
        <v>13</v>
      </c>
    </row>
    <row r="347" spans="1:5" x14ac:dyDescent="0.6">
      <c r="A347" t="s">
        <v>20</v>
      </c>
      <c r="B347">
        <v>26</v>
      </c>
      <c r="D347" t="s">
        <v>14</v>
      </c>
      <c r="E347">
        <v>1</v>
      </c>
    </row>
    <row r="348" spans="1:5" x14ac:dyDescent="0.6">
      <c r="A348" t="s">
        <v>20</v>
      </c>
      <c r="B348">
        <v>723</v>
      </c>
      <c r="D348" t="s">
        <v>14</v>
      </c>
      <c r="E348">
        <v>21</v>
      </c>
    </row>
    <row r="349" spans="1:5" x14ac:dyDescent="0.6">
      <c r="A349" t="s">
        <v>20</v>
      </c>
      <c r="B349">
        <v>170</v>
      </c>
      <c r="D349" t="s">
        <v>14</v>
      </c>
      <c r="E349">
        <v>830</v>
      </c>
    </row>
    <row r="350" spans="1:5" x14ac:dyDescent="0.6">
      <c r="A350" t="s">
        <v>20</v>
      </c>
      <c r="B350">
        <v>238</v>
      </c>
      <c r="D350" t="s">
        <v>14</v>
      </c>
      <c r="E350">
        <v>130</v>
      </c>
    </row>
    <row r="351" spans="1:5" x14ac:dyDescent="0.6">
      <c r="A351" t="s">
        <v>20</v>
      </c>
      <c r="B351">
        <v>55</v>
      </c>
      <c r="D351" t="s">
        <v>14</v>
      </c>
      <c r="E351">
        <v>55</v>
      </c>
    </row>
    <row r="352" spans="1:5" x14ac:dyDescent="0.6">
      <c r="A352" t="s">
        <v>20</v>
      </c>
      <c r="B352">
        <v>128</v>
      </c>
      <c r="D352" t="s">
        <v>14</v>
      </c>
      <c r="E352">
        <v>114</v>
      </c>
    </row>
    <row r="353" spans="1:5" x14ac:dyDescent="0.6">
      <c r="A353" t="s">
        <v>20</v>
      </c>
      <c r="B353">
        <v>2144</v>
      </c>
      <c r="D353" t="s">
        <v>14</v>
      </c>
      <c r="E353">
        <v>594</v>
      </c>
    </row>
    <row r="354" spans="1:5" x14ac:dyDescent="0.6">
      <c r="A354" t="s">
        <v>20</v>
      </c>
      <c r="B354">
        <v>2693</v>
      </c>
      <c r="D354" t="s">
        <v>14</v>
      </c>
      <c r="E354">
        <v>24</v>
      </c>
    </row>
    <row r="355" spans="1:5" x14ac:dyDescent="0.6">
      <c r="A355" t="s">
        <v>20</v>
      </c>
      <c r="B355">
        <v>432</v>
      </c>
      <c r="D355" t="s">
        <v>14</v>
      </c>
      <c r="E355">
        <v>252</v>
      </c>
    </row>
    <row r="356" spans="1:5" x14ac:dyDescent="0.6">
      <c r="A356" t="s">
        <v>20</v>
      </c>
      <c r="B356">
        <v>189</v>
      </c>
      <c r="D356" t="s">
        <v>14</v>
      </c>
      <c r="E356">
        <v>67</v>
      </c>
    </row>
    <row r="357" spans="1:5" x14ac:dyDescent="0.6">
      <c r="A357" t="s">
        <v>20</v>
      </c>
      <c r="B357">
        <v>154</v>
      </c>
      <c r="D357" t="s">
        <v>14</v>
      </c>
      <c r="E357">
        <v>742</v>
      </c>
    </row>
    <row r="358" spans="1:5" x14ac:dyDescent="0.6">
      <c r="A358" t="s">
        <v>20</v>
      </c>
      <c r="B358">
        <v>96</v>
      </c>
      <c r="D358" t="s">
        <v>14</v>
      </c>
      <c r="E358">
        <v>75</v>
      </c>
    </row>
    <row r="359" spans="1:5" x14ac:dyDescent="0.6">
      <c r="A359" t="s">
        <v>20</v>
      </c>
      <c r="B359">
        <v>3063</v>
      </c>
      <c r="D359" t="s">
        <v>14</v>
      </c>
      <c r="E359">
        <v>4405</v>
      </c>
    </row>
    <row r="360" spans="1:5" x14ac:dyDescent="0.6">
      <c r="A360" t="s">
        <v>20</v>
      </c>
      <c r="B360">
        <v>2266</v>
      </c>
      <c r="D360" t="s">
        <v>14</v>
      </c>
      <c r="E360">
        <v>92</v>
      </c>
    </row>
    <row r="361" spans="1:5" x14ac:dyDescent="0.6">
      <c r="A361" t="s">
        <v>20</v>
      </c>
      <c r="B361">
        <v>194</v>
      </c>
      <c r="D361" t="s">
        <v>14</v>
      </c>
      <c r="E361">
        <v>64</v>
      </c>
    </row>
    <row r="362" spans="1:5" x14ac:dyDescent="0.6">
      <c r="A362" t="s">
        <v>20</v>
      </c>
      <c r="B362">
        <v>129</v>
      </c>
      <c r="D362" t="s">
        <v>14</v>
      </c>
      <c r="E362">
        <v>64</v>
      </c>
    </row>
    <row r="363" spans="1:5" x14ac:dyDescent="0.6">
      <c r="A363" t="s">
        <v>20</v>
      </c>
      <c r="B363">
        <v>375</v>
      </c>
      <c r="D363" t="s">
        <v>14</v>
      </c>
      <c r="E363">
        <v>842</v>
      </c>
    </row>
    <row r="364" spans="1:5" x14ac:dyDescent="0.6">
      <c r="A364" t="s">
        <v>20</v>
      </c>
      <c r="B364">
        <v>409</v>
      </c>
      <c r="D364" t="s">
        <v>14</v>
      </c>
      <c r="E364">
        <v>112</v>
      </c>
    </row>
    <row r="365" spans="1:5" x14ac:dyDescent="0.6">
      <c r="A365" t="s">
        <v>20</v>
      </c>
      <c r="B365">
        <v>234</v>
      </c>
      <c r="D365" t="s">
        <v>14</v>
      </c>
      <c r="E365">
        <v>374</v>
      </c>
    </row>
    <row r="366" spans="1:5" x14ac:dyDescent="0.6">
      <c r="A366" t="s">
        <v>20</v>
      </c>
      <c r="B366">
        <v>3016</v>
      </c>
    </row>
    <row r="367" spans="1:5" x14ac:dyDescent="0.6">
      <c r="A367" t="s">
        <v>20</v>
      </c>
      <c r="B367">
        <v>264</v>
      </c>
    </row>
    <row r="368" spans="1:5" x14ac:dyDescent="0.6">
      <c r="A368" t="s">
        <v>20</v>
      </c>
      <c r="B368">
        <v>272</v>
      </c>
    </row>
    <row r="369" spans="1:2" x14ac:dyDescent="0.6">
      <c r="A369" t="s">
        <v>20</v>
      </c>
      <c r="B369">
        <v>419</v>
      </c>
    </row>
    <row r="370" spans="1:2" x14ac:dyDescent="0.6">
      <c r="A370" t="s">
        <v>20</v>
      </c>
      <c r="B370">
        <v>1621</v>
      </c>
    </row>
    <row r="371" spans="1:2" x14ac:dyDescent="0.6">
      <c r="A371" t="s">
        <v>20</v>
      </c>
      <c r="B371">
        <v>1101</v>
      </c>
    </row>
    <row r="372" spans="1:2" x14ac:dyDescent="0.6">
      <c r="A372" t="s">
        <v>20</v>
      </c>
      <c r="B372">
        <v>1073</v>
      </c>
    </row>
    <row r="373" spans="1:2" x14ac:dyDescent="0.6">
      <c r="A373" t="s">
        <v>20</v>
      </c>
      <c r="B373">
        <v>331</v>
      </c>
    </row>
    <row r="374" spans="1:2" x14ac:dyDescent="0.6">
      <c r="A374" t="s">
        <v>20</v>
      </c>
      <c r="B374">
        <v>1170</v>
      </c>
    </row>
    <row r="375" spans="1:2" x14ac:dyDescent="0.6">
      <c r="A375" t="s">
        <v>20</v>
      </c>
      <c r="B375">
        <v>363</v>
      </c>
    </row>
    <row r="376" spans="1:2" x14ac:dyDescent="0.6">
      <c r="A376" t="s">
        <v>20</v>
      </c>
      <c r="B376">
        <v>103</v>
      </c>
    </row>
    <row r="377" spans="1:2" x14ac:dyDescent="0.6">
      <c r="A377" t="s">
        <v>20</v>
      </c>
      <c r="B377">
        <v>147</v>
      </c>
    </row>
    <row r="378" spans="1:2" x14ac:dyDescent="0.6">
      <c r="A378" t="s">
        <v>20</v>
      </c>
      <c r="B378">
        <v>110</v>
      </c>
    </row>
    <row r="379" spans="1:2" x14ac:dyDescent="0.6">
      <c r="A379" t="s">
        <v>20</v>
      </c>
      <c r="B379">
        <v>134</v>
      </c>
    </row>
    <row r="380" spans="1:2" x14ac:dyDescent="0.6">
      <c r="A380" t="s">
        <v>20</v>
      </c>
      <c r="B380">
        <v>269</v>
      </c>
    </row>
    <row r="381" spans="1:2" x14ac:dyDescent="0.6">
      <c r="A381" t="s">
        <v>20</v>
      </c>
      <c r="B381">
        <v>175</v>
      </c>
    </row>
    <row r="382" spans="1:2" x14ac:dyDescent="0.6">
      <c r="A382" t="s">
        <v>20</v>
      </c>
      <c r="B382">
        <v>69</v>
      </c>
    </row>
    <row r="383" spans="1:2" x14ac:dyDescent="0.6">
      <c r="A383" t="s">
        <v>20</v>
      </c>
      <c r="B383">
        <v>190</v>
      </c>
    </row>
    <row r="384" spans="1:2" x14ac:dyDescent="0.6">
      <c r="A384" t="s">
        <v>20</v>
      </c>
      <c r="B384">
        <v>237</v>
      </c>
    </row>
    <row r="385" spans="1:2" x14ac:dyDescent="0.6">
      <c r="A385" t="s">
        <v>20</v>
      </c>
      <c r="B385">
        <v>196</v>
      </c>
    </row>
    <row r="386" spans="1:2" x14ac:dyDescent="0.6">
      <c r="A386" t="s">
        <v>20</v>
      </c>
      <c r="B386">
        <v>7295</v>
      </c>
    </row>
    <row r="387" spans="1:2" x14ac:dyDescent="0.6">
      <c r="A387" t="s">
        <v>20</v>
      </c>
      <c r="B387">
        <v>2893</v>
      </c>
    </row>
    <row r="388" spans="1:2" x14ac:dyDescent="0.6">
      <c r="A388" t="s">
        <v>20</v>
      </c>
      <c r="B388">
        <v>820</v>
      </c>
    </row>
    <row r="389" spans="1:2" x14ac:dyDescent="0.6">
      <c r="A389" t="s">
        <v>20</v>
      </c>
      <c r="B389">
        <v>2038</v>
      </c>
    </row>
    <row r="390" spans="1:2" x14ac:dyDescent="0.6">
      <c r="A390" t="s">
        <v>20</v>
      </c>
      <c r="B390">
        <v>116</v>
      </c>
    </row>
    <row r="391" spans="1:2" x14ac:dyDescent="0.6">
      <c r="A391" t="s">
        <v>20</v>
      </c>
      <c r="B391">
        <v>1345</v>
      </c>
    </row>
    <row r="392" spans="1:2" x14ac:dyDescent="0.6">
      <c r="A392" t="s">
        <v>20</v>
      </c>
      <c r="B392">
        <v>168</v>
      </c>
    </row>
    <row r="393" spans="1:2" x14ac:dyDescent="0.6">
      <c r="A393" t="s">
        <v>20</v>
      </c>
      <c r="B393">
        <v>137</v>
      </c>
    </row>
    <row r="394" spans="1:2" x14ac:dyDescent="0.6">
      <c r="A394" t="s">
        <v>20</v>
      </c>
      <c r="B394">
        <v>186</v>
      </c>
    </row>
    <row r="395" spans="1:2" x14ac:dyDescent="0.6">
      <c r="A395" t="s">
        <v>20</v>
      </c>
      <c r="B395">
        <v>125</v>
      </c>
    </row>
    <row r="396" spans="1:2" x14ac:dyDescent="0.6">
      <c r="A396" t="s">
        <v>20</v>
      </c>
      <c r="B396">
        <v>202</v>
      </c>
    </row>
    <row r="397" spans="1:2" x14ac:dyDescent="0.6">
      <c r="A397" t="s">
        <v>20</v>
      </c>
      <c r="B397">
        <v>103</v>
      </c>
    </row>
    <row r="398" spans="1:2" x14ac:dyDescent="0.6">
      <c r="A398" t="s">
        <v>20</v>
      </c>
      <c r="B398">
        <v>1785</v>
      </c>
    </row>
    <row r="399" spans="1:2" x14ac:dyDescent="0.6">
      <c r="A399" t="s">
        <v>20</v>
      </c>
      <c r="B399">
        <v>157</v>
      </c>
    </row>
    <row r="400" spans="1:2" x14ac:dyDescent="0.6">
      <c r="A400" t="s">
        <v>20</v>
      </c>
      <c r="B400">
        <v>555</v>
      </c>
    </row>
    <row r="401" spans="1:2" x14ac:dyDescent="0.6">
      <c r="A401" t="s">
        <v>20</v>
      </c>
      <c r="B401">
        <v>297</v>
      </c>
    </row>
    <row r="402" spans="1:2" x14ac:dyDescent="0.6">
      <c r="A402" t="s">
        <v>20</v>
      </c>
      <c r="B402">
        <v>123</v>
      </c>
    </row>
    <row r="403" spans="1:2" x14ac:dyDescent="0.6">
      <c r="A403" t="s">
        <v>20</v>
      </c>
      <c r="B403">
        <v>3036</v>
      </c>
    </row>
    <row r="404" spans="1:2" x14ac:dyDescent="0.6">
      <c r="A404" t="s">
        <v>20</v>
      </c>
      <c r="B404">
        <v>144</v>
      </c>
    </row>
    <row r="405" spans="1:2" x14ac:dyDescent="0.6">
      <c r="A405" t="s">
        <v>20</v>
      </c>
      <c r="B405">
        <v>121</v>
      </c>
    </row>
    <row r="406" spans="1:2" x14ac:dyDescent="0.6">
      <c r="A406" t="s">
        <v>20</v>
      </c>
      <c r="B406">
        <v>181</v>
      </c>
    </row>
    <row r="407" spans="1:2" x14ac:dyDescent="0.6">
      <c r="A407" t="s">
        <v>20</v>
      </c>
      <c r="B407">
        <v>122</v>
      </c>
    </row>
    <row r="408" spans="1:2" x14ac:dyDescent="0.6">
      <c r="A408" t="s">
        <v>20</v>
      </c>
      <c r="B408">
        <v>1071</v>
      </c>
    </row>
    <row r="409" spans="1:2" x14ac:dyDescent="0.6">
      <c r="A409" t="s">
        <v>20</v>
      </c>
      <c r="B409">
        <v>980</v>
      </c>
    </row>
    <row r="410" spans="1:2" x14ac:dyDescent="0.6">
      <c r="A410" t="s">
        <v>20</v>
      </c>
      <c r="B410">
        <v>536</v>
      </c>
    </row>
    <row r="411" spans="1:2" x14ac:dyDescent="0.6">
      <c r="A411" t="s">
        <v>20</v>
      </c>
      <c r="B411">
        <v>1991</v>
      </c>
    </row>
    <row r="412" spans="1:2" x14ac:dyDescent="0.6">
      <c r="A412" t="s">
        <v>20</v>
      </c>
      <c r="B412">
        <v>180</v>
      </c>
    </row>
    <row r="413" spans="1:2" x14ac:dyDescent="0.6">
      <c r="A413" t="s">
        <v>20</v>
      </c>
      <c r="B413">
        <v>130</v>
      </c>
    </row>
    <row r="414" spans="1:2" x14ac:dyDescent="0.6">
      <c r="A414" t="s">
        <v>20</v>
      </c>
      <c r="B414">
        <v>122</v>
      </c>
    </row>
    <row r="415" spans="1:2" x14ac:dyDescent="0.6">
      <c r="A415" t="s">
        <v>20</v>
      </c>
      <c r="B415">
        <v>140</v>
      </c>
    </row>
    <row r="416" spans="1:2" x14ac:dyDescent="0.6">
      <c r="A416" t="s">
        <v>20</v>
      </c>
      <c r="B416">
        <v>3388</v>
      </c>
    </row>
    <row r="417" spans="1:2" x14ac:dyDescent="0.6">
      <c r="A417" t="s">
        <v>20</v>
      </c>
      <c r="B417">
        <v>280</v>
      </c>
    </row>
    <row r="418" spans="1:2" x14ac:dyDescent="0.6">
      <c r="A418" t="s">
        <v>20</v>
      </c>
      <c r="B418">
        <v>366</v>
      </c>
    </row>
    <row r="419" spans="1:2" x14ac:dyDescent="0.6">
      <c r="A419" t="s">
        <v>20</v>
      </c>
      <c r="B419">
        <v>270</v>
      </c>
    </row>
    <row r="420" spans="1:2" x14ac:dyDescent="0.6">
      <c r="A420" t="s">
        <v>20</v>
      </c>
      <c r="B420">
        <v>137</v>
      </c>
    </row>
    <row r="421" spans="1:2" x14ac:dyDescent="0.6">
      <c r="A421" t="s">
        <v>20</v>
      </c>
      <c r="B421">
        <v>3205</v>
      </c>
    </row>
    <row r="422" spans="1:2" x14ac:dyDescent="0.6">
      <c r="A422" t="s">
        <v>20</v>
      </c>
      <c r="B422">
        <v>288</v>
      </c>
    </row>
    <row r="423" spans="1:2" x14ac:dyDescent="0.6">
      <c r="A423" t="s">
        <v>20</v>
      </c>
      <c r="B423">
        <v>148</v>
      </c>
    </row>
    <row r="424" spans="1:2" x14ac:dyDescent="0.6">
      <c r="A424" t="s">
        <v>20</v>
      </c>
      <c r="B424">
        <v>114</v>
      </c>
    </row>
    <row r="425" spans="1:2" x14ac:dyDescent="0.6">
      <c r="A425" t="s">
        <v>20</v>
      </c>
      <c r="B425">
        <v>1518</v>
      </c>
    </row>
    <row r="426" spans="1:2" x14ac:dyDescent="0.6">
      <c r="A426" t="s">
        <v>20</v>
      </c>
      <c r="B426">
        <v>166</v>
      </c>
    </row>
    <row r="427" spans="1:2" x14ac:dyDescent="0.6">
      <c r="A427" t="s">
        <v>20</v>
      </c>
      <c r="B427">
        <v>100</v>
      </c>
    </row>
    <row r="428" spans="1:2" x14ac:dyDescent="0.6">
      <c r="A428" t="s">
        <v>20</v>
      </c>
      <c r="B428">
        <v>235</v>
      </c>
    </row>
    <row r="429" spans="1:2" x14ac:dyDescent="0.6">
      <c r="A429" t="s">
        <v>20</v>
      </c>
      <c r="B429">
        <v>148</v>
      </c>
    </row>
    <row r="430" spans="1:2" x14ac:dyDescent="0.6">
      <c r="A430" t="s">
        <v>20</v>
      </c>
      <c r="B430">
        <v>198</v>
      </c>
    </row>
    <row r="431" spans="1:2" x14ac:dyDescent="0.6">
      <c r="A431" t="s">
        <v>20</v>
      </c>
      <c r="B431">
        <v>150</v>
      </c>
    </row>
    <row r="432" spans="1:2" x14ac:dyDescent="0.6">
      <c r="A432" t="s">
        <v>20</v>
      </c>
      <c r="B432">
        <v>216</v>
      </c>
    </row>
    <row r="433" spans="1:2" x14ac:dyDescent="0.6">
      <c r="A433" t="s">
        <v>20</v>
      </c>
      <c r="B433">
        <v>5139</v>
      </c>
    </row>
    <row r="434" spans="1:2" x14ac:dyDescent="0.6">
      <c r="A434" t="s">
        <v>20</v>
      </c>
      <c r="B434">
        <v>2353</v>
      </c>
    </row>
    <row r="435" spans="1:2" x14ac:dyDescent="0.6">
      <c r="A435" t="s">
        <v>20</v>
      </c>
      <c r="B435">
        <v>78</v>
      </c>
    </row>
    <row r="436" spans="1:2" x14ac:dyDescent="0.6">
      <c r="A436" t="s">
        <v>20</v>
      </c>
      <c r="B436">
        <v>174</v>
      </c>
    </row>
    <row r="437" spans="1:2" x14ac:dyDescent="0.6">
      <c r="A437" t="s">
        <v>20</v>
      </c>
      <c r="B437">
        <v>164</v>
      </c>
    </row>
    <row r="438" spans="1:2" x14ac:dyDescent="0.6">
      <c r="A438" t="s">
        <v>20</v>
      </c>
      <c r="B438">
        <v>161</v>
      </c>
    </row>
    <row r="439" spans="1:2" x14ac:dyDescent="0.6">
      <c r="A439" t="s">
        <v>20</v>
      </c>
      <c r="B439">
        <v>138</v>
      </c>
    </row>
    <row r="440" spans="1:2" x14ac:dyDescent="0.6">
      <c r="A440" t="s">
        <v>20</v>
      </c>
      <c r="B440">
        <v>3308</v>
      </c>
    </row>
    <row r="441" spans="1:2" x14ac:dyDescent="0.6">
      <c r="A441" t="s">
        <v>20</v>
      </c>
      <c r="B441">
        <v>127</v>
      </c>
    </row>
    <row r="442" spans="1:2" x14ac:dyDescent="0.6">
      <c r="A442" t="s">
        <v>20</v>
      </c>
      <c r="B442">
        <v>207</v>
      </c>
    </row>
    <row r="443" spans="1:2" x14ac:dyDescent="0.6">
      <c r="A443" t="s">
        <v>20</v>
      </c>
      <c r="B443">
        <v>181</v>
      </c>
    </row>
    <row r="444" spans="1:2" x14ac:dyDescent="0.6">
      <c r="A444" t="s">
        <v>20</v>
      </c>
      <c r="B444">
        <v>110</v>
      </c>
    </row>
    <row r="445" spans="1:2" x14ac:dyDescent="0.6">
      <c r="A445" t="s">
        <v>20</v>
      </c>
      <c r="B445">
        <v>185</v>
      </c>
    </row>
    <row r="446" spans="1:2" x14ac:dyDescent="0.6">
      <c r="A446" t="s">
        <v>20</v>
      </c>
      <c r="B446">
        <v>121</v>
      </c>
    </row>
    <row r="447" spans="1:2" x14ac:dyDescent="0.6">
      <c r="A447" t="s">
        <v>20</v>
      </c>
      <c r="B447">
        <v>106</v>
      </c>
    </row>
    <row r="448" spans="1:2" x14ac:dyDescent="0.6">
      <c r="A448" t="s">
        <v>20</v>
      </c>
      <c r="B448">
        <v>142</v>
      </c>
    </row>
    <row r="449" spans="1:2" x14ac:dyDescent="0.6">
      <c r="A449" t="s">
        <v>20</v>
      </c>
      <c r="B449">
        <v>233</v>
      </c>
    </row>
    <row r="450" spans="1:2" x14ac:dyDescent="0.6">
      <c r="A450" t="s">
        <v>20</v>
      </c>
      <c r="B450">
        <v>218</v>
      </c>
    </row>
    <row r="451" spans="1:2" x14ac:dyDescent="0.6">
      <c r="A451" t="s">
        <v>20</v>
      </c>
      <c r="B451">
        <v>76</v>
      </c>
    </row>
    <row r="452" spans="1:2" x14ac:dyDescent="0.6">
      <c r="A452" t="s">
        <v>20</v>
      </c>
      <c r="B452">
        <v>43</v>
      </c>
    </row>
    <row r="453" spans="1:2" x14ac:dyDescent="0.6">
      <c r="A453" t="s">
        <v>20</v>
      </c>
      <c r="B453">
        <v>221</v>
      </c>
    </row>
    <row r="454" spans="1:2" x14ac:dyDescent="0.6">
      <c r="A454" t="s">
        <v>20</v>
      </c>
      <c r="B454">
        <v>2805</v>
      </c>
    </row>
    <row r="455" spans="1:2" x14ac:dyDescent="0.6">
      <c r="A455" t="s">
        <v>20</v>
      </c>
      <c r="B455">
        <v>68</v>
      </c>
    </row>
    <row r="456" spans="1:2" x14ac:dyDescent="0.6">
      <c r="A456" t="s">
        <v>20</v>
      </c>
      <c r="B456">
        <v>183</v>
      </c>
    </row>
    <row r="457" spans="1:2" x14ac:dyDescent="0.6">
      <c r="A457" t="s">
        <v>20</v>
      </c>
      <c r="B457">
        <v>133</v>
      </c>
    </row>
    <row r="458" spans="1:2" x14ac:dyDescent="0.6">
      <c r="A458" t="s">
        <v>20</v>
      </c>
      <c r="B458">
        <v>2489</v>
      </c>
    </row>
    <row r="459" spans="1:2" x14ac:dyDescent="0.6">
      <c r="A459" t="s">
        <v>20</v>
      </c>
      <c r="B459">
        <v>69</v>
      </c>
    </row>
    <row r="460" spans="1:2" x14ac:dyDescent="0.6">
      <c r="A460" t="s">
        <v>20</v>
      </c>
      <c r="B460">
        <v>279</v>
      </c>
    </row>
    <row r="461" spans="1:2" x14ac:dyDescent="0.6">
      <c r="A461" t="s">
        <v>20</v>
      </c>
      <c r="B461">
        <v>210</v>
      </c>
    </row>
    <row r="462" spans="1:2" x14ac:dyDescent="0.6">
      <c r="A462" t="s">
        <v>20</v>
      </c>
      <c r="B462">
        <v>2100</v>
      </c>
    </row>
    <row r="463" spans="1:2" x14ac:dyDescent="0.6">
      <c r="A463" t="s">
        <v>20</v>
      </c>
      <c r="B463">
        <v>252</v>
      </c>
    </row>
    <row r="464" spans="1:2" x14ac:dyDescent="0.6">
      <c r="A464" t="s">
        <v>20</v>
      </c>
      <c r="B464">
        <v>1280</v>
      </c>
    </row>
    <row r="465" spans="1:2" x14ac:dyDescent="0.6">
      <c r="A465" t="s">
        <v>20</v>
      </c>
      <c r="B465">
        <v>157</v>
      </c>
    </row>
    <row r="466" spans="1:2" x14ac:dyDescent="0.6">
      <c r="A466" t="s">
        <v>20</v>
      </c>
      <c r="B466">
        <v>194</v>
      </c>
    </row>
    <row r="467" spans="1:2" x14ac:dyDescent="0.6">
      <c r="A467" t="s">
        <v>20</v>
      </c>
      <c r="B467">
        <v>82</v>
      </c>
    </row>
    <row r="468" spans="1:2" x14ac:dyDescent="0.6">
      <c r="A468" t="s">
        <v>20</v>
      </c>
      <c r="B468">
        <v>4233</v>
      </c>
    </row>
    <row r="469" spans="1:2" x14ac:dyDescent="0.6">
      <c r="A469" t="s">
        <v>20</v>
      </c>
      <c r="B469">
        <v>1297</v>
      </c>
    </row>
    <row r="470" spans="1:2" x14ac:dyDescent="0.6">
      <c r="A470" t="s">
        <v>20</v>
      </c>
      <c r="B470">
        <v>165</v>
      </c>
    </row>
    <row r="471" spans="1:2" x14ac:dyDescent="0.6">
      <c r="A471" t="s">
        <v>20</v>
      </c>
      <c r="B471">
        <v>119</v>
      </c>
    </row>
    <row r="472" spans="1:2" x14ac:dyDescent="0.6">
      <c r="A472" t="s">
        <v>20</v>
      </c>
      <c r="B472">
        <v>1797</v>
      </c>
    </row>
    <row r="473" spans="1:2" x14ac:dyDescent="0.6">
      <c r="A473" t="s">
        <v>20</v>
      </c>
      <c r="B473">
        <v>261</v>
      </c>
    </row>
    <row r="474" spans="1:2" x14ac:dyDescent="0.6">
      <c r="A474" t="s">
        <v>20</v>
      </c>
      <c r="B474">
        <v>157</v>
      </c>
    </row>
    <row r="475" spans="1:2" x14ac:dyDescent="0.6">
      <c r="A475" t="s">
        <v>20</v>
      </c>
      <c r="B475">
        <v>3533</v>
      </c>
    </row>
    <row r="476" spans="1:2" x14ac:dyDescent="0.6">
      <c r="A476" t="s">
        <v>20</v>
      </c>
      <c r="B476">
        <v>155</v>
      </c>
    </row>
    <row r="477" spans="1:2" x14ac:dyDescent="0.6">
      <c r="A477" t="s">
        <v>20</v>
      </c>
      <c r="B477">
        <v>132</v>
      </c>
    </row>
    <row r="478" spans="1:2" x14ac:dyDescent="0.6">
      <c r="A478" t="s">
        <v>20</v>
      </c>
      <c r="B478">
        <v>1354</v>
      </c>
    </row>
    <row r="479" spans="1:2" x14ac:dyDescent="0.6">
      <c r="A479" t="s">
        <v>20</v>
      </c>
      <c r="B479">
        <v>48</v>
      </c>
    </row>
    <row r="480" spans="1:2" x14ac:dyDescent="0.6">
      <c r="A480" t="s">
        <v>20</v>
      </c>
      <c r="B480">
        <v>110</v>
      </c>
    </row>
    <row r="481" spans="1:2" x14ac:dyDescent="0.6">
      <c r="A481" t="s">
        <v>20</v>
      </c>
      <c r="B481">
        <v>172</v>
      </c>
    </row>
    <row r="482" spans="1:2" x14ac:dyDescent="0.6">
      <c r="A482" t="s">
        <v>20</v>
      </c>
      <c r="B482">
        <v>307</v>
      </c>
    </row>
    <row r="483" spans="1:2" x14ac:dyDescent="0.6">
      <c r="A483" t="s">
        <v>20</v>
      </c>
      <c r="B483">
        <v>160</v>
      </c>
    </row>
    <row r="484" spans="1:2" x14ac:dyDescent="0.6">
      <c r="A484" t="s">
        <v>20</v>
      </c>
      <c r="B484">
        <v>1467</v>
      </c>
    </row>
    <row r="485" spans="1:2" x14ac:dyDescent="0.6">
      <c r="A485" t="s">
        <v>20</v>
      </c>
      <c r="B485">
        <v>2662</v>
      </c>
    </row>
    <row r="486" spans="1:2" x14ac:dyDescent="0.6">
      <c r="A486" t="s">
        <v>20</v>
      </c>
      <c r="B486">
        <v>452</v>
      </c>
    </row>
    <row r="487" spans="1:2" x14ac:dyDescent="0.6">
      <c r="A487" t="s">
        <v>20</v>
      </c>
      <c r="B487">
        <v>158</v>
      </c>
    </row>
    <row r="488" spans="1:2" x14ac:dyDescent="0.6">
      <c r="A488" t="s">
        <v>20</v>
      </c>
      <c r="B488">
        <v>225</v>
      </c>
    </row>
    <row r="489" spans="1:2" x14ac:dyDescent="0.6">
      <c r="A489" t="s">
        <v>20</v>
      </c>
      <c r="B489">
        <v>65</v>
      </c>
    </row>
    <row r="490" spans="1:2" x14ac:dyDescent="0.6">
      <c r="A490" t="s">
        <v>20</v>
      </c>
      <c r="B490">
        <v>163</v>
      </c>
    </row>
    <row r="491" spans="1:2" x14ac:dyDescent="0.6">
      <c r="A491" t="s">
        <v>20</v>
      </c>
      <c r="B491">
        <v>85</v>
      </c>
    </row>
    <row r="492" spans="1:2" x14ac:dyDescent="0.6">
      <c r="A492" t="s">
        <v>20</v>
      </c>
      <c r="B492">
        <v>217</v>
      </c>
    </row>
    <row r="493" spans="1:2" x14ac:dyDescent="0.6">
      <c r="A493" t="s">
        <v>20</v>
      </c>
      <c r="B493">
        <v>150</v>
      </c>
    </row>
    <row r="494" spans="1:2" x14ac:dyDescent="0.6">
      <c r="A494" t="s">
        <v>20</v>
      </c>
      <c r="B494">
        <v>3272</v>
      </c>
    </row>
    <row r="495" spans="1:2" x14ac:dyDescent="0.6">
      <c r="A495" t="s">
        <v>20</v>
      </c>
      <c r="B495">
        <v>300</v>
      </c>
    </row>
    <row r="496" spans="1:2" x14ac:dyDescent="0.6">
      <c r="A496" t="s">
        <v>20</v>
      </c>
      <c r="B496">
        <v>126</v>
      </c>
    </row>
    <row r="497" spans="1:2" x14ac:dyDescent="0.6">
      <c r="A497" t="s">
        <v>20</v>
      </c>
      <c r="B497">
        <v>2320</v>
      </c>
    </row>
    <row r="498" spans="1:2" x14ac:dyDescent="0.6">
      <c r="A498" t="s">
        <v>20</v>
      </c>
      <c r="B498">
        <v>81</v>
      </c>
    </row>
    <row r="499" spans="1:2" x14ac:dyDescent="0.6">
      <c r="A499" t="s">
        <v>20</v>
      </c>
      <c r="B499">
        <v>1887</v>
      </c>
    </row>
    <row r="500" spans="1:2" x14ac:dyDescent="0.6">
      <c r="A500" t="s">
        <v>20</v>
      </c>
      <c r="B500">
        <v>4358</v>
      </c>
    </row>
    <row r="501" spans="1:2" x14ac:dyDescent="0.6">
      <c r="A501" t="s">
        <v>20</v>
      </c>
      <c r="B501">
        <v>53</v>
      </c>
    </row>
    <row r="502" spans="1:2" x14ac:dyDescent="0.6">
      <c r="A502" t="s">
        <v>20</v>
      </c>
      <c r="B502">
        <v>2414</v>
      </c>
    </row>
    <row r="503" spans="1:2" x14ac:dyDescent="0.6">
      <c r="A503" t="s">
        <v>20</v>
      </c>
      <c r="B503">
        <v>80</v>
      </c>
    </row>
    <row r="504" spans="1:2" x14ac:dyDescent="0.6">
      <c r="A504" t="s">
        <v>20</v>
      </c>
      <c r="B504">
        <v>193</v>
      </c>
    </row>
    <row r="505" spans="1:2" x14ac:dyDescent="0.6">
      <c r="A505" t="s">
        <v>20</v>
      </c>
      <c r="B505">
        <v>52</v>
      </c>
    </row>
    <row r="506" spans="1:2" x14ac:dyDescent="0.6">
      <c r="A506" t="s">
        <v>20</v>
      </c>
      <c r="B506">
        <v>290</v>
      </c>
    </row>
    <row r="507" spans="1:2" x14ac:dyDescent="0.6">
      <c r="A507" t="s">
        <v>20</v>
      </c>
      <c r="B507">
        <v>122</v>
      </c>
    </row>
    <row r="508" spans="1:2" x14ac:dyDescent="0.6">
      <c r="A508" t="s">
        <v>20</v>
      </c>
      <c r="B508">
        <v>1470</v>
      </c>
    </row>
    <row r="509" spans="1:2" x14ac:dyDescent="0.6">
      <c r="A509" t="s">
        <v>20</v>
      </c>
      <c r="B509">
        <v>165</v>
      </c>
    </row>
    <row r="510" spans="1:2" x14ac:dyDescent="0.6">
      <c r="A510" t="s">
        <v>20</v>
      </c>
      <c r="B510">
        <v>182</v>
      </c>
    </row>
    <row r="511" spans="1:2" x14ac:dyDescent="0.6">
      <c r="A511" t="s">
        <v>20</v>
      </c>
      <c r="B511">
        <v>199</v>
      </c>
    </row>
    <row r="512" spans="1:2" x14ac:dyDescent="0.6">
      <c r="A512" t="s">
        <v>20</v>
      </c>
      <c r="B512">
        <v>56</v>
      </c>
    </row>
    <row r="513" spans="1:2" x14ac:dyDescent="0.6">
      <c r="A513" t="s">
        <v>20</v>
      </c>
      <c r="B513">
        <v>1460</v>
      </c>
    </row>
    <row r="514" spans="1:2" x14ac:dyDescent="0.6">
      <c r="A514" t="s">
        <v>20</v>
      </c>
      <c r="B514">
        <v>123</v>
      </c>
    </row>
    <row r="515" spans="1:2" x14ac:dyDescent="0.6">
      <c r="A515" t="s">
        <v>20</v>
      </c>
      <c r="B515">
        <v>159</v>
      </c>
    </row>
    <row r="516" spans="1:2" x14ac:dyDescent="0.6">
      <c r="A516" t="s">
        <v>20</v>
      </c>
      <c r="B516">
        <v>110</v>
      </c>
    </row>
    <row r="517" spans="1:2" x14ac:dyDescent="0.6">
      <c r="A517" t="s">
        <v>20</v>
      </c>
      <c r="B517">
        <v>236</v>
      </c>
    </row>
    <row r="518" spans="1:2" x14ac:dyDescent="0.6">
      <c r="A518" t="s">
        <v>20</v>
      </c>
      <c r="B518">
        <v>191</v>
      </c>
    </row>
    <row r="519" spans="1:2" x14ac:dyDescent="0.6">
      <c r="A519" t="s">
        <v>20</v>
      </c>
      <c r="B519">
        <v>3934</v>
      </c>
    </row>
    <row r="520" spans="1:2" x14ac:dyDescent="0.6">
      <c r="A520" t="s">
        <v>20</v>
      </c>
      <c r="B520">
        <v>80</v>
      </c>
    </row>
    <row r="521" spans="1:2" x14ac:dyDescent="0.6">
      <c r="A521" t="s">
        <v>20</v>
      </c>
      <c r="B521">
        <v>462</v>
      </c>
    </row>
    <row r="522" spans="1:2" x14ac:dyDescent="0.6">
      <c r="A522" t="s">
        <v>20</v>
      </c>
      <c r="B522">
        <v>179</v>
      </c>
    </row>
    <row r="523" spans="1:2" x14ac:dyDescent="0.6">
      <c r="A523" t="s">
        <v>20</v>
      </c>
      <c r="B523">
        <v>1866</v>
      </c>
    </row>
    <row r="524" spans="1:2" x14ac:dyDescent="0.6">
      <c r="A524" t="s">
        <v>20</v>
      </c>
      <c r="B524">
        <v>156</v>
      </c>
    </row>
    <row r="525" spans="1:2" x14ac:dyDescent="0.6">
      <c r="A525" t="s">
        <v>20</v>
      </c>
      <c r="B525">
        <v>255</v>
      </c>
    </row>
    <row r="526" spans="1:2" x14ac:dyDescent="0.6">
      <c r="A526" t="s">
        <v>20</v>
      </c>
      <c r="B526">
        <v>2261</v>
      </c>
    </row>
    <row r="527" spans="1:2" x14ac:dyDescent="0.6">
      <c r="A527" t="s">
        <v>20</v>
      </c>
      <c r="B527">
        <v>40</v>
      </c>
    </row>
    <row r="528" spans="1:2" x14ac:dyDescent="0.6">
      <c r="A528" t="s">
        <v>20</v>
      </c>
      <c r="B528">
        <v>2289</v>
      </c>
    </row>
    <row r="529" spans="1:2" x14ac:dyDescent="0.6">
      <c r="A529" t="s">
        <v>20</v>
      </c>
      <c r="B529">
        <v>65</v>
      </c>
    </row>
    <row r="530" spans="1:2" x14ac:dyDescent="0.6">
      <c r="A530" t="s">
        <v>20</v>
      </c>
      <c r="B530">
        <v>3777</v>
      </c>
    </row>
    <row r="531" spans="1:2" x14ac:dyDescent="0.6">
      <c r="A531" t="s">
        <v>20</v>
      </c>
      <c r="B531">
        <v>184</v>
      </c>
    </row>
    <row r="532" spans="1:2" x14ac:dyDescent="0.6">
      <c r="A532" t="s">
        <v>20</v>
      </c>
      <c r="B532">
        <v>85</v>
      </c>
    </row>
    <row r="533" spans="1:2" x14ac:dyDescent="0.6">
      <c r="A533" t="s">
        <v>20</v>
      </c>
      <c r="B533">
        <v>144</v>
      </c>
    </row>
    <row r="534" spans="1:2" x14ac:dyDescent="0.6">
      <c r="A534" t="s">
        <v>20</v>
      </c>
      <c r="B534">
        <v>1902</v>
      </c>
    </row>
    <row r="535" spans="1:2" x14ac:dyDescent="0.6">
      <c r="A535" t="s">
        <v>20</v>
      </c>
      <c r="B535">
        <v>105</v>
      </c>
    </row>
    <row r="536" spans="1:2" x14ac:dyDescent="0.6">
      <c r="A536" t="s">
        <v>20</v>
      </c>
      <c r="B536">
        <v>132</v>
      </c>
    </row>
    <row r="537" spans="1:2" x14ac:dyDescent="0.6">
      <c r="A537" t="s">
        <v>20</v>
      </c>
      <c r="B537">
        <v>96</v>
      </c>
    </row>
    <row r="538" spans="1:2" x14ac:dyDescent="0.6">
      <c r="A538" t="s">
        <v>20</v>
      </c>
      <c r="B538">
        <v>114</v>
      </c>
    </row>
    <row r="539" spans="1:2" x14ac:dyDescent="0.6">
      <c r="A539" t="s">
        <v>20</v>
      </c>
      <c r="B539">
        <v>203</v>
      </c>
    </row>
    <row r="540" spans="1:2" x14ac:dyDescent="0.6">
      <c r="A540" t="s">
        <v>20</v>
      </c>
      <c r="B540">
        <v>1559</v>
      </c>
    </row>
    <row r="541" spans="1:2" x14ac:dyDescent="0.6">
      <c r="A541" t="s">
        <v>20</v>
      </c>
      <c r="B541">
        <v>1548</v>
      </c>
    </row>
    <row r="542" spans="1:2" x14ac:dyDescent="0.6">
      <c r="A542" t="s">
        <v>20</v>
      </c>
      <c r="B542">
        <v>80</v>
      </c>
    </row>
    <row r="543" spans="1:2" x14ac:dyDescent="0.6">
      <c r="A543" t="s">
        <v>20</v>
      </c>
      <c r="B543">
        <v>131</v>
      </c>
    </row>
    <row r="544" spans="1:2" x14ac:dyDescent="0.6">
      <c r="A544" t="s">
        <v>20</v>
      </c>
      <c r="B544">
        <v>112</v>
      </c>
    </row>
    <row r="545" spans="1:2" x14ac:dyDescent="0.6">
      <c r="A545" t="s">
        <v>20</v>
      </c>
      <c r="B545">
        <v>155</v>
      </c>
    </row>
    <row r="546" spans="1:2" x14ac:dyDescent="0.6">
      <c r="A546" t="s">
        <v>20</v>
      </c>
      <c r="B546">
        <v>266</v>
      </c>
    </row>
    <row r="547" spans="1:2" x14ac:dyDescent="0.6">
      <c r="A547" t="s">
        <v>20</v>
      </c>
      <c r="B547">
        <v>155</v>
      </c>
    </row>
    <row r="548" spans="1:2" x14ac:dyDescent="0.6">
      <c r="A548" t="s">
        <v>20</v>
      </c>
      <c r="B548">
        <v>207</v>
      </c>
    </row>
    <row r="549" spans="1:2" x14ac:dyDescent="0.6">
      <c r="A549" t="s">
        <v>20</v>
      </c>
      <c r="B549">
        <v>245</v>
      </c>
    </row>
    <row r="550" spans="1:2" x14ac:dyDescent="0.6">
      <c r="A550" t="s">
        <v>20</v>
      </c>
      <c r="B550">
        <v>1573</v>
      </c>
    </row>
    <row r="551" spans="1:2" x14ac:dyDescent="0.6">
      <c r="A551" t="s">
        <v>20</v>
      </c>
      <c r="B551">
        <v>114</v>
      </c>
    </row>
    <row r="552" spans="1:2" x14ac:dyDescent="0.6">
      <c r="A552" t="s">
        <v>20</v>
      </c>
      <c r="B552">
        <v>93</v>
      </c>
    </row>
    <row r="553" spans="1:2" x14ac:dyDescent="0.6">
      <c r="A553" t="s">
        <v>20</v>
      </c>
      <c r="B553">
        <v>1681</v>
      </c>
    </row>
    <row r="554" spans="1:2" x14ac:dyDescent="0.6">
      <c r="A554" t="s">
        <v>20</v>
      </c>
      <c r="B554">
        <v>32</v>
      </c>
    </row>
    <row r="555" spans="1:2" x14ac:dyDescent="0.6">
      <c r="A555" t="s">
        <v>20</v>
      </c>
      <c r="B555">
        <v>135</v>
      </c>
    </row>
    <row r="556" spans="1:2" x14ac:dyDescent="0.6">
      <c r="A556" t="s">
        <v>20</v>
      </c>
      <c r="B556">
        <v>140</v>
      </c>
    </row>
    <row r="557" spans="1:2" x14ac:dyDescent="0.6">
      <c r="A557" t="s">
        <v>20</v>
      </c>
      <c r="B557">
        <v>92</v>
      </c>
    </row>
    <row r="558" spans="1:2" x14ac:dyDescent="0.6">
      <c r="A558" t="s">
        <v>20</v>
      </c>
      <c r="B558">
        <v>1015</v>
      </c>
    </row>
    <row r="559" spans="1:2" x14ac:dyDescent="0.6">
      <c r="A559" t="s">
        <v>20</v>
      </c>
      <c r="B559">
        <v>323</v>
      </c>
    </row>
    <row r="560" spans="1:2" x14ac:dyDescent="0.6">
      <c r="A560" t="s">
        <v>20</v>
      </c>
      <c r="B560">
        <v>2326</v>
      </c>
    </row>
    <row r="561" spans="1:2" x14ac:dyDescent="0.6">
      <c r="A561" t="s">
        <v>20</v>
      </c>
      <c r="B561">
        <v>381</v>
      </c>
    </row>
    <row r="562" spans="1:2" x14ac:dyDescent="0.6">
      <c r="A562" t="s">
        <v>20</v>
      </c>
      <c r="B562">
        <v>480</v>
      </c>
    </row>
    <row r="563" spans="1:2" x14ac:dyDescent="0.6">
      <c r="A563" t="s">
        <v>20</v>
      </c>
      <c r="B563">
        <v>226</v>
      </c>
    </row>
    <row r="564" spans="1:2" x14ac:dyDescent="0.6">
      <c r="A564" t="s">
        <v>20</v>
      </c>
      <c r="B564">
        <v>241</v>
      </c>
    </row>
    <row r="565" spans="1:2" x14ac:dyDescent="0.6">
      <c r="A565" t="s">
        <v>20</v>
      </c>
      <c r="B565">
        <v>132</v>
      </c>
    </row>
    <row r="566" spans="1:2" x14ac:dyDescent="0.6">
      <c r="A566" t="s">
        <v>20</v>
      </c>
      <c r="B566">
        <v>2043</v>
      </c>
    </row>
  </sheetData>
  <conditionalFormatting sqref="A1:A1048141">
    <cfRule type="containsText" dxfId="8" priority="6" operator="containsText" text="live">
      <formula>NOT(ISERROR(SEARCH("live",A1)))</formula>
    </cfRule>
    <cfRule type="containsText" dxfId="7" priority="7" operator="containsText" text="canceled">
      <formula>NOT(ISERROR(SEARCH("canceled",A1)))</formula>
    </cfRule>
    <cfRule type="containsText" dxfId="6" priority="8" operator="containsText" text="successful">
      <formula>NOT(ISERROR(SEARCH("successful",A1)))</formula>
    </cfRule>
    <cfRule type="containsText" dxfId="5" priority="9" operator="containsText" text="failed">
      <formula>NOT(ISERROR(SEARCH("failed",A1)))</formula>
    </cfRule>
  </conditionalFormatting>
  <conditionalFormatting sqref="D1:D1047940">
    <cfRule type="containsText" dxfId="4" priority="2" operator="containsText" text="live">
      <formula>NOT(ISERROR(SEARCH("live",D1)))</formula>
    </cfRule>
    <cfRule type="containsText" dxfId="3" priority="3" operator="containsText" text="canceled">
      <formula>NOT(ISERROR(SEARCH("canceled",D1)))</formula>
    </cfRule>
    <cfRule type="containsText" dxfId="2" priority="4" operator="containsText" text="successful">
      <formula>NOT(ISERROR(SEARCH("successful",D1)))</formula>
    </cfRule>
    <cfRule type="containsText" dxfId="1" priority="5" operator="containsText" text="failed">
      <formula>NOT(ISERROR(SEARCH("failed",D1)))</formula>
    </cfRule>
  </conditionalFormatting>
  <conditionalFormatting sqref="E183">
    <cfRule type="containsText" dxfId="0" priority="1" operator="containsText" text="Canceled">
      <formula>NOT(ISERROR(SEARCH("Canceled",E183)))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Crowdfunding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Cortney Cantwell</cp:lastModifiedBy>
  <dcterms:created xsi:type="dcterms:W3CDTF">2021-09-29T18:52:28Z</dcterms:created>
  <dcterms:modified xsi:type="dcterms:W3CDTF">2023-09-04T21:48:50Z</dcterms:modified>
</cp:coreProperties>
</file>